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comments/comment2.xml" ContentType="application/vnd.openxmlformats-officedocument.spreadsheetml.comments+xml"/>
  <Override PartName="/xl/worksheets/sheet4.xml" ContentType="application/vnd.openxmlformats-officedocument.spreadsheetml.worksheet+xml"/>
  <Override PartName="/xl/comments/comment3.xml" ContentType="application/vnd.openxmlformats-officedocument.spreadsheetml.comments+xml"/>
  <Override PartName="/xl/worksheets/sheet5.xml" ContentType="application/vnd.openxmlformats-officedocument.spreadsheetml.worksheet+xml"/>
  <Override PartName="/xl/worksheets/sheet6.xml" ContentType="application/vnd.openxmlformats-officedocument.spreadsheetml.worksheet+xml"/>
  <Override PartName="/xl/comments/comment4.xml" ContentType="application/vnd.openxmlformats-officedocument.spreadsheetml.comments+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tart here" sheetId="1" state="visible" r:id="rId1"/>
    <sheet xmlns:r="http://schemas.openxmlformats.org/officeDocument/2006/relationships" name="Class list" sheetId="2" state="visible" r:id="rId2"/>
    <sheet xmlns:r="http://schemas.openxmlformats.org/officeDocument/2006/relationships" name="Responses" sheetId="3" state="visible" r:id="rId3"/>
    <sheet xmlns:r="http://schemas.openxmlformats.org/officeDocument/2006/relationships" name="Tracker" sheetId="4" state="visible" r:id="rId4"/>
    <sheet xmlns:r="http://schemas.openxmlformats.org/officeDocument/2006/relationships" name="Chaperones" sheetId="5" state="visible" r:id="rId5"/>
    <sheet xmlns:r="http://schemas.openxmlformats.org/officeDocument/2006/relationships" name="Lists" sheetId="6" state="visible" r:id="rId6"/>
  </sheets>
  <definedNames>
    <definedName name="_xlnm._FilterDatabase" localSheetId="3" hidden="1">'Tracker'!$A$5:$K$105</definedName>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Arial"/>
      <b val="1"/>
      <color rgb="00231A2E"/>
      <sz val="18"/>
    </font>
    <font>
      <name val="Arial"/>
      <color rgb="005E5468"/>
      <sz val="11"/>
    </font>
    <font>
      <name val="Arial"/>
      <b val="1"/>
      <color rgb="008A1C12"/>
      <sz val="10"/>
    </font>
    <font>
      <name val="Arial"/>
      <b val="1"/>
      <color rgb="00FBF5E9"/>
      <sz val="10"/>
    </font>
    <font>
      <name val="Arial"/>
      <b val="1"/>
      <color rgb="00231A2E"/>
      <sz val="12"/>
    </font>
    <font>
      <name val="Arial"/>
      <b val="1"/>
      <color rgb="00231A2E"/>
      <sz val="10"/>
    </font>
    <font>
      <name val="Arial"/>
      <color rgb="00231A2E"/>
      <sz val="10"/>
    </font>
    <font>
      <name val="Arial"/>
      <i val="1"/>
      <color rgb="005E5468"/>
      <sz val="9"/>
    </font>
    <font>
      <name val="Arial"/>
      <i val="1"/>
      <color rgb="005E5468"/>
      <sz val="10"/>
    </font>
    <font>
      <name val="Arial"/>
      <color rgb="005E5468"/>
      <sz val="10"/>
    </font>
    <font>
      <name val="Arial"/>
      <b val="1"/>
      <color rgb="00231A2E"/>
      <sz val="16"/>
    </font>
    <font>
      <name val="Arial"/>
      <b val="1"/>
      <color rgb="00231A2E"/>
      <sz val="14"/>
    </font>
  </fonts>
  <fills count="8">
    <fill>
      <patternFill/>
    </fill>
    <fill>
      <patternFill patternType="gray125"/>
    </fill>
    <fill>
      <patternFill patternType="solid">
        <fgColor rgb="00231A2E"/>
      </patternFill>
    </fill>
    <fill>
      <patternFill patternType="solid">
        <fgColor rgb="00FDEFC8"/>
      </patternFill>
    </fill>
    <fill>
      <patternFill patternType="solid">
        <fgColor rgb="00ECE8F1"/>
      </patternFill>
    </fill>
    <fill>
      <patternFill patternType="solid">
        <fgColor rgb="00E4DEFA"/>
      </patternFill>
    </fill>
    <fill>
      <patternFill patternType="solid">
        <fgColor rgb="00D9D3E0"/>
      </patternFill>
    </fill>
    <fill>
      <patternFill patternType="solid">
        <fgColor rgb="005E5468"/>
      </patternFill>
    </fill>
  </fills>
  <borders count="2">
    <border>
      <left/>
      <right/>
      <top/>
      <bottom/>
      <diagonal/>
    </border>
    <border>
      <left style="thin">
        <color rgb="00C9C1D3"/>
      </left>
      <right style="thin">
        <color rgb="00C9C1D3"/>
      </right>
      <top style="thin">
        <color rgb="00C9C1D3"/>
      </top>
      <bottom style="thin">
        <color rgb="00C9C1D3"/>
      </bottom>
    </border>
  </borders>
  <cellStyleXfs count="1">
    <xf numFmtId="0" fontId="0" fillId="0" borderId="0"/>
  </cellStyleXfs>
  <cellXfs count="29">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1" applyAlignment="1" pivotButton="0" quotePrefix="0" xfId="0">
      <alignment vertical="center" wrapText="1"/>
    </xf>
    <xf numFmtId="0" fontId="5" fillId="0" borderId="1" applyAlignment="1" pivotButton="0" quotePrefix="0" xfId="0">
      <alignment horizontal="center" vertical="top"/>
    </xf>
    <xf numFmtId="0" fontId="6" fillId="0" borderId="1" applyAlignment="1" pivotButton="0" quotePrefix="0" xfId="0">
      <alignment vertical="top" wrapText="1"/>
    </xf>
    <xf numFmtId="0" fontId="7" fillId="0" borderId="1" applyAlignment="1" pivotButton="0" quotePrefix="0" xfId="0">
      <alignment vertical="top" wrapText="1"/>
    </xf>
    <xf numFmtId="0" fontId="5" fillId="0" borderId="0" pivotButton="0" quotePrefix="0" xfId="0"/>
    <xf numFmtId="0" fontId="6" fillId="3" borderId="1" pivotButton="0" quotePrefix="0" xfId="0"/>
    <xf numFmtId="0" fontId="7" fillId="0" borderId="0" pivotButton="0" quotePrefix="0" xfId="0"/>
    <xf numFmtId="0" fontId="6" fillId="4" borderId="1" pivotButton="0" quotePrefix="0" xfId="0"/>
    <xf numFmtId="0" fontId="4" fillId="2" borderId="1" pivotButton="0" quotePrefix="0" xfId="0"/>
    <xf numFmtId="0" fontId="7" fillId="0" borderId="0" applyAlignment="1" pivotButton="0" quotePrefix="0" xfId="0">
      <alignment vertical="top" wrapText="1"/>
    </xf>
    <xf numFmtId="0" fontId="3" fillId="5" borderId="0" applyAlignment="1" pivotButton="0" quotePrefix="0" xfId="0">
      <alignment vertical="top" wrapText="1"/>
    </xf>
    <xf numFmtId="0" fontId="8" fillId="0" borderId="0" pivotButton="0" quotePrefix="0" xfId="0"/>
    <xf numFmtId="0" fontId="9" fillId="3" borderId="1" pivotButton="0" quotePrefix="0" xfId="0"/>
    <xf numFmtId="0" fontId="7" fillId="3" borderId="1" pivotButton="0" quotePrefix="0" xfId="0"/>
    <xf numFmtId="0" fontId="4" fillId="6" borderId="1" applyAlignment="1" pivotButton="0" quotePrefix="0" xfId="0">
      <alignment vertical="center" wrapText="1"/>
    </xf>
    <xf numFmtId="0" fontId="4" fillId="7" borderId="1" applyAlignment="1" pivotButton="0" quotePrefix="0" xfId="0">
      <alignment vertical="center" wrapText="1"/>
    </xf>
    <xf numFmtId="0" fontId="9" fillId="0" borderId="0" pivotButton="0" quotePrefix="0" xfId="0"/>
    <xf numFmtId="0" fontId="10" fillId="4" borderId="1" pivotButton="0" quotePrefix="0" xfId="0"/>
    <xf numFmtId="0" fontId="11" fillId="0" borderId="0" pivotButton="0" quotePrefix="0" xfId="0"/>
    <xf numFmtId="0" fontId="5" fillId="4" borderId="1" applyAlignment="1" pivotButton="0" quotePrefix="0" xfId="0">
      <alignment horizontal="center"/>
    </xf>
    <xf numFmtId="0" fontId="7" fillId="4" borderId="1" pivotButton="0" quotePrefix="0" xfId="0"/>
    <xf numFmtId="0" fontId="7" fillId="4" borderId="1" applyAlignment="1" pivotButton="0" quotePrefix="0" xfId="0">
      <alignment horizontal="center"/>
    </xf>
    <xf numFmtId="0" fontId="12" fillId="0" borderId="0" pivotButton="0" quotePrefix="0" xfId="0"/>
    <xf numFmtId="0" fontId="7" fillId="0" borderId="1" pivotButton="0" quotePrefix="0" xfId="0"/>
    <xf numFmtId="0" fontId="6" fillId="0" borderId="0" pivotButton="0" quotePrefix="0" xfId="0"/>
  </cellXfs>
  <cellStyles count="1">
    <cellStyle name="Normal" xfId="0" builtinId="0" hidden="0"/>
  </cellStyles>
  <dxfs count="2">
    <dxf>
      <fill>
        <patternFill patternType="solid">
          <fgColor rgb="00E4DEFA"/>
          <bgColor rgb="00E4DEFA"/>
        </patternFill>
      </fill>
    </dxf>
    <dxf>
      <font>
        <name val="Arial"/>
        <i val="1"/>
        <color rgb="005E5468"/>
        <sz val="10"/>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styles" Target="styles.xml" Id="rId7"/><Relationship Type="http://schemas.openxmlformats.org/officeDocument/2006/relationships/theme" Target="theme/theme1.xml" Id="rId8"/></Relationships>
</file>

<file path=xl/comments/comment1.xml><?xml version="1.0" encoding="utf-8"?>
<comments xmlns="http://schemas.openxmlformats.org/spreadsheetml/2006/main">
  <authors>
    <author>HornetForms</author>
  </authors>
  <commentList>
    <comment ref="A1" authorId="0" shapeId="0">
      <text>
        <t>Paste or type one child per row. Names must match what families type, so ask for the child's full name. Capital letters and extra spaces do not matter.</t>
      </text>
    </comment>
    <comment ref="C1" authorId="0" shapeId="0">
      <text>
        <t>The template has no payment question. If you added a Payment block by hand, check your payments in HornetForms and type Y or N here. Only counted when 'Trip costs money' on Lists is Y.</t>
      </text>
    </comment>
  </commentList>
</comments>
</file>

<file path=xl/comments/comment2.xml><?xml version="1.0" encoding="utf-8"?>
<comments xmlns="http://schemas.openxmlformats.org/spreadsheetml/2006/main">
  <authors>
    <author>HornetForms</author>
  </authors>
  <commentList>
    <comment ref="A1" authorId="0" shapeId="0">
      <text>
        <t>Paste your HornetForms CSV here, starting at this cell, headers included. Rows 2 to 7 are EXAMPLE data: clear A2 to Z7 first.</t>
      </text>
    </comment>
    <comment ref="AB1" authorId="0" shapeId="0">
      <text>
        <t>Grey columns are worked out for you from the pasted export. Please do not type here.</t>
      </text>
    </comment>
  </commentList>
</comments>
</file>

<file path=xl/comments/comment3.xml><?xml version="1.0" encoding="utf-8"?>
<comments xmlns="http://schemas.openxmlformats.org/spreadsheetml/2006/main">
  <authors>
    <author>HornetForms</author>
  </authors>
  <commentList>
    <comment ref="G5" authorId="0" shapeId="0">
      <text>
        <t>Shown only when 'Trip costs money' on Lists is Y. It comes from the Paid column you type on Class list.</t>
      </text>
    </comment>
    <comment ref="I5" authorId="0" shapeId="0">
      <text>
        <t>Yes when something is still missing on the paperwork: the slip, the signature, the emergency phone number or payment. It does not look at health answers.</t>
      </text>
    </comment>
  </commentList>
</comments>
</file>

<file path=xl/comments/comment4.xml><?xml version="1.0" encoding="utf-8"?>
<comments xmlns="http://schemas.openxmlformats.org/spreadsheetml/2006/main">
  <authors>
    <author>HornetForms</author>
  </authors>
  <commentList>
    <comment ref="B16" authorId="0" shapeId="0">
      <text>
        <t>Y shows and counts the Paid column. N ignores it (a free trip).</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6.xml.rels><Relationships xmlns="http://schemas.openxmlformats.org/package/2006/relationships"><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sheet1.xml><?xml version="1.0" encoding="utf-8"?>
<worksheet xmlns="http://schemas.openxmlformats.org/spreadsheetml/2006/main">
  <sheetPr>
    <tabColor rgb="00231A2E"/>
    <outlinePr summaryBelow="1" summaryRight="1"/>
    <pageSetUpPr/>
  </sheetPr>
  <dimension ref="B2:D29"/>
  <sheetViews>
    <sheetView showGridLines="0" workbookViewId="0">
      <selection activeCell="A1" sqref="A1"/>
    </sheetView>
  </sheetViews>
  <sheetFormatPr baseColWidth="8" defaultRowHeight="15"/>
  <cols>
    <col width="3" customWidth="1" min="1" max="1"/>
    <col width="6" customWidth="1" min="2" max="2"/>
    <col width="34" customWidth="1" min="3" max="3"/>
    <col width="90" customWidth="1" min="4" max="4"/>
  </cols>
  <sheetData>
    <row r="2">
      <c r="B2" s="1" t="inlineStr">
        <is>
          <t>Trip tracker</t>
        </is>
      </c>
    </row>
    <row r="3">
      <c r="B3" s="2" t="inlineStr">
        <is>
          <t>See which permission slips are back, signed and followed up. Works in Excel and Google Sheets.</t>
        </is>
      </c>
    </row>
    <row r="4">
      <c r="B4" s="3">
        <f>IF(COUNTIF(Responses!$A$2:$A$101,"EXAMPLE*")+COUNTIF('Class list'!$D$2:$D$101,"EXAMPLE*")&gt;0,"You are looking at EXAMPLE data. Clear the example rows on Class list and Responses, then add your own.","")</f>
        <v/>
      </c>
    </row>
    <row r="5">
      <c r="B5" s="4" t="inlineStr">
        <is>
          <t>Step</t>
        </is>
      </c>
      <c r="C5" s="4" t="inlineStr">
        <is>
          <t>What to do</t>
        </is>
      </c>
      <c r="D5" s="4" t="inlineStr">
        <is>
          <t>How</t>
        </is>
      </c>
    </row>
    <row r="6" ht="44" customHeight="1">
      <c r="B6" s="5" t="n">
        <v>1</v>
      </c>
      <c r="C6" s="6" t="inlineStr">
        <is>
          <t>Get your slips out of HornetForms</t>
        </is>
      </c>
      <c r="D6" s="7" t="inlineStr">
        <is>
          <t>Download the CSV from your form's Responses page. Already sending responses to a Google Sheet? Open that Sheet and use File, Import, Upload this file, then pick "Insert new sheet(s)".</t>
        </is>
      </c>
    </row>
    <row r="7" ht="44" customHeight="1">
      <c r="B7" s="5" t="n">
        <v>2</v>
      </c>
      <c r="C7" s="6" t="inlineStr">
        <is>
          <t>Add your class list</t>
        </is>
      </c>
      <c r="D7" s="7" t="inlineStr">
        <is>
          <t>On Class list, put one child per row in the first column. Names must match what families type, so ask for the child's full name. First clear the example rows.</t>
        </is>
      </c>
    </row>
    <row r="8" ht="51" customHeight="1">
      <c r="B8" s="5" t="n">
        <v>3</v>
      </c>
      <c r="C8" s="6" t="inlineStr">
        <is>
          <t>Paste the export</t>
        </is>
      </c>
      <c r="D8" s="7" t="inlineStr">
        <is>
          <t>On Responses, clear A2 to Z7 (the example), then click A1 and paste your CSV, headers included. Using the Google Sheet? Clear A1 to Z101 instead and type =ARRAYFORMULA(Responses!A1:Z101) in A1.</t>
        </is>
      </c>
    </row>
    <row r="9" ht="51" customHeight="1">
      <c r="B9" s="5" t="n">
        <v>4</v>
      </c>
      <c r="C9" s="6" t="inlineStr">
        <is>
          <t>Read the Tracker</t>
        </is>
      </c>
      <c r="D9" s="7" t="inlineStr">
        <is>
          <t>Each child shows whether the slip is back, the answer, the signature, the emergency phone number and, if the trip costs money, whether you ticked Paid. Children with something missing say Yes under Follow-up needed.</t>
        </is>
      </c>
    </row>
    <row r="10" ht="44" customHeight="1">
      <c r="B10" s="5" t="n">
        <v>5</v>
      </c>
      <c r="C10" s="6" t="inlineStr">
        <is>
          <t>Chase and thank</t>
        </is>
      </c>
      <c r="D10" s="7" t="inlineStr">
        <is>
          <t>Filter Follow-up needed to Yes and write to those families. The Chaperones tab lists parents who offered to help, with their numbers.</t>
        </is>
      </c>
    </row>
    <row r="12">
      <c r="B12" s="8" t="inlineStr">
        <is>
          <t>Colour key</t>
        </is>
      </c>
    </row>
    <row r="13">
      <c r="C13" s="9" t="inlineStr">
        <is>
          <t>Yellow</t>
        </is>
      </c>
      <c r="D13" s="10" t="inlineStr">
        <is>
          <t>You type or pick here.</t>
        </is>
      </c>
    </row>
    <row r="14">
      <c r="C14" s="11" t="inlineStr">
        <is>
          <t>Grey</t>
        </is>
      </c>
      <c r="D14" s="10" t="inlineStr">
        <is>
          <t>Worked out for you. Please do not type here.</t>
        </is>
      </c>
    </row>
    <row r="15">
      <c r="C15" s="12" t="inlineStr">
        <is>
          <t>Dark</t>
        </is>
      </c>
      <c r="D15" s="10" t="inlineStr">
        <is>
          <t>Column names. Keep the pasted headers as they come from HornetForms.</t>
        </is>
      </c>
    </row>
    <row r="17">
      <c r="B17" s="8" t="inlineStr">
        <is>
          <t>Good to know</t>
        </is>
      </c>
    </row>
    <row r="18" ht="34" customHeight="1">
      <c r="C18" s="13" t="inlineStr">
        <is>
          <t>Names must match the class list. A slip with a different spelling shows as not back, so check the Responses tab for near matches.</t>
        </is>
      </c>
    </row>
    <row r="19" ht="34" customHeight="1">
      <c r="C19" s="13" t="inlineStr">
        <is>
          <t>Follow-up needed only looks at the paperwork: slip, signature, emergency phone and payment. This sheet does not read or sort the health answers.</t>
        </is>
      </c>
    </row>
    <row r="20" ht="34" customHeight="1">
      <c r="C20" s="13" t="inlineStr">
        <is>
          <t>The Responses tab holds everything in the export, health answers included. Keep this file where only the adults who need it can open it.</t>
        </is>
      </c>
    </row>
    <row r="21" ht="34" customHeight="1">
      <c r="C21" s="13" t="inlineStr">
        <is>
          <t>The template has no payment question. If you added a Payment block, check payments in HornetForms and type Y or N in the Paid column on Class list. Set Trip costs money to Y on the Lists tab to show and count it.</t>
        </is>
      </c>
    </row>
    <row r="22" ht="28" customHeight="1">
      <c r="C22" s="13" t="inlineStr">
        <is>
          <t>If a child has two slips, the Tracker uses the first one it finds and flags more than one slip.</t>
        </is>
      </c>
    </row>
    <row r="23" ht="28" customHeight="1">
      <c r="C23" s="13" t="inlineStr">
        <is>
          <t>Signed means the signature question has an answer. Open the slip in HornetForms to see it.</t>
        </is>
      </c>
    </row>
    <row r="24" ht="28" customHeight="1">
      <c r="C24" s="13" t="inlineStr">
        <is>
          <t>There is room for 100 children, 100 slips and 40 helpers.</t>
        </is>
      </c>
    </row>
    <row r="26">
      <c r="B26" s="8" t="inlineStr">
        <is>
          <t>Example data</t>
        </is>
      </c>
    </row>
    <row r="27" ht="32" customHeight="1">
      <c r="C27" s="14" t="inlineStr">
        <is>
          <t>The first rows on Class list and Responses are EXAMPLE data (children are marked (example), Response IDs start with EXAMPLE). Clear them before you add your own.</t>
        </is>
      </c>
    </row>
    <row r="29">
      <c r="C29" s="15" t="inlineStr">
        <is>
          <t>Made by HornetForms, hornetforms.com</t>
        </is>
      </c>
    </row>
  </sheetData>
  <mergeCells count="8">
    <mergeCell ref="C20:D20"/>
    <mergeCell ref="C21:D21"/>
    <mergeCell ref="C24:D24"/>
    <mergeCell ref="C27:D27"/>
    <mergeCell ref="C19:D19"/>
    <mergeCell ref="C22:D22"/>
    <mergeCell ref="C18:D18"/>
    <mergeCell ref="C23:D23"/>
  </mergeCells>
  <pageMargins left="0.75" right="0.75" top="1" bottom="1" header="0.5" footer="0.5"/>
</worksheet>
</file>

<file path=xl/worksheets/sheet2.xml><?xml version="1.0" encoding="utf-8"?>
<worksheet xmlns="http://schemas.openxmlformats.org/spreadsheetml/2006/main">
  <sheetPr>
    <tabColor rgb="00F5B83D"/>
    <outlinePr summaryBelow="1" summaryRight="1"/>
    <pageSetUpPr/>
  </sheetPr>
  <dimension ref="A1:D101"/>
  <sheetViews>
    <sheetView workbookViewId="0">
      <pane ySplit="1" topLeftCell="A2" activePane="bottomLeft" state="frozen"/>
      <selection pane="bottomLeft" activeCell="A1" sqref="A1"/>
    </sheetView>
  </sheetViews>
  <sheetFormatPr baseColWidth="8" defaultRowHeight="15"/>
  <cols>
    <col width="38" customWidth="1" min="1" max="1"/>
    <col width="16" customWidth="1" min="2" max="2"/>
    <col width="30" customWidth="1" min="3" max="3"/>
    <col width="30" customWidth="1" min="4" max="4"/>
  </cols>
  <sheetData>
    <row r="1" ht="48" customHeight="1">
      <c r="A1" s="4" t="inlineStr">
        <is>
          <t>Child's full name (as families will type it)</t>
        </is>
      </c>
      <c r="B1" s="4" t="inlineStr">
        <is>
          <t>Class (optional)</t>
        </is>
      </c>
      <c r="C1" s="4" t="inlineStr">
        <is>
          <t>Paid? Type Y or N (only if the trip costs money)</t>
        </is>
      </c>
      <c r="D1" s="4" t="inlineStr">
        <is>
          <t>Your note (optional)</t>
        </is>
      </c>
    </row>
    <row r="2">
      <c r="A2" s="16" t="inlineStr">
        <is>
          <t>Ava Brown (example)</t>
        </is>
      </c>
      <c r="B2" s="16" t="inlineStr">
        <is>
          <t>4b</t>
        </is>
      </c>
      <c r="C2" s="16" t="inlineStr">
        <is>
          <t>Y</t>
        </is>
      </c>
      <c r="D2" s="16" t="inlineStr">
        <is>
          <t>EXAMPLE (delete me)</t>
        </is>
      </c>
    </row>
    <row r="3">
      <c r="A3" s="16" t="inlineStr">
        <is>
          <t>Ben Cole (example)</t>
        </is>
      </c>
      <c r="B3" s="16" t="inlineStr">
        <is>
          <t>4b</t>
        </is>
      </c>
      <c r="C3" s="16" t="inlineStr">
        <is>
          <t>Y</t>
        </is>
      </c>
      <c r="D3" s="16" t="inlineStr">
        <is>
          <t>EXAMPLE (delete me)</t>
        </is>
      </c>
    </row>
    <row r="4">
      <c r="A4" s="16" t="inlineStr">
        <is>
          <t>Cara Diaz (example)</t>
        </is>
      </c>
      <c r="B4" s="16" t="inlineStr">
        <is>
          <t>4b</t>
        </is>
      </c>
      <c r="C4" s="16" t="n"/>
      <c r="D4" s="16" t="inlineStr">
        <is>
          <t>EXAMPLE (delete me)</t>
        </is>
      </c>
    </row>
    <row r="5">
      <c r="A5" s="16" t="inlineStr">
        <is>
          <t>Dev Evans (example)</t>
        </is>
      </c>
      <c r="B5" s="16" t="inlineStr">
        <is>
          <t>4b</t>
        </is>
      </c>
      <c r="C5" s="16" t="inlineStr">
        <is>
          <t>N</t>
        </is>
      </c>
      <c r="D5" s="16" t="inlineStr">
        <is>
          <t>EXAMPLE (delete me)</t>
        </is>
      </c>
    </row>
    <row r="6">
      <c r="A6" s="16" t="inlineStr">
        <is>
          <t>Ella Evans (example)</t>
        </is>
      </c>
      <c r="B6" s="16" t="inlineStr">
        <is>
          <t>4b</t>
        </is>
      </c>
      <c r="C6" s="16" t="inlineStr">
        <is>
          <t>Y</t>
        </is>
      </c>
      <c r="D6" s="16" t="inlineStr">
        <is>
          <t>EXAMPLE (delete me)</t>
        </is>
      </c>
    </row>
    <row r="7">
      <c r="A7" s="16" t="inlineStr">
        <is>
          <t>Finn Ford (example)</t>
        </is>
      </c>
      <c r="B7" s="16" t="inlineStr">
        <is>
          <t>4b</t>
        </is>
      </c>
      <c r="C7" s="16" t="inlineStr">
        <is>
          <t>Y</t>
        </is>
      </c>
      <c r="D7" s="16" t="inlineStr">
        <is>
          <t>EXAMPLE (delete me)</t>
        </is>
      </c>
    </row>
    <row r="8">
      <c r="A8" s="16" t="inlineStr">
        <is>
          <t>Gia Green (example)</t>
        </is>
      </c>
      <c r="B8" s="16" t="inlineStr">
        <is>
          <t>4b</t>
        </is>
      </c>
      <c r="C8" s="16" t="n"/>
      <c r="D8" s="16" t="inlineStr">
        <is>
          <t>EXAMPLE (delete me)</t>
        </is>
      </c>
    </row>
    <row r="9">
      <c r="A9" s="16" t="inlineStr">
        <is>
          <t>Hugo Hall (example)</t>
        </is>
      </c>
      <c r="B9" s="16" t="inlineStr">
        <is>
          <t>4b</t>
        </is>
      </c>
      <c r="C9" s="16" t="inlineStr">
        <is>
          <t>N</t>
        </is>
      </c>
      <c r="D9" s="16" t="inlineStr">
        <is>
          <t>EXAMPLE (delete me)</t>
        </is>
      </c>
    </row>
    <row r="10">
      <c r="A10" s="17" t="n"/>
      <c r="B10" s="17" t="n"/>
      <c r="C10" s="17" t="n"/>
      <c r="D10" s="17" t="n"/>
    </row>
    <row r="11">
      <c r="A11" s="17" t="n"/>
      <c r="B11" s="17" t="n"/>
      <c r="C11" s="17" t="n"/>
      <c r="D11" s="17" t="n"/>
    </row>
    <row r="12">
      <c r="A12" s="17" t="n"/>
      <c r="B12" s="17" t="n"/>
      <c r="C12" s="17" t="n"/>
      <c r="D12" s="17" t="n"/>
    </row>
    <row r="13">
      <c r="A13" s="17" t="n"/>
      <c r="B13" s="17" t="n"/>
      <c r="C13" s="17" t="n"/>
      <c r="D13" s="17" t="n"/>
    </row>
    <row r="14">
      <c r="A14" s="17" t="n"/>
      <c r="B14" s="17" t="n"/>
      <c r="C14" s="17" t="n"/>
      <c r="D14" s="17" t="n"/>
    </row>
    <row r="15">
      <c r="A15" s="17" t="n"/>
      <c r="B15" s="17" t="n"/>
      <c r="C15" s="17" t="n"/>
      <c r="D15" s="17" t="n"/>
    </row>
    <row r="16">
      <c r="A16" s="17" t="n"/>
      <c r="B16" s="17" t="n"/>
      <c r="C16" s="17" t="n"/>
      <c r="D16" s="17" t="n"/>
    </row>
    <row r="17">
      <c r="A17" s="17" t="n"/>
      <c r="B17" s="17" t="n"/>
      <c r="C17" s="17" t="n"/>
      <c r="D17" s="17" t="n"/>
    </row>
    <row r="18">
      <c r="A18" s="17" t="n"/>
      <c r="B18" s="17" t="n"/>
      <c r="C18" s="17" t="n"/>
      <c r="D18" s="17" t="n"/>
    </row>
    <row r="19">
      <c r="A19" s="17" t="n"/>
      <c r="B19" s="17" t="n"/>
      <c r="C19" s="17" t="n"/>
      <c r="D19" s="17" t="n"/>
    </row>
    <row r="20">
      <c r="A20" s="17" t="n"/>
      <c r="B20" s="17" t="n"/>
      <c r="C20" s="17" t="n"/>
      <c r="D20" s="17" t="n"/>
    </row>
    <row r="21">
      <c r="A21" s="17" t="n"/>
      <c r="B21" s="17" t="n"/>
      <c r="C21" s="17" t="n"/>
      <c r="D21" s="17" t="n"/>
    </row>
    <row r="22">
      <c r="A22" s="17" t="n"/>
      <c r="B22" s="17" t="n"/>
      <c r="C22" s="17" t="n"/>
      <c r="D22" s="17" t="n"/>
    </row>
    <row r="23">
      <c r="A23" s="17" t="n"/>
      <c r="B23" s="17" t="n"/>
      <c r="C23" s="17" t="n"/>
      <c r="D23" s="17" t="n"/>
    </row>
    <row r="24">
      <c r="A24" s="17" t="n"/>
      <c r="B24" s="17" t="n"/>
      <c r="C24" s="17" t="n"/>
      <c r="D24" s="17" t="n"/>
    </row>
    <row r="25">
      <c r="A25" s="17" t="n"/>
      <c r="B25" s="17" t="n"/>
      <c r="C25" s="17" t="n"/>
      <c r="D25" s="17" t="n"/>
    </row>
    <row r="26">
      <c r="A26" s="17" t="n"/>
      <c r="B26" s="17" t="n"/>
      <c r="C26" s="17" t="n"/>
      <c r="D26" s="17" t="n"/>
    </row>
    <row r="27">
      <c r="A27" s="17" t="n"/>
      <c r="B27" s="17" t="n"/>
      <c r="C27" s="17" t="n"/>
      <c r="D27" s="17" t="n"/>
    </row>
    <row r="28">
      <c r="A28" s="17" t="n"/>
      <c r="B28" s="17" t="n"/>
      <c r="C28" s="17" t="n"/>
      <c r="D28" s="17" t="n"/>
    </row>
    <row r="29">
      <c r="A29" s="17" t="n"/>
      <c r="B29" s="17" t="n"/>
      <c r="C29" s="17" t="n"/>
      <c r="D29" s="17" t="n"/>
    </row>
    <row r="30">
      <c r="A30" s="17" t="n"/>
      <c r="B30" s="17" t="n"/>
      <c r="C30" s="17" t="n"/>
      <c r="D30" s="17" t="n"/>
    </row>
    <row r="31">
      <c r="A31" s="17" t="n"/>
      <c r="B31" s="17" t="n"/>
      <c r="C31" s="17" t="n"/>
      <c r="D31" s="17" t="n"/>
    </row>
    <row r="32">
      <c r="A32" s="17" t="n"/>
      <c r="B32" s="17" t="n"/>
      <c r="C32" s="17" t="n"/>
      <c r="D32" s="17" t="n"/>
    </row>
    <row r="33">
      <c r="A33" s="17" t="n"/>
      <c r="B33" s="17" t="n"/>
      <c r="C33" s="17" t="n"/>
      <c r="D33" s="17" t="n"/>
    </row>
    <row r="34">
      <c r="A34" s="17" t="n"/>
      <c r="B34" s="17" t="n"/>
      <c r="C34" s="17" t="n"/>
      <c r="D34" s="17" t="n"/>
    </row>
    <row r="35">
      <c r="A35" s="17" t="n"/>
      <c r="B35" s="17" t="n"/>
      <c r="C35" s="17" t="n"/>
      <c r="D35" s="17" t="n"/>
    </row>
    <row r="36">
      <c r="A36" s="17" t="n"/>
      <c r="B36" s="17" t="n"/>
      <c r="C36" s="17" t="n"/>
      <c r="D36" s="17" t="n"/>
    </row>
    <row r="37">
      <c r="A37" s="17" t="n"/>
      <c r="B37" s="17" t="n"/>
      <c r="C37" s="17" t="n"/>
      <c r="D37" s="17" t="n"/>
    </row>
    <row r="38">
      <c r="A38" s="17" t="n"/>
      <c r="B38" s="17" t="n"/>
      <c r="C38" s="17" t="n"/>
      <c r="D38" s="17" t="n"/>
    </row>
    <row r="39">
      <c r="A39" s="17" t="n"/>
      <c r="B39" s="17" t="n"/>
      <c r="C39" s="17" t="n"/>
      <c r="D39" s="17" t="n"/>
    </row>
    <row r="40">
      <c r="A40" s="17" t="n"/>
      <c r="B40" s="17" t="n"/>
      <c r="C40" s="17" t="n"/>
      <c r="D40" s="17" t="n"/>
    </row>
    <row r="41">
      <c r="A41" s="17" t="n"/>
      <c r="B41" s="17" t="n"/>
      <c r="C41" s="17" t="n"/>
      <c r="D41" s="17" t="n"/>
    </row>
    <row r="42">
      <c r="A42" s="17" t="n"/>
      <c r="B42" s="17" t="n"/>
      <c r="C42" s="17" t="n"/>
      <c r="D42" s="17" t="n"/>
    </row>
    <row r="43">
      <c r="A43" s="17" t="n"/>
      <c r="B43" s="17" t="n"/>
      <c r="C43" s="17" t="n"/>
      <c r="D43" s="17" t="n"/>
    </row>
    <row r="44">
      <c r="A44" s="17" t="n"/>
      <c r="B44" s="17" t="n"/>
      <c r="C44" s="17" t="n"/>
      <c r="D44" s="17" t="n"/>
    </row>
    <row r="45">
      <c r="A45" s="17" t="n"/>
      <c r="B45" s="17" t="n"/>
      <c r="C45" s="17" t="n"/>
      <c r="D45" s="17" t="n"/>
    </row>
    <row r="46">
      <c r="A46" s="17" t="n"/>
      <c r="B46" s="17" t="n"/>
      <c r="C46" s="17" t="n"/>
      <c r="D46" s="17" t="n"/>
    </row>
    <row r="47">
      <c r="A47" s="17" t="n"/>
      <c r="B47" s="17" t="n"/>
      <c r="C47" s="17" t="n"/>
      <c r="D47" s="17" t="n"/>
    </row>
    <row r="48">
      <c r="A48" s="17" t="n"/>
      <c r="B48" s="17" t="n"/>
      <c r="C48" s="17" t="n"/>
      <c r="D48" s="17" t="n"/>
    </row>
    <row r="49">
      <c r="A49" s="17" t="n"/>
      <c r="B49" s="17" t="n"/>
      <c r="C49" s="17" t="n"/>
      <c r="D49" s="17" t="n"/>
    </row>
    <row r="50">
      <c r="A50" s="17" t="n"/>
      <c r="B50" s="17" t="n"/>
      <c r="C50" s="17" t="n"/>
      <c r="D50" s="17" t="n"/>
    </row>
    <row r="51">
      <c r="A51" s="17" t="n"/>
      <c r="B51" s="17" t="n"/>
      <c r="C51" s="17" t="n"/>
      <c r="D51" s="17" t="n"/>
    </row>
    <row r="52">
      <c r="A52" s="17" t="n"/>
      <c r="B52" s="17" t="n"/>
      <c r="C52" s="17" t="n"/>
      <c r="D52" s="17" t="n"/>
    </row>
    <row r="53">
      <c r="A53" s="17" t="n"/>
      <c r="B53" s="17" t="n"/>
      <c r="C53" s="17" t="n"/>
      <c r="D53" s="17" t="n"/>
    </row>
    <row r="54">
      <c r="A54" s="17" t="n"/>
      <c r="B54" s="17" t="n"/>
      <c r="C54" s="17" t="n"/>
      <c r="D54" s="17" t="n"/>
    </row>
    <row r="55">
      <c r="A55" s="17" t="n"/>
      <c r="B55" s="17" t="n"/>
      <c r="C55" s="17" t="n"/>
      <c r="D55" s="17" t="n"/>
    </row>
    <row r="56">
      <c r="A56" s="17" t="n"/>
      <c r="B56" s="17" t="n"/>
      <c r="C56" s="17" t="n"/>
      <c r="D56" s="17" t="n"/>
    </row>
    <row r="57">
      <c r="A57" s="17" t="n"/>
      <c r="B57" s="17" t="n"/>
      <c r="C57" s="17" t="n"/>
      <c r="D57" s="17" t="n"/>
    </row>
    <row r="58">
      <c r="A58" s="17" t="n"/>
      <c r="B58" s="17" t="n"/>
      <c r="C58" s="17" t="n"/>
      <c r="D58" s="17" t="n"/>
    </row>
    <row r="59">
      <c r="A59" s="17" t="n"/>
      <c r="B59" s="17" t="n"/>
      <c r="C59" s="17" t="n"/>
      <c r="D59" s="17" t="n"/>
    </row>
    <row r="60">
      <c r="A60" s="17" t="n"/>
      <c r="B60" s="17" t="n"/>
      <c r="C60" s="17" t="n"/>
      <c r="D60" s="17" t="n"/>
    </row>
    <row r="61">
      <c r="A61" s="17" t="n"/>
      <c r="B61" s="17" t="n"/>
      <c r="C61" s="17" t="n"/>
      <c r="D61" s="17" t="n"/>
    </row>
    <row r="62">
      <c r="A62" s="17" t="n"/>
      <c r="B62" s="17" t="n"/>
      <c r="C62" s="17" t="n"/>
      <c r="D62" s="17" t="n"/>
    </row>
    <row r="63">
      <c r="A63" s="17" t="n"/>
      <c r="B63" s="17" t="n"/>
      <c r="C63" s="17" t="n"/>
      <c r="D63" s="17" t="n"/>
    </row>
    <row r="64">
      <c r="A64" s="17" t="n"/>
      <c r="B64" s="17" t="n"/>
      <c r="C64" s="17" t="n"/>
      <c r="D64" s="17" t="n"/>
    </row>
    <row r="65">
      <c r="A65" s="17" t="n"/>
      <c r="B65" s="17" t="n"/>
      <c r="C65" s="17" t="n"/>
      <c r="D65" s="17" t="n"/>
    </row>
    <row r="66">
      <c r="A66" s="17" t="n"/>
      <c r="B66" s="17" t="n"/>
      <c r="C66" s="17" t="n"/>
      <c r="D66" s="17" t="n"/>
    </row>
    <row r="67">
      <c r="A67" s="17" t="n"/>
      <c r="B67" s="17" t="n"/>
      <c r="C67" s="17" t="n"/>
      <c r="D67" s="17" t="n"/>
    </row>
    <row r="68">
      <c r="A68" s="17" t="n"/>
      <c r="B68" s="17" t="n"/>
      <c r="C68" s="17" t="n"/>
      <c r="D68" s="17" t="n"/>
    </row>
    <row r="69">
      <c r="A69" s="17" t="n"/>
      <c r="B69" s="17" t="n"/>
      <c r="C69" s="17" t="n"/>
      <c r="D69" s="17" t="n"/>
    </row>
    <row r="70">
      <c r="A70" s="17" t="n"/>
      <c r="B70" s="17" t="n"/>
      <c r="C70" s="17" t="n"/>
      <c r="D70" s="17" t="n"/>
    </row>
    <row r="71">
      <c r="A71" s="17" t="n"/>
      <c r="B71" s="17" t="n"/>
      <c r="C71" s="17" t="n"/>
      <c r="D71" s="17" t="n"/>
    </row>
    <row r="72">
      <c r="A72" s="17" t="n"/>
      <c r="B72" s="17" t="n"/>
      <c r="C72" s="17" t="n"/>
      <c r="D72" s="17" t="n"/>
    </row>
    <row r="73">
      <c r="A73" s="17" t="n"/>
      <c r="B73" s="17" t="n"/>
      <c r="C73" s="17" t="n"/>
      <c r="D73" s="17" t="n"/>
    </row>
    <row r="74">
      <c r="A74" s="17" t="n"/>
      <c r="B74" s="17" t="n"/>
      <c r="C74" s="17" t="n"/>
      <c r="D74" s="17" t="n"/>
    </row>
    <row r="75">
      <c r="A75" s="17" t="n"/>
      <c r="B75" s="17" t="n"/>
      <c r="C75" s="17" t="n"/>
      <c r="D75" s="17" t="n"/>
    </row>
    <row r="76">
      <c r="A76" s="17" t="n"/>
      <c r="B76" s="17" t="n"/>
      <c r="C76" s="17" t="n"/>
      <c r="D76" s="17" t="n"/>
    </row>
    <row r="77">
      <c r="A77" s="17" t="n"/>
      <c r="B77" s="17" t="n"/>
      <c r="C77" s="17" t="n"/>
      <c r="D77" s="17" t="n"/>
    </row>
    <row r="78">
      <c r="A78" s="17" t="n"/>
      <c r="B78" s="17" t="n"/>
      <c r="C78" s="17" t="n"/>
      <c r="D78" s="17" t="n"/>
    </row>
    <row r="79">
      <c r="A79" s="17" t="n"/>
      <c r="B79" s="17" t="n"/>
      <c r="C79" s="17" t="n"/>
      <c r="D79" s="17" t="n"/>
    </row>
    <row r="80">
      <c r="A80" s="17" t="n"/>
      <c r="B80" s="17" t="n"/>
      <c r="C80" s="17" t="n"/>
      <c r="D80" s="17" t="n"/>
    </row>
    <row r="81">
      <c r="A81" s="17" t="n"/>
      <c r="B81" s="17" t="n"/>
      <c r="C81" s="17" t="n"/>
      <c r="D81" s="17" t="n"/>
    </row>
    <row r="82">
      <c r="A82" s="17" t="n"/>
      <c r="B82" s="17" t="n"/>
      <c r="C82" s="17" t="n"/>
      <c r="D82" s="17" t="n"/>
    </row>
    <row r="83">
      <c r="A83" s="17" t="n"/>
      <c r="B83" s="17" t="n"/>
      <c r="C83" s="17" t="n"/>
      <c r="D83" s="17" t="n"/>
    </row>
    <row r="84">
      <c r="A84" s="17" t="n"/>
      <c r="B84" s="17" t="n"/>
      <c r="C84" s="17" t="n"/>
      <c r="D84" s="17" t="n"/>
    </row>
    <row r="85">
      <c r="A85" s="17" t="n"/>
      <c r="B85" s="17" t="n"/>
      <c r="C85" s="17" t="n"/>
      <c r="D85" s="17" t="n"/>
    </row>
    <row r="86">
      <c r="A86" s="17" t="n"/>
      <c r="B86" s="17" t="n"/>
      <c r="C86" s="17" t="n"/>
      <c r="D86" s="17" t="n"/>
    </row>
    <row r="87">
      <c r="A87" s="17" t="n"/>
      <c r="B87" s="17" t="n"/>
      <c r="C87" s="17" t="n"/>
      <c r="D87" s="17" t="n"/>
    </row>
    <row r="88">
      <c r="A88" s="17" t="n"/>
      <c r="B88" s="17" t="n"/>
      <c r="C88" s="17" t="n"/>
      <c r="D88" s="17" t="n"/>
    </row>
    <row r="89">
      <c r="A89" s="17" t="n"/>
      <c r="B89" s="17" t="n"/>
      <c r="C89" s="17" t="n"/>
      <c r="D89" s="17" t="n"/>
    </row>
    <row r="90">
      <c r="A90" s="17" t="n"/>
      <c r="B90" s="17" t="n"/>
      <c r="C90" s="17" t="n"/>
      <c r="D90" s="17" t="n"/>
    </row>
    <row r="91">
      <c r="A91" s="17" t="n"/>
      <c r="B91" s="17" t="n"/>
      <c r="C91" s="17" t="n"/>
      <c r="D91" s="17" t="n"/>
    </row>
    <row r="92">
      <c r="A92" s="17" t="n"/>
      <c r="B92" s="17" t="n"/>
      <c r="C92" s="17" t="n"/>
      <c r="D92" s="17" t="n"/>
    </row>
    <row r="93">
      <c r="A93" s="17" t="n"/>
      <c r="B93" s="17" t="n"/>
      <c r="C93" s="17" t="n"/>
      <c r="D93" s="17" t="n"/>
    </row>
    <row r="94">
      <c r="A94" s="17" t="n"/>
      <c r="B94" s="17" t="n"/>
      <c r="C94" s="17" t="n"/>
      <c r="D94" s="17" t="n"/>
    </row>
    <row r="95">
      <c r="A95" s="17" t="n"/>
      <c r="B95" s="17" t="n"/>
      <c r="C95" s="17" t="n"/>
      <c r="D95" s="17" t="n"/>
    </row>
    <row r="96">
      <c r="A96" s="17" t="n"/>
      <c r="B96" s="17" t="n"/>
      <c r="C96" s="17" t="n"/>
      <c r="D96" s="17" t="n"/>
    </row>
    <row r="97">
      <c r="A97" s="17" t="n"/>
      <c r="B97" s="17" t="n"/>
      <c r="C97" s="17" t="n"/>
      <c r="D97" s="17" t="n"/>
    </row>
    <row r="98">
      <c r="A98" s="17" t="n"/>
      <c r="B98" s="17" t="n"/>
      <c r="C98" s="17" t="n"/>
      <c r="D98" s="17" t="n"/>
    </row>
    <row r="99">
      <c r="A99" s="17" t="n"/>
      <c r="B99" s="17" t="n"/>
      <c r="C99" s="17" t="n"/>
      <c r="D99" s="17" t="n"/>
    </row>
    <row r="100">
      <c r="A100" s="17" t="n"/>
      <c r="B100" s="17" t="n"/>
      <c r="C100" s="17" t="n"/>
      <c r="D100" s="17" t="n"/>
    </row>
    <row r="101">
      <c r="A101" s="17" t="n"/>
      <c r="B101" s="17" t="n"/>
      <c r="C101" s="17" t="n"/>
      <c r="D101" s="17" t="n"/>
    </row>
  </sheetData>
  <dataValidations count="1">
    <dataValidation sqref="C2:C101" showDropDown="0" showInputMessage="0" showErrorMessage="1" allowBlank="1" errorTitle="Paid" error="Type Y or N." type="list" errorStyle="warning">
      <formula1>"Y,N"</formula1>
    </dataValidation>
  </dataValidation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tabColor rgb="00F5B83D"/>
    <outlinePr summaryBelow="1" summaryRight="1"/>
    <pageSetUpPr/>
  </sheetPr>
  <dimension ref="A1:AJ101"/>
  <sheetViews>
    <sheetView workbookViewId="0">
      <pane xSplit="1" ySplit="1" topLeftCell="B2" activePane="bottomRight" state="frozen"/>
      <selection pane="topRight"/>
      <selection pane="bottomLeft"/>
      <selection pane="bottomRight" activeCell="A1" sqref="A1"/>
    </sheetView>
  </sheetViews>
  <sheetFormatPr baseColWidth="8" defaultRowHeight="15"/>
  <cols>
    <col width="24" customWidth="1" min="1" max="1"/>
    <col width="24" customWidth="1" min="2" max="2"/>
    <col width="24" customWidth="1" min="3" max="3"/>
    <col width="22" customWidth="1" min="4" max="4"/>
    <col width="22" customWidth="1" min="5" max="5"/>
    <col width="22" customWidth="1" min="6" max="6"/>
    <col width="22" customWidth="1" min="7" max="7"/>
    <col width="22" customWidth="1" min="8" max="8"/>
    <col width="22" customWidth="1" min="9" max="9"/>
    <col width="22" customWidth="1" min="10" max="10"/>
    <col width="22" customWidth="1" min="11" max="11"/>
    <col width="22" customWidth="1" min="12" max="12"/>
    <col width="22" customWidth="1" min="13" max="13"/>
    <col width="22" customWidth="1" min="14" max="14"/>
    <col width="22" customWidth="1" min="15" max="15"/>
    <col width="22" customWidth="1" min="16" max="16"/>
    <col width="22" customWidth="1" min="17" max="17"/>
    <col width="22" customWidth="1" min="18" max="18"/>
    <col width="22" customWidth="1" min="19" max="19"/>
    <col width="22" customWidth="1" min="20" max="20"/>
    <col width="22" customWidth="1" min="21" max="21"/>
    <col width="22" customWidth="1" min="22" max="22"/>
    <col width="22" customWidth="1" min="23" max="23"/>
    <col width="22" customWidth="1" min="24" max="24"/>
    <col width="22" customWidth="1" min="25" max="25"/>
    <col width="22" customWidth="1" min="26" max="26"/>
    <col width="2" customWidth="1" min="27" max="27"/>
    <col width="18" customWidth="1" min="28" max="28"/>
    <col width="18" customWidth="1" min="29" max="29"/>
    <col width="18" customWidth="1" min="30" max="30"/>
    <col width="18" customWidth="1" min="31" max="31"/>
    <col width="18" customWidth="1" min="32" max="32"/>
    <col width="18" customWidth="1" min="33" max="33"/>
    <col width="18" customWidth="1" min="34" max="34"/>
    <col width="18" customWidth="1" min="35" max="35"/>
    <col width="18" customWidth="1" min="36" max="36"/>
  </cols>
  <sheetData>
    <row r="1" ht="60" customHeight="1">
      <c r="A1" s="4" t="inlineStr">
        <is>
          <t>Response ID</t>
        </is>
      </c>
      <c r="B1" s="4" t="inlineStr">
        <is>
          <t>Submitted at</t>
        </is>
      </c>
      <c r="C1" s="4" t="inlineStr">
        <is>
          <t>Started at</t>
        </is>
      </c>
      <c r="D1" s="4" t="inlineStr">
        <is>
          <t>Child's full name</t>
        </is>
      </c>
      <c r="E1" s="4" t="inlineStr">
        <is>
          <t>Class or teacher</t>
        </is>
      </c>
      <c r="F1" s="4" t="inlineStr">
        <is>
          <t>class</t>
        </is>
      </c>
      <c r="G1" s="4" t="inlineStr">
        <is>
          <t>Can your child go on this trip?</t>
        </is>
      </c>
      <c r="H1" s="4" t="inlineStr">
        <is>
          <t>Emergency contact name for the day of the trip</t>
        </is>
      </c>
      <c r="I1" s="4" t="inlineStr">
        <is>
          <t>Emergency contact phone</t>
        </is>
      </c>
      <c r="J1" s="4" t="inlineStr">
        <is>
          <t>Does your child have allergies, medical needs or medicines we should know about for this trip?</t>
        </is>
      </c>
      <c r="K1" s="4" t="inlineStr">
        <is>
          <t>Please tell us what they are and what to do</t>
        </is>
      </c>
      <c r="L1" s="4" t="inlineStr">
        <is>
          <t>Anything else the trip leaders should know?</t>
        </is>
      </c>
      <c r="M1" s="4" t="inlineStr">
        <is>
          <t>Would you like to help as a chaperone?</t>
        </is>
      </c>
      <c r="N1" s="4" t="inlineStr">
        <is>
          <t>Best number to reach you about helping</t>
        </is>
      </c>
      <c r="O1" s="4" t="inlineStr">
        <is>
          <t>Parent or guardian full name</t>
        </is>
      </c>
      <c r="P1" s="4" t="inlineStr">
        <is>
          <t>Your email</t>
        </is>
      </c>
      <c r="Q1" s="4" t="inlineStr">
        <is>
          <t>Parent or guardian signature</t>
        </is>
      </c>
      <c r="R1" s="4" t="inlineStr">
        <is>
          <t>Date</t>
        </is>
      </c>
      <c r="S1" s="4" t="inlineStr">
        <is>
          <t>Form version</t>
        </is>
      </c>
      <c r="T1" s="4" t="n"/>
      <c r="U1" s="4" t="n"/>
      <c r="V1" s="4" t="n"/>
      <c r="W1" s="4" t="n"/>
      <c r="X1" s="4" t="n"/>
      <c r="Y1" s="4" t="n"/>
      <c r="Z1" s="4" t="n"/>
      <c r="AA1" s="18" t="n"/>
      <c r="AB1" s="19" t="inlineStr">
        <is>
          <t>Child (worked out)</t>
        </is>
      </c>
      <c r="AC1" s="19" t="inlineStr">
        <is>
          <t>Permission (worked out)</t>
        </is>
      </c>
      <c r="AD1" s="19" t="inlineStr">
        <is>
          <t>Signed 1/0 (worked out)</t>
        </is>
      </c>
      <c r="AE1" s="19" t="inlineStr">
        <is>
          <t>Emergency phone 1/0 (worked out)</t>
        </is>
      </c>
      <c r="AF1" s="19" t="inlineStr">
        <is>
          <t>Offers to help 1/0 (worked out)</t>
        </is>
      </c>
      <c r="AG1" s="19" t="inlineStr">
        <is>
          <t>Chaperone number (worked out)</t>
        </is>
      </c>
      <c r="AH1" s="19" t="inlineStr">
        <is>
          <t>Parent (worked out)</t>
        </is>
      </c>
      <c r="AI1" s="19" t="inlineStr">
        <is>
          <t>Helping phone (worked out)</t>
        </is>
      </c>
      <c r="AJ1" s="19" t="inlineStr">
        <is>
          <t>Parent email (worked out)</t>
        </is>
      </c>
    </row>
    <row r="2">
      <c r="A2" s="20" t="inlineStr">
        <is>
          <t>EXAMPLE-01 (delete me)</t>
        </is>
      </c>
      <c r="B2" s="20" t="inlineStr">
        <is>
          <t>2026-10-05T08:10:00.000Z</t>
        </is>
      </c>
      <c r="C2" s="20" t="inlineStr">
        <is>
          <t>2026-10-05T08:05:00.000Z</t>
        </is>
      </c>
      <c r="D2" s="20" t="inlineStr">
        <is>
          <t>Ava Brown (example)</t>
        </is>
      </c>
      <c r="E2" s="20" t="n"/>
      <c r="F2" s="20" t="inlineStr">
        <is>
          <t>4b</t>
        </is>
      </c>
      <c r="G2" s="20" t="inlineStr">
        <is>
          <t>Yes, my child may go</t>
        </is>
      </c>
      <c r="H2" s="20" t="inlineStr">
        <is>
          <t>Example Contact</t>
        </is>
      </c>
      <c r="I2" s="20" t="inlineStr">
        <is>
          <t>555-0101</t>
        </is>
      </c>
      <c r="J2" s="20" t="inlineStr">
        <is>
          <t>No</t>
        </is>
      </c>
      <c r="K2" s="20" t="n"/>
      <c r="L2" s="20" t="n"/>
      <c r="M2" s="20" t="inlineStr">
        <is>
          <t>Yes, I can help</t>
        </is>
      </c>
      <c r="N2" s="20" t="inlineStr">
        <is>
          <t>555-0111</t>
        </is>
      </c>
      <c r="O2" s="20" t="inlineStr">
        <is>
          <t>Dana Brown</t>
        </is>
      </c>
      <c r="P2" s="20" t="inlineStr">
        <is>
          <t>dana@example.com</t>
        </is>
      </c>
      <c r="Q2" s="20" t="inlineStr">
        <is>
          <t>signature.png</t>
        </is>
      </c>
      <c r="R2" s="20" t="inlineStr">
        <is>
          <t>2026-10-05</t>
        </is>
      </c>
      <c r="S2" s="20" t="n">
        <v>1</v>
      </c>
      <c r="AB2" s="21">
        <f>IFERROR(TRIM(INDEX($A2:$Z2,MATCH(Lists!$B$3,$A$1:$Z$1,0))&amp;""),"")</f>
        <v/>
      </c>
      <c r="AC2" s="21">
        <f>IFERROR(TRIM(INDEX($A2:$Z2,MATCH(Lists!$B$4,$A$1:$Z$1,0))&amp;""),"")</f>
        <v/>
      </c>
      <c r="AD2" s="21">
        <f>IF(IFERROR(TRIM(INDEX($A2:$Z2,MATCH(Lists!$B$6,$A$1:$Z$1,0))&amp;""),"")&lt;&gt;"",1,0)</f>
        <v/>
      </c>
      <c r="AE2" s="21">
        <f>IF(IFERROR(TRIM(INDEX($A2:$Z2,MATCH(Lists!$B$5,$A$1:$Z$1,0))&amp;""),"")&lt;&gt;"",1,0)</f>
        <v/>
      </c>
      <c r="AF2" s="21">
        <f>IF(AND(IFERROR(TRIM(INDEX($A2:$Z2,MATCH(Lists!$B$7,$A$1:$Z$1,0))&amp;""),"")=Lists!$B$15,$AB2&lt;&gt;""),1,0)</f>
        <v/>
      </c>
      <c r="AG2" s="21">
        <f>IF($AF2=1,COUNTIF($AF$2:$AF2,1),"")</f>
        <v/>
      </c>
      <c r="AH2" s="21">
        <f>IFERROR(TRIM(INDEX($A2:$Z2,MATCH(Lists!$B$9,$A$1:$Z$1,0))&amp;""),"")</f>
        <v/>
      </c>
      <c r="AI2" s="21">
        <f>IFERROR(TRIM(INDEX($A2:$Z2,MATCH(Lists!$B$8,$A$1:$Z$1,0))&amp;""),"")</f>
        <v/>
      </c>
      <c r="AJ2" s="21">
        <f>IFERROR(TRIM(INDEX($A2:$Z2,MATCH(Lists!$B$10,$A$1:$Z$1,0))&amp;""),"")</f>
        <v/>
      </c>
    </row>
    <row r="3">
      <c r="A3" s="20" t="inlineStr">
        <is>
          <t>EXAMPLE-02 (delete me)</t>
        </is>
      </c>
      <c r="B3" s="20" t="inlineStr">
        <is>
          <t>2026-10-06T08:11:00.000Z</t>
        </is>
      </c>
      <c r="C3" s="20" t="inlineStr">
        <is>
          <t>2026-10-06T08:06:00.000Z</t>
        </is>
      </c>
      <c r="D3" s="20" t="inlineStr">
        <is>
          <t>Ben Cole (example)</t>
        </is>
      </c>
      <c r="E3" s="20" t="n"/>
      <c r="F3" s="20" t="inlineStr">
        <is>
          <t>4b</t>
        </is>
      </c>
      <c r="G3" s="20" t="inlineStr">
        <is>
          <t>Yes, my child may go</t>
        </is>
      </c>
      <c r="H3" s="20" t="inlineStr">
        <is>
          <t>Example Contact</t>
        </is>
      </c>
      <c r="I3" s="20" t="inlineStr">
        <is>
          <t>555-0102</t>
        </is>
      </c>
      <c r="J3" s="20" t="inlineStr">
        <is>
          <t>No</t>
        </is>
      </c>
      <c r="K3" s="20" t="n"/>
      <c r="L3" s="20" t="n"/>
      <c r="M3" s="20" t="inlineStr">
        <is>
          <t>Not this time</t>
        </is>
      </c>
      <c r="N3" s="20" t="n"/>
      <c r="O3" s="20" t="inlineStr">
        <is>
          <t>Chris Cole</t>
        </is>
      </c>
      <c r="P3" s="20" t="inlineStr">
        <is>
          <t>chris@example.com</t>
        </is>
      </c>
      <c r="Q3" s="20" t="inlineStr">
        <is>
          <t>signature.png</t>
        </is>
      </c>
      <c r="R3" s="20" t="inlineStr">
        <is>
          <t>2026-10-06</t>
        </is>
      </c>
      <c r="S3" s="20" t="n">
        <v>1</v>
      </c>
      <c r="AB3" s="21">
        <f>IFERROR(TRIM(INDEX($A3:$Z3,MATCH(Lists!$B$3,$A$1:$Z$1,0))&amp;""),"")</f>
        <v/>
      </c>
      <c r="AC3" s="21">
        <f>IFERROR(TRIM(INDEX($A3:$Z3,MATCH(Lists!$B$4,$A$1:$Z$1,0))&amp;""),"")</f>
        <v/>
      </c>
      <c r="AD3" s="21">
        <f>IF(IFERROR(TRIM(INDEX($A3:$Z3,MATCH(Lists!$B$6,$A$1:$Z$1,0))&amp;""),"")&lt;&gt;"",1,0)</f>
        <v/>
      </c>
      <c r="AE3" s="21">
        <f>IF(IFERROR(TRIM(INDEX($A3:$Z3,MATCH(Lists!$B$5,$A$1:$Z$1,0))&amp;""),"")&lt;&gt;"",1,0)</f>
        <v/>
      </c>
      <c r="AF3" s="21">
        <f>IF(AND(IFERROR(TRIM(INDEX($A3:$Z3,MATCH(Lists!$B$7,$A$1:$Z$1,0))&amp;""),"")=Lists!$B$15,$AB3&lt;&gt;""),1,0)</f>
        <v/>
      </c>
      <c r="AG3" s="21">
        <f>IF($AF3=1,COUNTIF($AF$2:$AF3,1),"")</f>
        <v/>
      </c>
      <c r="AH3" s="21">
        <f>IFERROR(TRIM(INDEX($A3:$Z3,MATCH(Lists!$B$9,$A$1:$Z$1,0))&amp;""),"")</f>
        <v/>
      </c>
      <c r="AI3" s="21">
        <f>IFERROR(TRIM(INDEX($A3:$Z3,MATCH(Lists!$B$8,$A$1:$Z$1,0))&amp;""),"")</f>
        <v/>
      </c>
      <c r="AJ3" s="21">
        <f>IFERROR(TRIM(INDEX($A3:$Z3,MATCH(Lists!$B$10,$A$1:$Z$1,0))&amp;""),"")</f>
        <v/>
      </c>
    </row>
    <row r="4">
      <c r="A4" s="20" t="inlineStr">
        <is>
          <t>EXAMPLE-03 (delete me)</t>
        </is>
      </c>
      <c r="B4" s="20" t="inlineStr">
        <is>
          <t>2026-10-07T08:12:00.000Z</t>
        </is>
      </c>
      <c r="C4" s="20" t="inlineStr">
        <is>
          <t>2026-10-07T08:07:00.000Z</t>
        </is>
      </c>
      <c r="D4" s="20" t="inlineStr">
        <is>
          <t>Cara Diaz (example)</t>
        </is>
      </c>
      <c r="E4" s="20" t="n"/>
      <c r="F4" s="20" t="inlineStr">
        <is>
          <t>4b</t>
        </is>
      </c>
      <c r="G4" s="20" t="inlineStr">
        <is>
          <t>No, my child will not go</t>
        </is>
      </c>
      <c r="H4" s="20" t="n"/>
      <c r="I4" s="20" t="n"/>
      <c r="J4" s="20" t="n"/>
      <c r="K4" s="20" t="n"/>
      <c r="L4" s="20" t="n"/>
      <c r="M4" s="20" t="n"/>
      <c r="N4" s="20" t="n"/>
      <c r="O4" s="20" t="inlineStr">
        <is>
          <t>Mia Diaz</t>
        </is>
      </c>
      <c r="P4" s="20" t="inlineStr">
        <is>
          <t>mia@example.com</t>
        </is>
      </c>
      <c r="Q4" s="20" t="inlineStr">
        <is>
          <t>signature.png</t>
        </is>
      </c>
      <c r="R4" s="20" t="inlineStr">
        <is>
          <t>2026-10-07</t>
        </is>
      </c>
      <c r="S4" s="20" t="n">
        <v>1</v>
      </c>
      <c r="AB4" s="21">
        <f>IFERROR(TRIM(INDEX($A4:$Z4,MATCH(Lists!$B$3,$A$1:$Z$1,0))&amp;""),"")</f>
        <v/>
      </c>
      <c r="AC4" s="21">
        <f>IFERROR(TRIM(INDEX($A4:$Z4,MATCH(Lists!$B$4,$A$1:$Z$1,0))&amp;""),"")</f>
        <v/>
      </c>
      <c r="AD4" s="21">
        <f>IF(IFERROR(TRIM(INDEX($A4:$Z4,MATCH(Lists!$B$6,$A$1:$Z$1,0))&amp;""),"")&lt;&gt;"",1,0)</f>
        <v/>
      </c>
      <c r="AE4" s="21">
        <f>IF(IFERROR(TRIM(INDEX($A4:$Z4,MATCH(Lists!$B$5,$A$1:$Z$1,0))&amp;""),"")&lt;&gt;"",1,0)</f>
        <v/>
      </c>
      <c r="AF4" s="21">
        <f>IF(AND(IFERROR(TRIM(INDEX($A4:$Z4,MATCH(Lists!$B$7,$A$1:$Z$1,0))&amp;""),"")=Lists!$B$15,$AB4&lt;&gt;""),1,0)</f>
        <v/>
      </c>
      <c r="AG4" s="21">
        <f>IF($AF4=1,COUNTIF($AF$2:$AF4,1),"")</f>
        <v/>
      </c>
      <c r="AH4" s="21">
        <f>IFERROR(TRIM(INDEX($A4:$Z4,MATCH(Lists!$B$9,$A$1:$Z$1,0))&amp;""),"")</f>
        <v/>
      </c>
      <c r="AI4" s="21">
        <f>IFERROR(TRIM(INDEX($A4:$Z4,MATCH(Lists!$B$8,$A$1:$Z$1,0))&amp;""),"")</f>
        <v/>
      </c>
      <c r="AJ4" s="21">
        <f>IFERROR(TRIM(INDEX($A4:$Z4,MATCH(Lists!$B$10,$A$1:$Z$1,0))&amp;""),"")</f>
        <v/>
      </c>
    </row>
    <row r="5">
      <c r="A5" s="20" t="inlineStr">
        <is>
          <t>EXAMPLE-04 (delete me)</t>
        </is>
      </c>
      <c r="B5" s="20" t="inlineStr">
        <is>
          <t>2026-10-08T08:13:00.000Z</t>
        </is>
      </c>
      <c r="C5" s="20" t="inlineStr">
        <is>
          <t>2026-10-08T08:08:00.000Z</t>
        </is>
      </c>
      <c r="D5" s="20" t="inlineStr">
        <is>
          <t>Ella Evans (example)</t>
        </is>
      </c>
      <c r="E5" s="20" t="n"/>
      <c r="F5" s="20" t="inlineStr">
        <is>
          <t>4b</t>
        </is>
      </c>
      <c r="G5" s="20" t="inlineStr">
        <is>
          <t>Yes, my child may go</t>
        </is>
      </c>
      <c r="H5" s="20" t="inlineStr">
        <is>
          <t>Example Contact</t>
        </is>
      </c>
      <c r="I5" s="20" t="inlineStr">
        <is>
          <t>555-0105</t>
        </is>
      </c>
      <c r="J5" s="20" t="inlineStr">
        <is>
          <t>No</t>
        </is>
      </c>
      <c r="K5" s="20" t="n"/>
      <c r="L5" s="20" t="n"/>
      <c r="M5" s="20" t="n"/>
      <c r="N5" s="20" t="n"/>
      <c r="O5" s="20" t="inlineStr">
        <is>
          <t>Pat Evans</t>
        </is>
      </c>
      <c r="P5" s="20" t="inlineStr">
        <is>
          <t>pat@example.com</t>
        </is>
      </c>
      <c r="Q5" s="20" t="n"/>
      <c r="R5" s="20" t="inlineStr">
        <is>
          <t>2026-10-08</t>
        </is>
      </c>
      <c r="S5" s="20" t="n">
        <v>1</v>
      </c>
      <c r="AB5" s="21">
        <f>IFERROR(TRIM(INDEX($A5:$Z5,MATCH(Lists!$B$3,$A$1:$Z$1,0))&amp;""),"")</f>
        <v/>
      </c>
      <c r="AC5" s="21">
        <f>IFERROR(TRIM(INDEX($A5:$Z5,MATCH(Lists!$B$4,$A$1:$Z$1,0))&amp;""),"")</f>
        <v/>
      </c>
      <c r="AD5" s="21">
        <f>IF(IFERROR(TRIM(INDEX($A5:$Z5,MATCH(Lists!$B$6,$A$1:$Z$1,0))&amp;""),"")&lt;&gt;"",1,0)</f>
        <v/>
      </c>
      <c r="AE5" s="21">
        <f>IF(IFERROR(TRIM(INDEX($A5:$Z5,MATCH(Lists!$B$5,$A$1:$Z$1,0))&amp;""),"")&lt;&gt;"",1,0)</f>
        <v/>
      </c>
      <c r="AF5" s="21">
        <f>IF(AND(IFERROR(TRIM(INDEX($A5:$Z5,MATCH(Lists!$B$7,$A$1:$Z$1,0))&amp;""),"")=Lists!$B$15,$AB5&lt;&gt;""),1,0)</f>
        <v/>
      </c>
      <c r="AG5" s="21">
        <f>IF($AF5=1,COUNTIF($AF$2:$AF5,1),"")</f>
        <v/>
      </c>
      <c r="AH5" s="21">
        <f>IFERROR(TRIM(INDEX($A5:$Z5,MATCH(Lists!$B$9,$A$1:$Z$1,0))&amp;""),"")</f>
        <v/>
      </c>
      <c r="AI5" s="21">
        <f>IFERROR(TRIM(INDEX($A5:$Z5,MATCH(Lists!$B$8,$A$1:$Z$1,0))&amp;""),"")</f>
        <v/>
      </c>
      <c r="AJ5" s="21">
        <f>IFERROR(TRIM(INDEX($A5:$Z5,MATCH(Lists!$B$10,$A$1:$Z$1,0))&amp;""),"")</f>
        <v/>
      </c>
    </row>
    <row r="6">
      <c r="A6" s="20" t="inlineStr">
        <is>
          <t>EXAMPLE-05 (delete me)</t>
        </is>
      </c>
      <c r="B6" s="20" t="inlineStr">
        <is>
          <t>2026-10-09T08:14:00.000Z</t>
        </is>
      </c>
      <c r="C6" s="20" t="inlineStr">
        <is>
          <t>2026-10-09T08:09:00.000Z</t>
        </is>
      </c>
      <c r="D6" s="20" t="inlineStr">
        <is>
          <t>Finn Ford (example)</t>
        </is>
      </c>
      <c r="E6" s="20" t="n"/>
      <c r="F6" s="20" t="inlineStr">
        <is>
          <t>4b</t>
        </is>
      </c>
      <c r="G6" s="20" t="inlineStr">
        <is>
          <t>Yes, my child may go</t>
        </is>
      </c>
      <c r="H6" s="20" t="n"/>
      <c r="I6" s="20" t="n"/>
      <c r="J6" s="20" t="n"/>
      <c r="K6" s="20" t="n"/>
      <c r="L6" s="20" t="n"/>
      <c r="M6" s="20" t="n"/>
      <c r="N6" s="20" t="n"/>
      <c r="O6" s="20" t="inlineStr">
        <is>
          <t>Sam Ford</t>
        </is>
      </c>
      <c r="P6" s="20" t="inlineStr">
        <is>
          <t>sam@example.com</t>
        </is>
      </c>
      <c r="Q6" s="20" t="inlineStr">
        <is>
          <t>signature.png</t>
        </is>
      </c>
      <c r="R6" s="20" t="inlineStr">
        <is>
          <t>2026-10-09</t>
        </is>
      </c>
      <c r="S6" s="20" t="n">
        <v>1</v>
      </c>
      <c r="AB6" s="21">
        <f>IFERROR(TRIM(INDEX($A6:$Z6,MATCH(Lists!$B$3,$A$1:$Z$1,0))&amp;""),"")</f>
        <v/>
      </c>
      <c r="AC6" s="21">
        <f>IFERROR(TRIM(INDEX($A6:$Z6,MATCH(Lists!$B$4,$A$1:$Z$1,0))&amp;""),"")</f>
        <v/>
      </c>
      <c r="AD6" s="21">
        <f>IF(IFERROR(TRIM(INDEX($A6:$Z6,MATCH(Lists!$B$6,$A$1:$Z$1,0))&amp;""),"")&lt;&gt;"",1,0)</f>
        <v/>
      </c>
      <c r="AE6" s="21">
        <f>IF(IFERROR(TRIM(INDEX($A6:$Z6,MATCH(Lists!$B$5,$A$1:$Z$1,0))&amp;""),"")&lt;&gt;"",1,0)</f>
        <v/>
      </c>
      <c r="AF6" s="21">
        <f>IF(AND(IFERROR(TRIM(INDEX($A6:$Z6,MATCH(Lists!$B$7,$A$1:$Z$1,0))&amp;""),"")=Lists!$B$15,$AB6&lt;&gt;""),1,0)</f>
        <v/>
      </c>
      <c r="AG6" s="21">
        <f>IF($AF6=1,COUNTIF($AF$2:$AF6,1),"")</f>
        <v/>
      </c>
      <c r="AH6" s="21">
        <f>IFERROR(TRIM(INDEX($A6:$Z6,MATCH(Lists!$B$9,$A$1:$Z$1,0))&amp;""),"")</f>
        <v/>
      </c>
      <c r="AI6" s="21">
        <f>IFERROR(TRIM(INDEX($A6:$Z6,MATCH(Lists!$B$8,$A$1:$Z$1,0))&amp;""),"")</f>
        <v/>
      </c>
      <c r="AJ6" s="21">
        <f>IFERROR(TRIM(INDEX($A6:$Z6,MATCH(Lists!$B$10,$A$1:$Z$1,0))&amp;""),"")</f>
        <v/>
      </c>
    </row>
    <row r="7">
      <c r="A7" s="20" t="inlineStr">
        <is>
          <t>EXAMPLE-06 (delete me)</t>
        </is>
      </c>
      <c r="B7" s="20" t="inlineStr">
        <is>
          <t>2026-10-10T08:15:00.000Z</t>
        </is>
      </c>
      <c r="C7" s="20" t="inlineStr">
        <is>
          <t>2026-10-10T08:10:00.000Z</t>
        </is>
      </c>
      <c r="D7" s="20" t="inlineStr">
        <is>
          <t>Hugo Hall (example)</t>
        </is>
      </c>
      <c r="E7" s="20" t="n"/>
      <c r="F7" s="20" t="inlineStr">
        <is>
          <t>4b</t>
        </is>
      </c>
      <c r="G7" s="20" t="inlineStr">
        <is>
          <t>Yes, my child may go</t>
        </is>
      </c>
      <c r="H7" s="20" t="inlineStr">
        <is>
          <t>Example Contact</t>
        </is>
      </c>
      <c r="I7" s="20" t="inlineStr">
        <is>
          <t>555-0108</t>
        </is>
      </c>
      <c r="J7" s="20" t="inlineStr">
        <is>
          <t>No</t>
        </is>
      </c>
      <c r="K7" s="20" t="n"/>
      <c r="L7" s="20" t="n"/>
      <c r="M7" s="20" t="inlineStr">
        <is>
          <t>Yes, I can help</t>
        </is>
      </c>
      <c r="N7" s="20" t="inlineStr">
        <is>
          <t>555-0118</t>
        </is>
      </c>
      <c r="O7" s="20" t="inlineStr">
        <is>
          <t>Alex Hall</t>
        </is>
      </c>
      <c r="P7" s="20" t="inlineStr">
        <is>
          <t>alex@example.com</t>
        </is>
      </c>
      <c r="Q7" s="20" t="inlineStr">
        <is>
          <t>signature.png</t>
        </is>
      </c>
      <c r="R7" s="20" t="inlineStr">
        <is>
          <t>2026-10-10</t>
        </is>
      </c>
      <c r="S7" s="20" t="n">
        <v>1</v>
      </c>
      <c r="AB7" s="21">
        <f>IFERROR(TRIM(INDEX($A7:$Z7,MATCH(Lists!$B$3,$A$1:$Z$1,0))&amp;""),"")</f>
        <v/>
      </c>
      <c r="AC7" s="21">
        <f>IFERROR(TRIM(INDEX($A7:$Z7,MATCH(Lists!$B$4,$A$1:$Z$1,0))&amp;""),"")</f>
        <v/>
      </c>
      <c r="AD7" s="21">
        <f>IF(IFERROR(TRIM(INDEX($A7:$Z7,MATCH(Lists!$B$6,$A$1:$Z$1,0))&amp;""),"")&lt;&gt;"",1,0)</f>
        <v/>
      </c>
      <c r="AE7" s="21">
        <f>IF(IFERROR(TRIM(INDEX($A7:$Z7,MATCH(Lists!$B$5,$A$1:$Z$1,0))&amp;""),"")&lt;&gt;"",1,0)</f>
        <v/>
      </c>
      <c r="AF7" s="21">
        <f>IF(AND(IFERROR(TRIM(INDEX($A7:$Z7,MATCH(Lists!$B$7,$A$1:$Z$1,0))&amp;""),"")=Lists!$B$15,$AB7&lt;&gt;""),1,0)</f>
        <v/>
      </c>
      <c r="AG7" s="21">
        <f>IF($AF7=1,COUNTIF($AF$2:$AF7,1),"")</f>
        <v/>
      </c>
      <c r="AH7" s="21">
        <f>IFERROR(TRIM(INDEX($A7:$Z7,MATCH(Lists!$B$9,$A$1:$Z$1,0))&amp;""),"")</f>
        <v/>
      </c>
      <c r="AI7" s="21">
        <f>IFERROR(TRIM(INDEX($A7:$Z7,MATCH(Lists!$B$8,$A$1:$Z$1,0))&amp;""),"")</f>
        <v/>
      </c>
      <c r="AJ7" s="21">
        <f>IFERROR(TRIM(INDEX($A7:$Z7,MATCH(Lists!$B$10,$A$1:$Z$1,0))&amp;""),"")</f>
        <v/>
      </c>
    </row>
    <row r="8">
      <c r="AB8" s="21">
        <f>IFERROR(TRIM(INDEX($A8:$Z8,MATCH(Lists!$B$3,$A$1:$Z$1,0))&amp;""),"")</f>
        <v/>
      </c>
      <c r="AC8" s="21">
        <f>IFERROR(TRIM(INDEX($A8:$Z8,MATCH(Lists!$B$4,$A$1:$Z$1,0))&amp;""),"")</f>
        <v/>
      </c>
      <c r="AD8" s="21">
        <f>IF(IFERROR(TRIM(INDEX($A8:$Z8,MATCH(Lists!$B$6,$A$1:$Z$1,0))&amp;""),"")&lt;&gt;"",1,0)</f>
        <v/>
      </c>
      <c r="AE8" s="21">
        <f>IF(IFERROR(TRIM(INDEX($A8:$Z8,MATCH(Lists!$B$5,$A$1:$Z$1,0))&amp;""),"")&lt;&gt;"",1,0)</f>
        <v/>
      </c>
      <c r="AF8" s="21">
        <f>IF(AND(IFERROR(TRIM(INDEX($A8:$Z8,MATCH(Lists!$B$7,$A$1:$Z$1,0))&amp;""),"")=Lists!$B$15,$AB8&lt;&gt;""),1,0)</f>
        <v/>
      </c>
      <c r="AG8" s="21">
        <f>IF($AF8=1,COUNTIF($AF$2:$AF8,1),"")</f>
        <v/>
      </c>
      <c r="AH8" s="21">
        <f>IFERROR(TRIM(INDEX($A8:$Z8,MATCH(Lists!$B$9,$A$1:$Z$1,0))&amp;""),"")</f>
        <v/>
      </c>
      <c r="AI8" s="21">
        <f>IFERROR(TRIM(INDEX($A8:$Z8,MATCH(Lists!$B$8,$A$1:$Z$1,0))&amp;""),"")</f>
        <v/>
      </c>
      <c r="AJ8" s="21">
        <f>IFERROR(TRIM(INDEX($A8:$Z8,MATCH(Lists!$B$10,$A$1:$Z$1,0))&amp;""),"")</f>
        <v/>
      </c>
    </row>
    <row r="9">
      <c r="AB9" s="21">
        <f>IFERROR(TRIM(INDEX($A9:$Z9,MATCH(Lists!$B$3,$A$1:$Z$1,0))&amp;""),"")</f>
        <v/>
      </c>
      <c r="AC9" s="21">
        <f>IFERROR(TRIM(INDEX($A9:$Z9,MATCH(Lists!$B$4,$A$1:$Z$1,0))&amp;""),"")</f>
        <v/>
      </c>
      <c r="AD9" s="21">
        <f>IF(IFERROR(TRIM(INDEX($A9:$Z9,MATCH(Lists!$B$6,$A$1:$Z$1,0))&amp;""),"")&lt;&gt;"",1,0)</f>
        <v/>
      </c>
      <c r="AE9" s="21">
        <f>IF(IFERROR(TRIM(INDEX($A9:$Z9,MATCH(Lists!$B$5,$A$1:$Z$1,0))&amp;""),"")&lt;&gt;"",1,0)</f>
        <v/>
      </c>
      <c r="AF9" s="21">
        <f>IF(AND(IFERROR(TRIM(INDEX($A9:$Z9,MATCH(Lists!$B$7,$A$1:$Z$1,0))&amp;""),"")=Lists!$B$15,$AB9&lt;&gt;""),1,0)</f>
        <v/>
      </c>
      <c r="AG9" s="21">
        <f>IF($AF9=1,COUNTIF($AF$2:$AF9,1),"")</f>
        <v/>
      </c>
      <c r="AH9" s="21">
        <f>IFERROR(TRIM(INDEX($A9:$Z9,MATCH(Lists!$B$9,$A$1:$Z$1,0))&amp;""),"")</f>
        <v/>
      </c>
      <c r="AI9" s="21">
        <f>IFERROR(TRIM(INDEX($A9:$Z9,MATCH(Lists!$B$8,$A$1:$Z$1,0))&amp;""),"")</f>
        <v/>
      </c>
      <c r="AJ9" s="21">
        <f>IFERROR(TRIM(INDEX($A9:$Z9,MATCH(Lists!$B$10,$A$1:$Z$1,0))&amp;""),"")</f>
        <v/>
      </c>
    </row>
    <row r="10">
      <c r="AB10" s="21">
        <f>IFERROR(TRIM(INDEX($A10:$Z10,MATCH(Lists!$B$3,$A$1:$Z$1,0))&amp;""),"")</f>
        <v/>
      </c>
      <c r="AC10" s="21">
        <f>IFERROR(TRIM(INDEX($A10:$Z10,MATCH(Lists!$B$4,$A$1:$Z$1,0))&amp;""),"")</f>
        <v/>
      </c>
      <c r="AD10" s="21">
        <f>IF(IFERROR(TRIM(INDEX($A10:$Z10,MATCH(Lists!$B$6,$A$1:$Z$1,0))&amp;""),"")&lt;&gt;"",1,0)</f>
        <v/>
      </c>
      <c r="AE10" s="21">
        <f>IF(IFERROR(TRIM(INDEX($A10:$Z10,MATCH(Lists!$B$5,$A$1:$Z$1,0))&amp;""),"")&lt;&gt;"",1,0)</f>
        <v/>
      </c>
      <c r="AF10" s="21">
        <f>IF(AND(IFERROR(TRIM(INDEX($A10:$Z10,MATCH(Lists!$B$7,$A$1:$Z$1,0))&amp;""),"")=Lists!$B$15,$AB10&lt;&gt;""),1,0)</f>
        <v/>
      </c>
      <c r="AG10" s="21">
        <f>IF($AF10=1,COUNTIF($AF$2:$AF10,1),"")</f>
        <v/>
      </c>
      <c r="AH10" s="21">
        <f>IFERROR(TRIM(INDEX($A10:$Z10,MATCH(Lists!$B$9,$A$1:$Z$1,0))&amp;""),"")</f>
        <v/>
      </c>
      <c r="AI10" s="21">
        <f>IFERROR(TRIM(INDEX($A10:$Z10,MATCH(Lists!$B$8,$A$1:$Z$1,0))&amp;""),"")</f>
        <v/>
      </c>
      <c r="AJ10" s="21">
        <f>IFERROR(TRIM(INDEX($A10:$Z10,MATCH(Lists!$B$10,$A$1:$Z$1,0))&amp;""),"")</f>
        <v/>
      </c>
    </row>
    <row r="11">
      <c r="AB11" s="21">
        <f>IFERROR(TRIM(INDEX($A11:$Z11,MATCH(Lists!$B$3,$A$1:$Z$1,0))&amp;""),"")</f>
        <v/>
      </c>
      <c r="AC11" s="21">
        <f>IFERROR(TRIM(INDEX($A11:$Z11,MATCH(Lists!$B$4,$A$1:$Z$1,0))&amp;""),"")</f>
        <v/>
      </c>
      <c r="AD11" s="21">
        <f>IF(IFERROR(TRIM(INDEX($A11:$Z11,MATCH(Lists!$B$6,$A$1:$Z$1,0))&amp;""),"")&lt;&gt;"",1,0)</f>
        <v/>
      </c>
      <c r="AE11" s="21">
        <f>IF(IFERROR(TRIM(INDEX($A11:$Z11,MATCH(Lists!$B$5,$A$1:$Z$1,0))&amp;""),"")&lt;&gt;"",1,0)</f>
        <v/>
      </c>
      <c r="AF11" s="21">
        <f>IF(AND(IFERROR(TRIM(INDEX($A11:$Z11,MATCH(Lists!$B$7,$A$1:$Z$1,0))&amp;""),"")=Lists!$B$15,$AB11&lt;&gt;""),1,0)</f>
        <v/>
      </c>
      <c r="AG11" s="21">
        <f>IF($AF11=1,COUNTIF($AF$2:$AF11,1),"")</f>
        <v/>
      </c>
      <c r="AH11" s="21">
        <f>IFERROR(TRIM(INDEX($A11:$Z11,MATCH(Lists!$B$9,$A$1:$Z$1,0))&amp;""),"")</f>
        <v/>
      </c>
      <c r="AI11" s="21">
        <f>IFERROR(TRIM(INDEX($A11:$Z11,MATCH(Lists!$B$8,$A$1:$Z$1,0))&amp;""),"")</f>
        <v/>
      </c>
      <c r="AJ11" s="21">
        <f>IFERROR(TRIM(INDEX($A11:$Z11,MATCH(Lists!$B$10,$A$1:$Z$1,0))&amp;""),"")</f>
        <v/>
      </c>
    </row>
    <row r="12">
      <c r="AB12" s="21">
        <f>IFERROR(TRIM(INDEX($A12:$Z12,MATCH(Lists!$B$3,$A$1:$Z$1,0))&amp;""),"")</f>
        <v/>
      </c>
      <c r="AC12" s="21">
        <f>IFERROR(TRIM(INDEX($A12:$Z12,MATCH(Lists!$B$4,$A$1:$Z$1,0))&amp;""),"")</f>
        <v/>
      </c>
      <c r="AD12" s="21">
        <f>IF(IFERROR(TRIM(INDEX($A12:$Z12,MATCH(Lists!$B$6,$A$1:$Z$1,0))&amp;""),"")&lt;&gt;"",1,0)</f>
        <v/>
      </c>
      <c r="AE12" s="21">
        <f>IF(IFERROR(TRIM(INDEX($A12:$Z12,MATCH(Lists!$B$5,$A$1:$Z$1,0))&amp;""),"")&lt;&gt;"",1,0)</f>
        <v/>
      </c>
      <c r="AF12" s="21">
        <f>IF(AND(IFERROR(TRIM(INDEX($A12:$Z12,MATCH(Lists!$B$7,$A$1:$Z$1,0))&amp;""),"")=Lists!$B$15,$AB12&lt;&gt;""),1,0)</f>
        <v/>
      </c>
      <c r="AG12" s="21">
        <f>IF($AF12=1,COUNTIF($AF$2:$AF12,1),"")</f>
        <v/>
      </c>
      <c r="AH12" s="21">
        <f>IFERROR(TRIM(INDEX($A12:$Z12,MATCH(Lists!$B$9,$A$1:$Z$1,0))&amp;""),"")</f>
        <v/>
      </c>
      <c r="AI12" s="21">
        <f>IFERROR(TRIM(INDEX($A12:$Z12,MATCH(Lists!$B$8,$A$1:$Z$1,0))&amp;""),"")</f>
        <v/>
      </c>
      <c r="AJ12" s="21">
        <f>IFERROR(TRIM(INDEX($A12:$Z12,MATCH(Lists!$B$10,$A$1:$Z$1,0))&amp;""),"")</f>
        <v/>
      </c>
    </row>
    <row r="13">
      <c r="AB13" s="21">
        <f>IFERROR(TRIM(INDEX($A13:$Z13,MATCH(Lists!$B$3,$A$1:$Z$1,0))&amp;""),"")</f>
        <v/>
      </c>
      <c r="AC13" s="21">
        <f>IFERROR(TRIM(INDEX($A13:$Z13,MATCH(Lists!$B$4,$A$1:$Z$1,0))&amp;""),"")</f>
        <v/>
      </c>
      <c r="AD13" s="21">
        <f>IF(IFERROR(TRIM(INDEX($A13:$Z13,MATCH(Lists!$B$6,$A$1:$Z$1,0))&amp;""),"")&lt;&gt;"",1,0)</f>
        <v/>
      </c>
      <c r="AE13" s="21">
        <f>IF(IFERROR(TRIM(INDEX($A13:$Z13,MATCH(Lists!$B$5,$A$1:$Z$1,0))&amp;""),"")&lt;&gt;"",1,0)</f>
        <v/>
      </c>
      <c r="AF13" s="21">
        <f>IF(AND(IFERROR(TRIM(INDEX($A13:$Z13,MATCH(Lists!$B$7,$A$1:$Z$1,0))&amp;""),"")=Lists!$B$15,$AB13&lt;&gt;""),1,0)</f>
        <v/>
      </c>
      <c r="AG13" s="21">
        <f>IF($AF13=1,COUNTIF($AF$2:$AF13,1),"")</f>
        <v/>
      </c>
      <c r="AH13" s="21">
        <f>IFERROR(TRIM(INDEX($A13:$Z13,MATCH(Lists!$B$9,$A$1:$Z$1,0))&amp;""),"")</f>
        <v/>
      </c>
      <c r="AI13" s="21">
        <f>IFERROR(TRIM(INDEX($A13:$Z13,MATCH(Lists!$B$8,$A$1:$Z$1,0))&amp;""),"")</f>
        <v/>
      </c>
      <c r="AJ13" s="21">
        <f>IFERROR(TRIM(INDEX($A13:$Z13,MATCH(Lists!$B$10,$A$1:$Z$1,0))&amp;""),"")</f>
        <v/>
      </c>
    </row>
    <row r="14">
      <c r="AB14" s="21">
        <f>IFERROR(TRIM(INDEX($A14:$Z14,MATCH(Lists!$B$3,$A$1:$Z$1,0))&amp;""),"")</f>
        <v/>
      </c>
      <c r="AC14" s="21">
        <f>IFERROR(TRIM(INDEX($A14:$Z14,MATCH(Lists!$B$4,$A$1:$Z$1,0))&amp;""),"")</f>
        <v/>
      </c>
      <c r="AD14" s="21">
        <f>IF(IFERROR(TRIM(INDEX($A14:$Z14,MATCH(Lists!$B$6,$A$1:$Z$1,0))&amp;""),"")&lt;&gt;"",1,0)</f>
        <v/>
      </c>
      <c r="AE14" s="21">
        <f>IF(IFERROR(TRIM(INDEX($A14:$Z14,MATCH(Lists!$B$5,$A$1:$Z$1,0))&amp;""),"")&lt;&gt;"",1,0)</f>
        <v/>
      </c>
      <c r="AF14" s="21">
        <f>IF(AND(IFERROR(TRIM(INDEX($A14:$Z14,MATCH(Lists!$B$7,$A$1:$Z$1,0))&amp;""),"")=Lists!$B$15,$AB14&lt;&gt;""),1,0)</f>
        <v/>
      </c>
      <c r="AG14" s="21">
        <f>IF($AF14=1,COUNTIF($AF$2:$AF14,1),"")</f>
        <v/>
      </c>
      <c r="AH14" s="21">
        <f>IFERROR(TRIM(INDEX($A14:$Z14,MATCH(Lists!$B$9,$A$1:$Z$1,0))&amp;""),"")</f>
        <v/>
      </c>
      <c r="AI14" s="21">
        <f>IFERROR(TRIM(INDEX($A14:$Z14,MATCH(Lists!$B$8,$A$1:$Z$1,0))&amp;""),"")</f>
        <v/>
      </c>
      <c r="AJ14" s="21">
        <f>IFERROR(TRIM(INDEX($A14:$Z14,MATCH(Lists!$B$10,$A$1:$Z$1,0))&amp;""),"")</f>
        <v/>
      </c>
    </row>
    <row r="15">
      <c r="AB15" s="21">
        <f>IFERROR(TRIM(INDEX($A15:$Z15,MATCH(Lists!$B$3,$A$1:$Z$1,0))&amp;""),"")</f>
        <v/>
      </c>
      <c r="AC15" s="21">
        <f>IFERROR(TRIM(INDEX($A15:$Z15,MATCH(Lists!$B$4,$A$1:$Z$1,0))&amp;""),"")</f>
        <v/>
      </c>
      <c r="AD15" s="21">
        <f>IF(IFERROR(TRIM(INDEX($A15:$Z15,MATCH(Lists!$B$6,$A$1:$Z$1,0))&amp;""),"")&lt;&gt;"",1,0)</f>
        <v/>
      </c>
      <c r="AE15" s="21">
        <f>IF(IFERROR(TRIM(INDEX($A15:$Z15,MATCH(Lists!$B$5,$A$1:$Z$1,0))&amp;""),"")&lt;&gt;"",1,0)</f>
        <v/>
      </c>
      <c r="AF15" s="21">
        <f>IF(AND(IFERROR(TRIM(INDEX($A15:$Z15,MATCH(Lists!$B$7,$A$1:$Z$1,0))&amp;""),"")=Lists!$B$15,$AB15&lt;&gt;""),1,0)</f>
        <v/>
      </c>
      <c r="AG15" s="21">
        <f>IF($AF15=1,COUNTIF($AF$2:$AF15,1),"")</f>
        <v/>
      </c>
      <c r="AH15" s="21">
        <f>IFERROR(TRIM(INDEX($A15:$Z15,MATCH(Lists!$B$9,$A$1:$Z$1,0))&amp;""),"")</f>
        <v/>
      </c>
      <c r="AI15" s="21">
        <f>IFERROR(TRIM(INDEX($A15:$Z15,MATCH(Lists!$B$8,$A$1:$Z$1,0))&amp;""),"")</f>
        <v/>
      </c>
      <c r="AJ15" s="21">
        <f>IFERROR(TRIM(INDEX($A15:$Z15,MATCH(Lists!$B$10,$A$1:$Z$1,0))&amp;""),"")</f>
        <v/>
      </c>
    </row>
    <row r="16">
      <c r="AB16" s="21">
        <f>IFERROR(TRIM(INDEX($A16:$Z16,MATCH(Lists!$B$3,$A$1:$Z$1,0))&amp;""),"")</f>
        <v/>
      </c>
      <c r="AC16" s="21">
        <f>IFERROR(TRIM(INDEX($A16:$Z16,MATCH(Lists!$B$4,$A$1:$Z$1,0))&amp;""),"")</f>
        <v/>
      </c>
      <c r="AD16" s="21">
        <f>IF(IFERROR(TRIM(INDEX($A16:$Z16,MATCH(Lists!$B$6,$A$1:$Z$1,0))&amp;""),"")&lt;&gt;"",1,0)</f>
        <v/>
      </c>
      <c r="AE16" s="21">
        <f>IF(IFERROR(TRIM(INDEX($A16:$Z16,MATCH(Lists!$B$5,$A$1:$Z$1,0))&amp;""),"")&lt;&gt;"",1,0)</f>
        <v/>
      </c>
      <c r="AF16" s="21">
        <f>IF(AND(IFERROR(TRIM(INDEX($A16:$Z16,MATCH(Lists!$B$7,$A$1:$Z$1,0))&amp;""),"")=Lists!$B$15,$AB16&lt;&gt;""),1,0)</f>
        <v/>
      </c>
      <c r="AG16" s="21">
        <f>IF($AF16=1,COUNTIF($AF$2:$AF16,1),"")</f>
        <v/>
      </c>
      <c r="AH16" s="21">
        <f>IFERROR(TRIM(INDEX($A16:$Z16,MATCH(Lists!$B$9,$A$1:$Z$1,0))&amp;""),"")</f>
        <v/>
      </c>
      <c r="AI16" s="21">
        <f>IFERROR(TRIM(INDEX($A16:$Z16,MATCH(Lists!$B$8,$A$1:$Z$1,0))&amp;""),"")</f>
        <v/>
      </c>
      <c r="AJ16" s="21">
        <f>IFERROR(TRIM(INDEX($A16:$Z16,MATCH(Lists!$B$10,$A$1:$Z$1,0))&amp;""),"")</f>
        <v/>
      </c>
    </row>
    <row r="17">
      <c r="AB17" s="21">
        <f>IFERROR(TRIM(INDEX($A17:$Z17,MATCH(Lists!$B$3,$A$1:$Z$1,0))&amp;""),"")</f>
        <v/>
      </c>
      <c r="AC17" s="21">
        <f>IFERROR(TRIM(INDEX($A17:$Z17,MATCH(Lists!$B$4,$A$1:$Z$1,0))&amp;""),"")</f>
        <v/>
      </c>
      <c r="AD17" s="21">
        <f>IF(IFERROR(TRIM(INDEX($A17:$Z17,MATCH(Lists!$B$6,$A$1:$Z$1,0))&amp;""),"")&lt;&gt;"",1,0)</f>
        <v/>
      </c>
      <c r="AE17" s="21">
        <f>IF(IFERROR(TRIM(INDEX($A17:$Z17,MATCH(Lists!$B$5,$A$1:$Z$1,0))&amp;""),"")&lt;&gt;"",1,0)</f>
        <v/>
      </c>
      <c r="AF17" s="21">
        <f>IF(AND(IFERROR(TRIM(INDEX($A17:$Z17,MATCH(Lists!$B$7,$A$1:$Z$1,0))&amp;""),"")=Lists!$B$15,$AB17&lt;&gt;""),1,0)</f>
        <v/>
      </c>
      <c r="AG17" s="21">
        <f>IF($AF17=1,COUNTIF($AF$2:$AF17,1),"")</f>
        <v/>
      </c>
      <c r="AH17" s="21">
        <f>IFERROR(TRIM(INDEX($A17:$Z17,MATCH(Lists!$B$9,$A$1:$Z$1,0))&amp;""),"")</f>
        <v/>
      </c>
      <c r="AI17" s="21">
        <f>IFERROR(TRIM(INDEX($A17:$Z17,MATCH(Lists!$B$8,$A$1:$Z$1,0))&amp;""),"")</f>
        <v/>
      </c>
      <c r="AJ17" s="21">
        <f>IFERROR(TRIM(INDEX($A17:$Z17,MATCH(Lists!$B$10,$A$1:$Z$1,0))&amp;""),"")</f>
        <v/>
      </c>
    </row>
    <row r="18">
      <c r="AB18" s="21">
        <f>IFERROR(TRIM(INDEX($A18:$Z18,MATCH(Lists!$B$3,$A$1:$Z$1,0))&amp;""),"")</f>
        <v/>
      </c>
      <c r="AC18" s="21">
        <f>IFERROR(TRIM(INDEX($A18:$Z18,MATCH(Lists!$B$4,$A$1:$Z$1,0))&amp;""),"")</f>
        <v/>
      </c>
      <c r="AD18" s="21">
        <f>IF(IFERROR(TRIM(INDEX($A18:$Z18,MATCH(Lists!$B$6,$A$1:$Z$1,0))&amp;""),"")&lt;&gt;"",1,0)</f>
        <v/>
      </c>
      <c r="AE18" s="21">
        <f>IF(IFERROR(TRIM(INDEX($A18:$Z18,MATCH(Lists!$B$5,$A$1:$Z$1,0))&amp;""),"")&lt;&gt;"",1,0)</f>
        <v/>
      </c>
      <c r="AF18" s="21">
        <f>IF(AND(IFERROR(TRIM(INDEX($A18:$Z18,MATCH(Lists!$B$7,$A$1:$Z$1,0))&amp;""),"")=Lists!$B$15,$AB18&lt;&gt;""),1,0)</f>
        <v/>
      </c>
      <c r="AG18" s="21">
        <f>IF($AF18=1,COUNTIF($AF$2:$AF18,1),"")</f>
        <v/>
      </c>
      <c r="AH18" s="21">
        <f>IFERROR(TRIM(INDEX($A18:$Z18,MATCH(Lists!$B$9,$A$1:$Z$1,0))&amp;""),"")</f>
        <v/>
      </c>
      <c r="AI18" s="21">
        <f>IFERROR(TRIM(INDEX($A18:$Z18,MATCH(Lists!$B$8,$A$1:$Z$1,0))&amp;""),"")</f>
        <v/>
      </c>
      <c r="AJ18" s="21">
        <f>IFERROR(TRIM(INDEX($A18:$Z18,MATCH(Lists!$B$10,$A$1:$Z$1,0))&amp;""),"")</f>
        <v/>
      </c>
    </row>
    <row r="19">
      <c r="AB19" s="21">
        <f>IFERROR(TRIM(INDEX($A19:$Z19,MATCH(Lists!$B$3,$A$1:$Z$1,0))&amp;""),"")</f>
        <v/>
      </c>
      <c r="AC19" s="21">
        <f>IFERROR(TRIM(INDEX($A19:$Z19,MATCH(Lists!$B$4,$A$1:$Z$1,0))&amp;""),"")</f>
        <v/>
      </c>
      <c r="AD19" s="21">
        <f>IF(IFERROR(TRIM(INDEX($A19:$Z19,MATCH(Lists!$B$6,$A$1:$Z$1,0))&amp;""),"")&lt;&gt;"",1,0)</f>
        <v/>
      </c>
      <c r="AE19" s="21">
        <f>IF(IFERROR(TRIM(INDEX($A19:$Z19,MATCH(Lists!$B$5,$A$1:$Z$1,0))&amp;""),"")&lt;&gt;"",1,0)</f>
        <v/>
      </c>
      <c r="AF19" s="21">
        <f>IF(AND(IFERROR(TRIM(INDEX($A19:$Z19,MATCH(Lists!$B$7,$A$1:$Z$1,0))&amp;""),"")=Lists!$B$15,$AB19&lt;&gt;""),1,0)</f>
        <v/>
      </c>
      <c r="AG19" s="21">
        <f>IF($AF19=1,COUNTIF($AF$2:$AF19,1),"")</f>
        <v/>
      </c>
      <c r="AH19" s="21">
        <f>IFERROR(TRIM(INDEX($A19:$Z19,MATCH(Lists!$B$9,$A$1:$Z$1,0))&amp;""),"")</f>
        <v/>
      </c>
      <c r="AI19" s="21">
        <f>IFERROR(TRIM(INDEX($A19:$Z19,MATCH(Lists!$B$8,$A$1:$Z$1,0))&amp;""),"")</f>
        <v/>
      </c>
      <c r="AJ19" s="21">
        <f>IFERROR(TRIM(INDEX($A19:$Z19,MATCH(Lists!$B$10,$A$1:$Z$1,0))&amp;""),"")</f>
        <v/>
      </c>
    </row>
    <row r="20">
      <c r="AB20" s="21">
        <f>IFERROR(TRIM(INDEX($A20:$Z20,MATCH(Lists!$B$3,$A$1:$Z$1,0))&amp;""),"")</f>
        <v/>
      </c>
      <c r="AC20" s="21">
        <f>IFERROR(TRIM(INDEX($A20:$Z20,MATCH(Lists!$B$4,$A$1:$Z$1,0))&amp;""),"")</f>
        <v/>
      </c>
      <c r="AD20" s="21">
        <f>IF(IFERROR(TRIM(INDEX($A20:$Z20,MATCH(Lists!$B$6,$A$1:$Z$1,0))&amp;""),"")&lt;&gt;"",1,0)</f>
        <v/>
      </c>
      <c r="AE20" s="21">
        <f>IF(IFERROR(TRIM(INDEX($A20:$Z20,MATCH(Lists!$B$5,$A$1:$Z$1,0))&amp;""),"")&lt;&gt;"",1,0)</f>
        <v/>
      </c>
      <c r="AF20" s="21">
        <f>IF(AND(IFERROR(TRIM(INDEX($A20:$Z20,MATCH(Lists!$B$7,$A$1:$Z$1,0))&amp;""),"")=Lists!$B$15,$AB20&lt;&gt;""),1,0)</f>
        <v/>
      </c>
      <c r="AG20" s="21">
        <f>IF($AF20=1,COUNTIF($AF$2:$AF20,1),"")</f>
        <v/>
      </c>
      <c r="AH20" s="21">
        <f>IFERROR(TRIM(INDEX($A20:$Z20,MATCH(Lists!$B$9,$A$1:$Z$1,0))&amp;""),"")</f>
        <v/>
      </c>
      <c r="AI20" s="21">
        <f>IFERROR(TRIM(INDEX($A20:$Z20,MATCH(Lists!$B$8,$A$1:$Z$1,0))&amp;""),"")</f>
        <v/>
      </c>
      <c r="AJ20" s="21">
        <f>IFERROR(TRIM(INDEX($A20:$Z20,MATCH(Lists!$B$10,$A$1:$Z$1,0))&amp;""),"")</f>
        <v/>
      </c>
    </row>
    <row r="21">
      <c r="AB21" s="21">
        <f>IFERROR(TRIM(INDEX($A21:$Z21,MATCH(Lists!$B$3,$A$1:$Z$1,0))&amp;""),"")</f>
        <v/>
      </c>
      <c r="AC21" s="21">
        <f>IFERROR(TRIM(INDEX($A21:$Z21,MATCH(Lists!$B$4,$A$1:$Z$1,0))&amp;""),"")</f>
        <v/>
      </c>
      <c r="AD21" s="21">
        <f>IF(IFERROR(TRIM(INDEX($A21:$Z21,MATCH(Lists!$B$6,$A$1:$Z$1,0))&amp;""),"")&lt;&gt;"",1,0)</f>
        <v/>
      </c>
      <c r="AE21" s="21">
        <f>IF(IFERROR(TRIM(INDEX($A21:$Z21,MATCH(Lists!$B$5,$A$1:$Z$1,0))&amp;""),"")&lt;&gt;"",1,0)</f>
        <v/>
      </c>
      <c r="AF21" s="21">
        <f>IF(AND(IFERROR(TRIM(INDEX($A21:$Z21,MATCH(Lists!$B$7,$A$1:$Z$1,0))&amp;""),"")=Lists!$B$15,$AB21&lt;&gt;""),1,0)</f>
        <v/>
      </c>
      <c r="AG21" s="21">
        <f>IF($AF21=1,COUNTIF($AF$2:$AF21,1),"")</f>
        <v/>
      </c>
      <c r="AH21" s="21">
        <f>IFERROR(TRIM(INDEX($A21:$Z21,MATCH(Lists!$B$9,$A$1:$Z$1,0))&amp;""),"")</f>
        <v/>
      </c>
      <c r="AI21" s="21">
        <f>IFERROR(TRIM(INDEX($A21:$Z21,MATCH(Lists!$B$8,$A$1:$Z$1,0))&amp;""),"")</f>
        <v/>
      </c>
      <c r="AJ21" s="21">
        <f>IFERROR(TRIM(INDEX($A21:$Z21,MATCH(Lists!$B$10,$A$1:$Z$1,0))&amp;""),"")</f>
        <v/>
      </c>
    </row>
    <row r="22">
      <c r="AB22" s="21">
        <f>IFERROR(TRIM(INDEX($A22:$Z22,MATCH(Lists!$B$3,$A$1:$Z$1,0))&amp;""),"")</f>
        <v/>
      </c>
      <c r="AC22" s="21">
        <f>IFERROR(TRIM(INDEX($A22:$Z22,MATCH(Lists!$B$4,$A$1:$Z$1,0))&amp;""),"")</f>
        <v/>
      </c>
      <c r="AD22" s="21">
        <f>IF(IFERROR(TRIM(INDEX($A22:$Z22,MATCH(Lists!$B$6,$A$1:$Z$1,0))&amp;""),"")&lt;&gt;"",1,0)</f>
        <v/>
      </c>
      <c r="AE22" s="21">
        <f>IF(IFERROR(TRIM(INDEX($A22:$Z22,MATCH(Lists!$B$5,$A$1:$Z$1,0))&amp;""),"")&lt;&gt;"",1,0)</f>
        <v/>
      </c>
      <c r="AF22" s="21">
        <f>IF(AND(IFERROR(TRIM(INDEX($A22:$Z22,MATCH(Lists!$B$7,$A$1:$Z$1,0))&amp;""),"")=Lists!$B$15,$AB22&lt;&gt;""),1,0)</f>
        <v/>
      </c>
      <c r="AG22" s="21">
        <f>IF($AF22=1,COUNTIF($AF$2:$AF22,1),"")</f>
        <v/>
      </c>
      <c r="AH22" s="21">
        <f>IFERROR(TRIM(INDEX($A22:$Z22,MATCH(Lists!$B$9,$A$1:$Z$1,0))&amp;""),"")</f>
        <v/>
      </c>
      <c r="AI22" s="21">
        <f>IFERROR(TRIM(INDEX($A22:$Z22,MATCH(Lists!$B$8,$A$1:$Z$1,0))&amp;""),"")</f>
        <v/>
      </c>
      <c r="AJ22" s="21">
        <f>IFERROR(TRIM(INDEX($A22:$Z22,MATCH(Lists!$B$10,$A$1:$Z$1,0))&amp;""),"")</f>
        <v/>
      </c>
    </row>
    <row r="23">
      <c r="AB23" s="21">
        <f>IFERROR(TRIM(INDEX($A23:$Z23,MATCH(Lists!$B$3,$A$1:$Z$1,0))&amp;""),"")</f>
        <v/>
      </c>
      <c r="AC23" s="21">
        <f>IFERROR(TRIM(INDEX($A23:$Z23,MATCH(Lists!$B$4,$A$1:$Z$1,0))&amp;""),"")</f>
        <v/>
      </c>
      <c r="AD23" s="21">
        <f>IF(IFERROR(TRIM(INDEX($A23:$Z23,MATCH(Lists!$B$6,$A$1:$Z$1,0))&amp;""),"")&lt;&gt;"",1,0)</f>
        <v/>
      </c>
      <c r="AE23" s="21">
        <f>IF(IFERROR(TRIM(INDEX($A23:$Z23,MATCH(Lists!$B$5,$A$1:$Z$1,0))&amp;""),"")&lt;&gt;"",1,0)</f>
        <v/>
      </c>
      <c r="AF23" s="21">
        <f>IF(AND(IFERROR(TRIM(INDEX($A23:$Z23,MATCH(Lists!$B$7,$A$1:$Z$1,0))&amp;""),"")=Lists!$B$15,$AB23&lt;&gt;""),1,0)</f>
        <v/>
      </c>
      <c r="AG23" s="21">
        <f>IF($AF23=1,COUNTIF($AF$2:$AF23,1),"")</f>
        <v/>
      </c>
      <c r="AH23" s="21">
        <f>IFERROR(TRIM(INDEX($A23:$Z23,MATCH(Lists!$B$9,$A$1:$Z$1,0))&amp;""),"")</f>
        <v/>
      </c>
      <c r="AI23" s="21">
        <f>IFERROR(TRIM(INDEX($A23:$Z23,MATCH(Lists!$B$8,$A$1:$Z$1,0))&amp;""),"")</f>
        <v/>
      </c>
      <c r="AJ23" s="21">
        <f>IFERROR(TRIM(INDEX($A23:$Z23,MATCH(Lists!$B$10,$A$1:$Z$1,0))&amp;""),"")</f>
        <v/>
      </c>
    </row>
    <row r="24">
      <c r="AB24" s="21">
        <f>IFERROR(TRIM(INDEX($A24:$Z24,MATCH(Lists!$B$3,$A$1:$Z$1,0))&amp;""),"")</f>
        <v/>
      </c>
      <c r="AC24" s="21">
        <f>IFERROR(TRIM(INDEX($A24:$Z24,MATCH(Lists!$B$4,$A$1:$Z$1,0))&amp;""),"")</f>
        <v/>
      </c>
      <c r="AD24" s="21">
        <f>IF(IFERROR(TRIM(INDEX($A24:$Z24,MATCH(Lists!$B$6,$A$1:$Z$1,0))&amp;""),"")&lt;&gt;"",1,0)</f>
        <v/>
      </c>
      <c r="AE24" s="21">
        <f>IF(IFERROR(TRIM(INDEX($A24:$Z24,MATCH(Lists!$B$5,$A$1:$Z$1,0))&amp;""),"")&lt;&gt;"",1,0)</f>
        <v/>
      </c>
      <c r="AF24" s="21">
        <f>IF(AND(IFERROR(TRIM(INDEX($A24:$Z24,MATCH(Lists!$B$7,$A$1:$Z$1,0))&amp;""),"")=Lists!$B$15,$AB24&lt;&gt;""),1,0)</f>
        <v/>
      </c>
      <c r="AG24" s="21">
        <f>IF($AF24=1,COUNTIF($AF$2:$AF24,1),"")</f>
        <v/>
      </c>
      <c r="AH24" s="21">
        <f>IFERROR(TRIM(INDEX($A24:$Z24,MATCH(Lists!$B$9,$A$1:$Z$1,0))&amp;""),"")</f>
        <v/>
      </c>
      <c r="AI24" s="21">
        <f>IFERROR(TRIM(INDEX($A24:$Z24,MATCH(Lists!$B$8,$A$1:$Z$1,0))&amp;""),"")</f>
        <v/>
      </c>
      <c r="AJ24" s="21">
        <f>IFERROR(TRIM(INDEX($A24:$Z24,MATCH(Lists!$B$10,$A$1:$Z$1,0))&amp;""),"")</f>
        <v/>
      </c>
    </row>
    <row r="25">
      <c r="AB25" s="21">
        <f>IFERROR(TRIM(INDEX($A25:$Z25,MATCH(Lists!$B$3,$A$1:$Z$1,0))&amp;""),"")</f>
        <v/>
      </c>
      <c r="AC25" s="21">
        <f>IFERROR(TRIM(INDEX($A25:$Z25,MATCH(Lists!$B$4,$A$1:$Z$1,0))&amp;""),"")</f>
        <v/>
      </c>
      <c r="AD25" s="21">
        <f>IF(IFERROR(TRIM(INDEX($A25:$Z25,MATCH(Lists!$B$6,$A$1:$Z$1,0))&amp;""),"")&lt;&gt;"",1,0)</f>
        <v/>
      </c>
      <c r="AE25" s="21">
        <f>IF(IFERROR(TRIM(INDEX($A25:$Z25,MATCH(Lists!$B$5,$A$1:$Z$1,0))&amp;""),"")&lt;&gt;"",1,0)</f>
        <v/>
      </c>
      <c r="AF25" s="21">
        <f>IF(AND(IFERROR(TRIM(INDEX($A25:$Z25,MATCH(Lists!$B$7,$A$1:$Z$1,0))&amp;""),"")=Lists!$B$15,$AB25&lt;&gt;""),1,0)</f>
        <v/>
      </c>
      <c r="AG25" s="21">
        <f>IF($AF25=1,COUNTIF($AF$2:$AF25,1),"")</f>
        <v/>
      </c>
      <c r="AH25" s="21">
        <f>IFERROR(TRIM(INDEX($A25:$Z25,MATCH(Lists!$B$9,$A$1:$Z$1,0))&amp;""),"")</f>
        <v/>
      </c>
      <c r="AI25" s="21">
        <f>IFERROR(TRIM(INDEX($A25:$Z25,MATCH(Lists!$B$8,$A$1:$Z$1,0))&amp;""),"")</f>
        <v/>
      </c>
      <c r="AJ25" s="21">
        <f>IFERROR(TRIM(INDEX($A25:$Z25,MATCH(Lists!$B$10,$A$1:$Z$1,0))&amp;""),"")</f>
        <v/>
      </c>
    </row>
    <row r="26">
      <c r="AB26" s="21">
        <f>IFERROR(TRIM(INDEX($A26:$Z26,MATCH(Lists!$B$3,$A$1:$Z$1,0))&amp;""),"")</f>
        <v/>
      </c>
      <c r="AC26" s="21">
        <f>IFERROR(TRIM(INDEX($A26:$Z26,MATCH(Lists!$B$4,$A$1:$Z$1,0))&amp;""),"")</f>
        <v/>
      </c>
      <c r="AD26" s="21">
        <f>IF(IFERROR(TRIM(INDEX($A26:$Z26,MATCH(Lists!$B$6,$A$1:$Z$1,0))&amp;""),"")&lt;&gt;"",1,0)</f>
        <v/>
      </c>
      <c r="AE26" s="21">
        <f>IF(IFERROR(TRIM(INDEX($A26:$Z26,MATCH(Lists!$B$5,$A$1:$Z$1,0))&amp;""),"")&lt;&gt;"",1,0)</f>
        <v/>
      </c>
      <c r="AF26" s="21">
        <f>IF(AND(IFERROR(TRIM(INDEX($A26:$Z26,MATCH(Lists!$B$7,$A$1:$Z$1,0))&amp;""),"")=Lists!$B$15,$AB26&lt;&gt;""),1,0)</f>
        <v/>
      </c>
      <c r="AG26" s="21">
        <f>IF($AF26=1,COUNTIF($AF$2:$AF26,1),"")</f>
        <v/>
      </c>
      <c r="AH26" s="21">
        <f>IFERROR(TRIM(INDEX($A26:$Z26,MATCH(Lists!$B$9,$A$1:$Z$1,0))&amp;""),"")</f>
        <v/>
      </c>
      <c r="AI26" s="21">
        <f>IFERROR(TRIM(INDEX($A26:$Z26,MATCH(Lists!$B$8,$A$1:$Z$1,0))&amp;""),"")</f>
        <v/>
      </c>
      <c r="AJ26" s="21">
        <f>IFERROR(TRIM(INDEX($A26:$Z26,MATCH(Lists!$B$10,$A$1:$Z$1,0))&amp;""),"")</f>
        <v/>
      </c>
    </row>
    <row r="27">
      <c r="AB27" s="21">
        <f>IFERROR(TRIM(INDEX($A27:$Z27,MATCH(Lists!$B$3,$A$1:$Z$1,0))&amp;""),"")</f>
        <v/>
      </c>
      <c r="AC27" s="21">
        <f>IFERROR(TRIM(INDEX($A27:$Z27,MATCH(Lists!$B$4,$A$1:$Z$1,0))&amp;""),"")</f>
        <v/>
      </c>
      <c r="AD27" s="21">
        <f>IF(IFERROR(TRIM(INDEX($A27:$Z27,MATCH(Lists!$B$6,$A$1:$Z$1,0))&amp;""),"")&lt;&gt;"",1,0)</f>
        <v/>
      </c>
      <c r="AE27" s="21">
        <f>IF(IFERROR(TRIM(INDEX($A27:$Z27,MATCH(Lists!$B$5,$A$1:$Z$1,0))&amp;""),"")&lt;&gt;"",1,0)</f>
        <v/>
      </c>
      <c r="AF27" s="21">
        <f>IF(AND(IFERROR(TRIM(INDEX($A27:$Z27,MATCH(Lists!$B$7,$A$1:$Z$1,0))&amp;""),"")=Lists!$B$15,$AB27&lt;&gt;""),1,0)</f>
        <v/>
      </c>
      <c r="AG27" s="21">
        <f>IF($AF27=1,COUNTIF($AF$2:$AF27,1),"")</f>
        <v/>
      </c>
      <c r="AH27" s="21">
        <f>IFERROR(TRIM(INDEX($A27:$Z27,MATCH(Lists!$B$9,$A$1:$Z$1,0))&amp;""),"")</f>
        <v/>
      </c>
      <c r="AI27" s="21">
        <f>IFERROR(TRIM(INDEX($A27:$Z27,MATCH(Lists!$B$8,$A$1:$Z$1,0))&amp;""),"")</f>
        <v/>
      </c>
      <c r="AJ27" s="21">
        <f>IFERROR(TRIM(INDEX($A27:$Z27,MATCH(Lists!$B$10,$A$1:$Z$1,0))&amp;""),"")</f>
        <v/>
      </c>
    </row>
    <row r="28">
      <c r="AB28" s="21">
        <f>IFERROR(TRIM(INDEX($A28:$Z28,MATCH(Lists!$B$3,$A$1:$Z$1,0))&amp;""),"")</f>
        <v/>
      </c>
      <c r="AC28" s="21">
        <f>IFERROR(TRIM(INDEX($A28:$Z28,MATCH(Lists!$B$4,$A$1:$Z$1,0))&amp;""),"")</f>
        <v/>
      </c>
      <c r="AD28" s="21">
        <f>IF(IFERROR(TRIM(INDEX($A28:$Z28,MATCH(Lists!$B$6,$A$1:$Z$1,0))&amp;""),"")&lt;&gt;"",1,0)</f>
        <v/>
      </c>
      <c r="AE28" s="21">
        <f>IF(IFERROR(TRIM(INDEX($A28:$Z28,MATCH(Lists!$B$5,$A$1:$Z$1,0))&amp;""),"")&lt;&gt;"",1,0)</f>
        <v/>
      </c>
      <c r="AF28" s="21">
        <f>IF(AND(IFERROR(TRIM(INDEX($A28:$Z28,MATCH(Lists!$B$7,$A$1:$Z$1,0))&amp;""),"")=Lists!$B$15,$AB28&lt;&gt;""),1,0)</f>
        <v/>
      </c>
      <c r="AG28" s="21">
        <f>IF($AF28=1,COUNTIF($AF$2:$AF28,1),"")</f>
        <v/>
      </c>
      <c r="AH28" s="21">
        <f>IFERROR(TRIM(INDEX($A28:$Z28,MATCH(Lists!$B$9,$A$1:$Z$1,0))&amp;""),"")</f>
        <v/>
      </c>
      <c r="AI28" s="21">
        <f>IFERROR(TRIM(INDEX($A28:$Z28,MATCH(Lists!$B$8,$A$1:$Z$1,0))&amp;""),"")</f>
        <v/>
      </c>
      <c r="AJ28" s="21">
        <f>IFERROR(TRIM(INDEX($A28:$Z28,MATCH(Lists!$B$10,$A$1:$Z$1,0))&amp;""),"")</f>
        <v/>
      </c>
    </row>
    <row r="29">
      <c r="AB29" s="21">
        <f>IFERROR(TRIM(INDEX($A29:$Z29,MATCH(Lists!$B$3,$A$1:$Z$1,0))&amp;""),"")</f>
        <v/>
      </c>
      <c r="AC29" s="21">
        <f>IFERROR(TRIM(INDEX($A29:$Z29,MATCH(Lists!$B$4,$A$1:$Z$1,0))&amp;""),"")</f>
        <v/>
      </c>
      <c r="AD29" s="21">
        <f>IF(IFERROR(TRIM(INDEX($A29:$Z29,MATCH(Lists!$B$6,$A$1:$Z$1,0))&amp;""),"")&lt;&gt;"",1,0)</f>
        <v/>
      </c>
      <c r="AE29" s="21">
        <f>IF(IFERROR(TRIM(INDEX($A29:$Z29,MATCH(Lists!$B$5,$A$1:$Z$1,0))&amp;""),"")&lt;&gt;"",1,0)</f>
        <v/>
      </c>
      <c r="AF29" s="21">
        <f>IF(AND(IFERROR(TRIM(INDEX($A29:$Z29,MATCH(Lists!$B$7,$A$1:$Z$1,0))&amp;""),"")=Lists!$B$15,$AB29&lt;&gt;""),1,0)</f>
        <v/>
      </c>
      <c r="AG29" s="21">
        <f>IF($AF29=1,COUNTIF($AF$2:$AF29,1),"")</f>
        <v/>
      </c>
      <c r="AH29" s="21">
        <f>IFERROR(TRIM(INDEX($A29:$Z29,MATCH(Lists!$B$9,$A$1:$Z$1,0))&amp;""),"")</f>
        <v/>
      </c>
      <c r="AI29" s="21">
        <f>IFERROR(TRIM(INDEX($A29:$Z29,MATCH(Lists!$B$8,$A$1:$Z$1,0))&amp;""),"")</f>
        <v/>
      </c>
      <c r="AJ29" s="21">
        <f>IFERROR(TRIM(INDEX($A29:$Z29,MATCH(Lists!$B$10,$A$1:$Z$1,0))&amp;""),"")</f>
        <v/>
      </c>
    </row>
    <row r="30">
      <c r="AB30" s="21">
        <f>IFERROR(TRIM(INDEX($A30:$Z30,MATCH(Lists!$B$3,$A$1:$Z$1,0))&amp;""),"")</f>
        <v/>
      </c>
      <c r="AC30" s="21">
        <f>IFERROR(TRIM(INDEX($A30:$Z30,MATCH(Lists!$B$4,$A$1:$Z$1,0))&amp;""),"")</f>
        <v/>
      </c>
      <c r="AD30" s="21">
        <f>IF(IFERROR(TRIM(INDEX($A30:$Z30,MATCH(Lists!$B$6,$A$1:$Z$1,0))&amp;""),"")&lt;&gt;"",1,0)</f>
        <v/>
      </c>
      <c r="AE30" s="21">
        <f>IF(IFERROR(TRIM(INDEX($A30:$Z30,MATCH(Lists!$B$5,$A$1:$Z$1,0))&amp;""),"")&lt;&gt;"",1,0)</f>
        <v/>
      </c>
      <c r="AF30" s="21">
        <f>IF(AND(IFERROR(TRIM(INDEX($A30:$Z30,MATCH(Lists!$B$7,$A$1:$Z$1,0))&amp;""),"")=Lists!$B$15,$AB30&lt;&gt;""),1,0)</f>
        <v/>
      </c>
      <c r="AG30" s="21">
        <f>IF($AF30=1,COUNTIF($AF$2:$AF30,1),"")</f>
        <v/>
      </c>
      <c r="AH30" s="21">
        <f>IFERROR(TRIM(INDEX($A30:$Z30,MATCH(Lists!$B$9,$A$1:$Z$1,0))&amp;""),"")</f>
        <v/>
      </c>
      <c r="AI30" s="21">
        <f>IFERROR(TRIM(INDEX($A30:$Z30,MATCH(Lists!$B$8,$A$1:$Z$1,0))&amp;""),"")</f>
        <v/>
      </c>
      <c r="AJ30" s="21">
        <f>IFERROR(TRIM(INDEX($A30:$Z30,MATCH(Lists!$B$10,$A$1:$Z$1,0))&amp;""),"")</f>
        <v/>
      </c>
    </row>
    <row r="31">
      <c r="AB31" s="21">
        <f>IFERROR(TRIM(INDEX($A31:$Z31,MATCH(Lists!$B$3,$A$1:$Z$1,0))&amp;""),"")</f>
        <v/>
      </c>
      <c r="AC31" s="21">
        <f>IFERROR(TRIM(INDEX($A31:$Z31,MATCH(Lists!$B$4,$A$1:$Z$1,0))&amp;""),"")</f>
        <v/>
      </c>
      <c r="AD31" s="21">
        <f>IF(IFERROR(TRIM(INDEX($A31:$Z31,MATCH(Lists!$B$6,$A$1:$Z$1,0))&amp;""),"")&lt;&gt;"",1,0)</f>
        <v/>
      </c>
      <c r="AE31" s="21">
        <f>IF(IFERROR(TRIM(INDEX($A31:$Z31,MATCH(Lists!$B$5,$A$1:$Z$1,0))&amp;""),"")&lt;&gt;"",1,0)</f>
        <v/>
      </c>
      <c r="AF31" s="21">
        <f>IF(AND(IFERROR(TRIM(INDEX($A31:$Z31,MATCH(Lists!$B$7,$A$1:$Z$1,0))&amp;""),"")=Lists!$B$15,$AB31&lt;&gt;""),1,0)</f>
        <v/>
      </c>
      <c r="AG31" s="21">
        <f>IF($AF31=1,COUNTIF($AF$2:$AF31,1),"")</f>
        <v/>
      </c>
      <c r="AH31" s="21">
        <f>IFERROR(TRIM(INDEX($A31:$Z31,MATCH(Lists!$B$9,$A$1:$Z$1,0))&amp;""),"")</f>
        <v/>
      </c>
      <c r="AI31" s="21">
        <f>IFERROR(TRIM(INDEX($A31:$Z31,MATCH(Lists!$B$8,$A$1:$Z$1,0))&amp;""),"")</f>
        <v/>
      </c>
      <c r="AJ31" s="21">
        <f>IFERROR(TRIM(INDEX($A31:$Z31,MATCH(Lists!$B$10,$A$1:$Z$1,0))&amp;""),"")</f>
        <v/>
      </c>
    </row>
    <row r="32">
      <c r="AB32" s="21">
        <f>IFERROR(TRIM(INDEX($A32:$Z32,MATCH(Lists!$B$3,$A$1:$Z$1,0))&amp;""),"")</f>
        <v/>
      </c>
      <c r="AC32" s="21">
        <f>IFERROR(TRIM(INDEX($A32:$Z32,MATCH(Lists!$B$4,$A$1:$Z$1,0))&amp;""),"")</f>
        <v/>
      </c>
      <c r="AD32" s="21">
        <f>IF(IFERROR(TRIM(INDEX($A32:$Z32,MATCH(Lists!$B$6,$A$1:$Z$1,0))&amp;""),"")&lt;&gt;"",1,0)</f>
        <v/>
      </c>
      <c r="AE32" s="21">
        <f>IF(IFERROR(TRIM(INDEX($A32:$Z32,MATCH(Lists!$B$5,$A$1:$Z$1,0))&amp;""),"")&lt;&gt;"",1,0)</f>
        <v/>
      </c>
      <c r="AF32" s="21">
        <f>IF(AND(IFERROR(TRIM(INDEX($A32:$Z32,MATCH(Lists!$B$7,$A$1:$Z$1,0))&amp;""),"")=Lists!$B$15,$AB32&lt;&gt;""),1,0)</f>
        <v/>
      </c>
      <c r="AG32" s="21">
        <f>IF($AF32=1,COUNTIF($AF$2:$AF32,1),"")</f>
        <v/>
      </c>
      <c r="AH32" s="21">
        <f>IFERROR(TRIM(INDEX($A32:$Z32,MATCH(Lists!$B$9,$A$1:$Z$1,0))&amp;""),"")</f>
        <v/>
      </c>
      <c r="AI32" s="21">
        <f>IFERROR(TRIM(INDEX($A32:$Z32,MATCH(Lists!$B$8,$A$1:$Z$1,0))&amp;""),"")</f>
        <v/>
      </c>
      <c r="AJ32" s="21">
        <f>IFERROR(TRIM(INDEX($A32:$Z32,MATCH(Lists!$B$10,$A$1:$Z$1,0))&amp;""),"")</f>
        <v/>
      </c>
    </row>
    <row r="33">
      <c r="AB33" s="21">
        <f>IFERROR(TRIM(INDEX($A33:$Z33,MATCH(Lists!$B$3,$A$1:$Z$1,0))&amp;""),"")</f>
        <v/>
      </c>
      <c r="AC33" s="21">
        <f>IFERROR(TRIM(INDEX($A33:$Z33,MATCH(Lists!$B$4,$A$1:$Z$1,0))&amp;""),"")</f>
        <v/>
      </c>
      <c r="AD33" s="21">
        <f>IF(IFERROR(TRIM(INDEX($A33:$Z33,MATCH(Lists!$B$6,$A$1:$Z$1,0))&amp;""),"")&lt;&gt;"",1,0)</f>
        <v/>
      </c>
      <c r="AE33" s="21">
        <f>IF(IFERROR(TRIM(INDEX($A33:$Z33,MATCH(Lists!$B$5,$A$1:$Z$1,0))&amp;""),"")&lt;&gt;"",1,0)</f>
        <v/>
      </c>
      <c r="AF33" s="21">
        <f>IF(AND(IFERROR(TRIM(INDEX($A33:$Z33,MATCH(Lists!$B$7,$A$1:$Z$1,0))&amp;""),"")=Lists!$B$15,$AB33&lt;&gt;""),1,0)</f>
        <v/>
      </c>
      <c r="AG33" s="21">
        <f>IF($AF33=1,COUNTIF($AF$2:$AF33,1),"")</f>
        <v/>
      </c>
      <c r="AH33" s="21">
        <f>IFERROR(TRIM(INDEX($A33:$Z33,MATCH(Lists!$B$9,$A$1:$Z$1,0))&amp;""),"")</f>
        <v/>
      </c>
      <c r="AI33" s="21">
        <f>IFERROR(TRIM(INDEX($A33:$Z33,MATCH(Lists!$B$8,$A$1:$Z$1,0))&amp;""),"")</f>
        <v/>
      </c>
      <c r="AJ33" s="21">
        <f>IFERROR(TRIM(INDEX($A33:$Z33,MATCH(Lists!$B$10,$A$1:$Z$1,0))&amp;""),"")</f>
        <v/>
      </c>
    </row>
    <row r="34">
      <c r="AB34" s="21">
        <f>IFERROR(TRIM(INDEX($A34:$Z34,MATCH(Lists!$B$3,$A$1:$Z$1,0))&amp;""),"")</f>
        <v/>
      </c>
      <c r="AC34" s="21">
        <f>IFERROR(TRIM(INDEX($A34:$Z34,MATCH(Lists!$B$4,$A$1:$Z$1,0))&amp;""),"")</f>
        <v/>
      </c>
      <c r="AD34" s="21">
        <f>IF(IFERROR(TRIM(INDEX($A34:$Z34,MATCH(Lists!$B$6,$A$1:$Z$1,0))&amp;""),"")&lt;&gt;"",1,0)</f>
        <v/>
      </c>
      <c r="AE34" s="21">
        <f>IF(IFERROR(TRIM(INDEX($A34:$Z34,MATCH(Lists!$B$5,$A$1:$Z$1,0))&amp;""),"")&lt;&gt;"",1,0)</f>
        <v/>
      </c>
      <c r="AF34" s="21">
        <f>IF(AND(IFERROR(TRIM(INDEX($A34:$Z34,MATCH(Lists!$B$7,$A$1:$Z$1,0))&amp;""),"")=Lists!$B$15,$AB34&lt;&gt;""),1,0)</f>
        <v/>
      </c>
      <c r="AG34" s="21">
        <f>IF($AF34=1,COUNTIF($AF$2:$AF34,1),"")</f>
        <v/>
      </c>
      <c r="AH34" s="21">
        <f>IFERROR(TRIM(INDEX($A34:$Z34,MATCH(Lists!$B$9,$A$1:$Z$1,0))&amp;""),"")</f>
        <v/>
      </c>
      <c r="AI34" s="21">
        <f>IFERROR(TRIM(INDEX($A34:$Z34,MATCH(Lists!$B$8,$A$1:$Z$1,0))&amp;""),"")</f>
        <v/>
      </c>
      <c r="AJ34" s="21">
        <f>IFERROR(TRIM(INDEX($A34:$Z34,MATCH(Lists!$B$10,$A$1:$Z$1,0))&amp;""),"")</f>
        <v/>
      </c>
    </row>
    <row r="35">
      <c r="AB35" s="21">
        <f>IFERROR(TRIM(INDEX($A35:$Z35,MATCH(Lists!$B$3,$A$1:$Z$1,0))&amp;""),"")</f>
        <v/>
      </c>
      <c r="AC35" s="21">
        <f>IFERROR(TRIM(INDEX($A35:$Z35,MATCH(Lists!$B$4,$A$1:$Z$1,0))&amp;""),"")</f>
        <v/>
      </c>
      <c r="AD35" s="21">
        <f>IF(IFERROR(TRIM(INDEX($A35:$Z35,MATCH(Lists!$B$6,$A$1:$Z$1,0))&amp;""),"")&lt;&gt;"",1,0)</f>
        <v/>
      </c>
      <c r="AE35" s="21">
        <f>IF(IFERROR(TRIM(INDEX($A35:$Z35,MATCH(Lists!$B$5,$A$1:$Z$1,0))&amp;""),"")&lt;&gt;"",1,0)</f>
        <v/>
      </c>
      <c r="AF35" s="21">
        <f>IF(AND(IFERROR(TRIM(INDEX($A35:$Z35,MATCH(Lists!$B$7,$A$1:$Z$1,0))&amp;""),"")=Lists!$B$15,$AB35&lt;&gt;""),1,0)</f>
        <v/>
      </c>
      <c r="AG35" s="21">
        <f>IF($AF35=1,COUNTIF($AF$2:$AF35,1),"")</f>
        <v/>
      </c>
      <c r="AH35" s="21">
        <f>IFERROR(TRIM(INDEX($A35:$Z35,MATCH(Lists!$B$9,$A$1:$Z$1,0))&amp;""),"")</f>
        <v/>
      </c>
      <c r="AI35" s="21">
        <f>IFERROR(TRIM(INDEX($A35:$Z35,MATCH(Lists!$B$8,$A$1:$Z$1,0))&amp;""),"")</f>
        <v/>
      </c>
      <c r="AJ35" s="21">
        <f>IFERROR(TRIM(INDEX($A35:$Z35,MATCH(Lists!$B$10,$A$1:$Z$1,0))&amp;""),"")</f>
        <v/>
      </c>
    </row>
    <row r="36">
      <c r="AB36" s="21">
        <f>IFERROR(TRIM(INDEX($A36:$Z36,MATCH(Lists!$B$3,$A$1:$Z$1,0))&amp;""),"")</f>
        <v/>
      </c>
      <c r="AC36" s="21">
        <f>IFERROR(TRIM(INDEX($A36:$Z36,MATCH(Lists!$B$4,$A$1:$Z$1,0))&amp;""),"")</f>
        <v/>
      </c>
      <c r="AD36" s="21">
        <f>IF(IFERROR(TRIM(INDEX($A36:$Z36,MATCH(Lists!$B$6,$A$1:$Z$1,0))&amp;""),"")&lt;&gt;"",1,0)</f>
        <v/>
      </c>
      <c r="AE36" s="21">
        <f>IF(IFERROR(TRIM(INDEX($A36:$Z36,MATCH(Lists!$B$5,$A$1:$Z$1,0))&amp;""),"")&lt;&gt;"",1,0)</f>
        <v/>
      </c>
      <c r="AF36" s="21">
        <f>IF(AND(IFERROR(TRIM(INDEX($A36:$Z36,MATCH(Lists!$B$7,$A$1:$Z$1,0))&amp;""),"")=Lists!$B$15,$AB36&lt;&gt;""),1,0)</f>
        <v/>
      </c>
      <c r="AG36" s="21">
        <f>IF($AF36=1,COUNTIF($AF$2:$AF36,1),"")</f>
        <v/>
      </c>
      <c r="AH36" s="21">
        <f>IFERROR(TRIM(INDEX($A36:$Z36,MATCH(Lists!$B$9,$A$1:$Z$1,0))&amp;""),"")</f>
        <v/>
      </c>
      <c r="AI36" s="21">
        <f>IFERROR(TRIM(INDEX($A36:$Z36,MATCH(Lists!$B$8,$A$1:$Z$1,0))&amp;""),"")</f>
        <v/>
      </c>
      <c r="AJ36" s="21">
        <f>IFERROR(TRIM(INDEX($A36:$Z36,MATCH(Lists!$B$10,$A$1:$Z$1,0))&amp;""),"")</f>
        <v/>
      </c>
    </row>
    <row r="37">
      <c r="AB37" s="21">
        <f>IFERROR(TRIM(INDEX($A37:$Z37,MATCH(Lists!$B$3,$A$1:$Z$1,0))&amp;""),"")</f>
        <v/>
      </c>
      <c r="AC37" s="21">
        <f>IFERROR(TRIM(INDEX($A37:$Z37,MATCH(Lists!$B$4,$A$1:$Z$1,0))&amp;""),"")</f>
        <v/>
      </c>
      <c r="AD37" s="21">
        <f>IF(IFERROR(TRIM(INDEX($A37:$Z37,MATCH(Lists!$B$6,$A$1:$Z$1,0))&amp;""),"")&lt;&gt;"",1,0)</f>
        <v/>
      </c>
      <c r="AE37" s="21">
        <f>IF(IFERROR(TRIM(INDEX($A37:$Z37,MATCH(Lists!$B$5,$A$1:$Z$1,0))&amp;""),"")&lt;&gt;"",1,0)</f>
        <v/>
      </c>
      <c r="AF37" s="21">
        <f>IF(AND(IFERROR(TRIM(INDEX($A37:$Z37,MATCH(Lists!$B$7,$A$1:$Z$1,0))&amp;""),"")=Lists!$B$15,$AB37&lt;&gt;""),1,0)</f>
        <v/>
      </c>
      <c r="AG37" s="21">
        <f>IF($AF37=1,COUNTIF($AF$2:$AF37,1),"")</f>
        <v/>
      </c>
      <c r="AH37" s="21">
        <f>IFERROR(TRIM(INDEX($A37:$Z37,MATCH(Lists!$B$9,$A$1:$Z$1,0))&amp;""),"")</f>
        <v/>
      </c>
      <c r="AI37" s="21">
        <f>IFERROR(TRIM(INDEX($A37:$Z37,MATCH(Lists!$B$8,$A$1:$Z$1,0))&amp;""),"")</f>
        <v/>
      </c>
      <c r="AJ37" s="21">
        <f>IFERROR(TRIM(INDEX($A37:$Z37,MATCH(Lists!$B$10,$A$1:$Z$1,0))&amp;""),"")</f>
        <v/>
      </c>
    </row>
    <row r="38">
      <c r="AB38" s="21">
        <f>IFERROR(TRIM(INDEX($A38:$Z38,MATCH(Lists!$B$3,$A$1:$Z$1,0))&amp;""),"")</f>
        <v/>
      </c>
      <c r="AC38" s="21">
        <f>IFERROR(TRIM(INDEX($A38:$Z38,MATCH(Lists!$B$4,$A$1:$Z$1,0))&amp;""),"")</f>
        <v/>
      </c>
      <c r="AD38" s="21">
        <f>IF(IFERROR(TRIM(INDEX($A38:$Z38,MATCH(Lists!$B$6,$A$1:$Z$1,0))&amp;""),"")&lt;&gt;"",1,0)</f>
        <v/>
      </c>
      <c r="AE38" s="21">
        <f>IF(IFERROR(TRIM(INDEX($A38:$Z38,MATCH(Lists!$B$5,$A$1:$Z$1,0))&amp;""),"")&lt;&gt;"",1,0)</f>
        <v/>
      </c>
      <c r="AF38" s="21">
        <f>IF(AND(IFERROR(TRIM(INDEX($A38:$Z38,MATCH(Lists!$B$7,$A$1:$Z$1,0))&amp;""),"")=Lists!$B$15,$AB38&lt;&gt;""),1,0)</f>
        <v/>
      </c>
      <c r="AG38" s="21">
        <f>IF($AF38=1,COUNTIF($AF$2:$AF38,1),"")</f>
        <v/>
      </c>
      <c r="AH38" s="21">
        <f>IFERROR(TRIM(INDEX($A38:$Z38,MATCH(Lists!$B$9,$A$1:$Z$1,0))&amp;""),"")</f>
        <v/>
      </c>
      <c r="AI38" s="21">
        <f>IFERROR(TRIM(INDEX($A38:$Z38,MATCH(Lists!$B$8,$A$1:$Z$1,0))&amp;""),"")</f>
        <v/>
      </c>
      <c r="AJ38" s="21">
        <f>IFERROR(TRIM(INDEX($A38:$Z38,MATCH(Lists!$B$10,$A$1:$Z$1,0))&amp;""),"")</f>
        <v/>
      </c>
    </row>
    <row r="39">
      <c r="AB39" s="21">
        <f>IFERROR(TRIM(INDEX($A39:$Z39,MATCH(Lists!$B$3,$A$1:$Z$1,0))&amp;""),"")</f>
        <v/>
      </c>
      <c r="AC39" s="21">
        <f>IFERROR(TRIM(INDEX($A39:$Z39,MATCH(Lists!$B$4,$A$1:$Z$1,0))&amp;""),"")</f>
        <v/>
      </c>
      <c r="AD39" s="21">
        <f>IF(IFERROR(TRIM(INDEX($A39:$Z39,MATCH(Lists!$B$6,$A$1:$Z$1,0))&amp;""),"")&lt;&gt;"",1,0)</f>
        <v/>
      </c>
      <c r="AE39" s="21">
        <f>IF(IFERROR(TRIM(INDEX($A39:$Z39,MATCH(Lists!$B$5,$A$1:$Z$1,0))&amp;""),"")&lt;&gt;"",1,0)</f>
        <v/>
      </c>
      <c r="AF39" s="21">
        <f>IF(AND(IFERROR(TRIM(INDEX($A39:$Z39,MATCH(Lists!$B$7,$A$1:$Z$1,0))&amp;""),"")=Lists!$B$15,$AB39&lt;&gt;""),1,0)</f>
        <v/>
      </c>
      <c r="AG39" s="21">
        <f>IF($AF39=1,COUNTIF($AF$2:$AF39,1),"")</f>
        <v/>
      </c>
      <c r="AH39" s="21">
        <f>IFERROR(TRIM(INDEX($A39:$Z39,MATCH(Lists!$B$9,$A$1:$Z$1,0))&amp;""),"")</f>
        <v/>
      </c>
      <c r="AI39" s="21">
        <f>IFERROR(TRIM(INDEX($A39:$Z39,MATCH(Lists!$B$8,$A$1:$Z$1,0))&amp;""),"")</f>
        <v/>
      </c>
      <c r="AJ39" s="21">
        <f>IFERROR(TRIM(INDEX($A39:$Z39,MATCH(Lists!$B$10,$A$1:$Z$1,0))&amp;""),"")</f>
        <v/>
      </c>
    </row>
    <row r="40">
      <c r="AB40" s="21">
        <f>IFERROR(TRIM(INDEX($A40:$Z40,MATCH(Lists!$B$3,$A$1:$Z$1,0))&amp;""),"")</f>
        <v/>
      </c>
      <c r="AC40" s="21">
        <f>IFERROR(TRIM(INDEX($A40:$Z40,MATCH(Lists!$B$4,$A$1:$Z$1,0))&amp;""),"")</f>
        <v/>
      </c>
      <c r="AD40" s="21">
        <f>IF(IFERROR(TRIM(INDEX($A40:$Z40,MATCH(Lists!$B$6,$A$1:$Z$1,0))&amp;""),"")&lt;&gt;"",1,0)</f>
        <v/>
      </c>
      <c r="AE40" s="21">
        <f>IF(IFERROR(TRIM(INDEX($A40:$Z40,MATCH(Lists!$B$5,$A$1:$Z$1,0))&amp;""),"")&lt;&gt;"",1,0)</f>
        <v/>
      </c>
      <c r="AF40" s="21">
        <f>IF(AND(IFERROR(TRIM(INDEX($A40:$Z40,MATCH(Lists!$B$7,$A$1:$Z$1,0))&amp;""),"")=Lists!$B$15,$AB40&lt;&gt;""),1,0)</f>
        <v/>
      </c>
      <c r="AG40" s="21">
        <f>IF($AF40=1,COUNTIF($AF$2:$AF40,1),"")</f>
        <v/>
      </c>
      <c r="AH40" s="21">
        <f>IFERROR(TRIM(INDEX($A40:$Z40,MATCH(Lists!$B$9,$A$1:$Z$1,0))&amp;""),"")</f>
        <v/>
      </c>
      <c r="AI40" s="21">
        <f>IFERROR(TRIM(INDEX($A40:$Z40,MATCH(Lists!$B$8,$A$1:$Z$1,0))&amp;""),"")</f>
        <v/>
      </c>
      <c r="AJ40" s="21">
        <f>IFERROR(TRIM(INDEX($A40:$Z40,MATCH(Lists!$B$10,$A$1:$Z$1,0))&amp;""),"")</f>
        <v/>
      </c>
    </row>
    <row r="41">
      <c r="AB41" s="21">
        <f>IFERROR(TRIM(INDEX($A41:$Z41,MATCH(Lists!$B$3,$A$1:$Z$1,0))&amp;""),"")</f>
        <v/>
      </c>
      <c r="AC41" s="21">
        <f>IFERROR(TRIM(INDEX($A41:$Z41,MATCH(Lists!$B$4,$A$1:$Z$1,0))&amp;""),"")</f>
        <v/>
      </c>
      <c r="AD41" s="21">
        <f>IF(IFERROR(TRIM(INDEX($A41:$Z41,MATCH(Lists!$B$6,$A$1:$Z$1,0))&amp;""),"")&lt;&gt;"",1,0)</f>
        <v/>
      </c>
      <c r="AE41" s="21">
        <f>IF(IFERROR(TRIM(INDEX($A41:$Z41,MATCH(Lists!$B$5,$A$1:$Z$1,0))&amp;""),"")&lt;&gt;"",1,0)</f>
        <v/>
      </c>
      <c r="AF41" s="21">
        <f>IF(AND(IFERROR(TRIM(INDEX($A41:$Z41,MATCH(Lists!$B$7,$A$1:$Z$1,0))&amp;""),"")=Lists!$B$15,$AB41&lt;&gt;""),1,0)</f>
        <v/>
      </c>
      <c r="AG41" s="21">
        <f>IF($AF41=1,COUNTIF($AF$2:$AF41,1),"")</f>
        <v/>
      </c>
      <c r="AH41" s="21">
        <f>IFERROR(TRIM(INDEX($A41:$Z41,MATCH(Lists!$B$9,$A$1:$Z$1,0))&amp;""),"")</f>
        <v/>
      </c>
      <c r="AI41" s="21">
        <f>IFERROR(TRIM(INDEX($A41:$Z41,MATCH(Lists!$B$8,$A$1:$Z$1,0))&amp;""),"")</f>
        <v/>
      </c>
      <c r="AJ41" s="21">
        <f>IFERROR(TRIM(INDEX($A41:$Z41,MATCH(Lists!$B$10,$A$1:$Z$1,0))&amp;""),"")</f>
        <v/>
      </c>
    </row>
    <row r="42">
      <c r="AB42" s="21">
        <f>IFERROR(TRIM(INDEX($A42:$Z42,MATCH(Lists!$B$3,$A$1:$Z$1,0))&amp;""),"")</f>
        <v/>
      </c>
      <c r="AC42" s="21">
        <f>IFERROR(TRIM(INDEX($A42:$Z42,MATCH(Lists!$B$4,$A$1:$Z$1,0))&amp;""),"")</f>
        <v/>
      </c>
      <c r="AD42" s="21">
        <f>IF(IFERROR(TRIM(INDEX($A42:$Z42,MATCH(Lists!$B$6,$A$1:$Z$1,0))&amp;""),"")&lt;&gt;"",1,0)</f>
        <v/>
      </c>
      <c r="AE42" s="21">
        <f>IF(IFERROR(TRIM(INDEX($A42:$Z42,MATCH(Lists!$B$5,$A$1:$Z$1,0))&amp;""),"")&lt;&gt;"",1,0)</f>
        <v/>
      </c>
      <c r="AF42" s="21">
        <f>IF(AND(IFERROR(TRIM(INDEX($A42:$Z42,MATCH(Lists!$B$7,$A$1:$Z$1,0))&amp;""),"")=Lists!$B$15,$AB42&lt;&gt;""),1,0)</f>
        <v/>
      </c>
      <c r="AG42" s="21">
        <f>IF($AF42=1,COUNTIF($AF$2:$AF42,1),"")</f>
        <v/>
      </c>
      <c r="AH42" s="21">
        <f>IFERROR(TRIM(INDEX($A42:$Z42,MATCH(Lists!$B$9,$A$1:$Z$1,0))&amp;""),"")</f>
        <v/>
      </c>
      <c r="AI42" s="21">
        <f>IFERROR(TRIM(INDEX($A42:$Z42,MATCH(Lists!$B$8,$A$1:$Z$1,0))&amp;""),"")</f>
        <v/>
      </c>
      <c r="AJ42" s="21">
        <f>IFERROR(TRIM(INDEX($A42:$Z42,MATCH(Lists!$B$10,$A$1:$Z$1,0))&amp;""),"")</f>
        <v/>
      </c>
    </row>
    <row r="43">
      <c r="AB43" s="21">
        <f>IFERROR(TRIM(INDEX($A43:$Z43,MATCH(Lists!$B$3,$A$1:$Z$1,0))&amp;""),"")</f>
        <v/>
      </c>
      <c r="AC43" s="21">
        <f>IFERROR(TRIM(INDEX($A43:$Z43,MATCH(Lists!$B$4,$A$1:$Z$1,0))&amp;""),"")</f>
        <v/>
      </c>
      <c r="AD43" s="21">
        <f>IF(IFERROR(TRIM(INDEX($A43:$Z43,MATCH(Lists!$B$6,$A$1:$Z$1,0))&amp;""),"")&lt;&gt;"",1,0)</f>
        <v/>
      </c>
      <c r="AE43" s="21">
        <f>IF(IFERROR(TRIM(INDEX($A43:$Z43,MATCH(Lists!$B$5,$A$1:$Z$1,0))&amp;""),"")&lt;&gt;"",1,0)</f>
        <v/>
      </c>
      <c r="AF43" s="21">
        <f>IF(AND(IFERROR(TRIM(INDEX($A43:$Z43,MATCH(Lists!$B$7,$A$1:$Z$1,0))&amp;""),"")=Lists!$B$15,$AB43&lt;&gt;""),1,0)</f>
        <v/>
      </c>
      <c r="AG43" s="21">
        <f>IF($AF43=1,COUNTIF($AF$2:$AF43,1),"")</f>
        <v/>
      </c>
      <c r="AH43" s="21">
        <f>IFERROR(TRIM(INDEX($A43:$Z43,MATCH(Lists!$B$9,$A$1:$Z$1,0))&amp;""),"")</f>
        <v/>
      </c>
      <c r="AI43" s="21">
        <f>IFERROR(TRIM(INDEX($A43:$Z43,MATCH(Lists!$B$8,$A$1:$Z$1,0))&amp;""),"")</f>
        <v/>
      </c>
      <c r="AJ43" s="21">
        <f>IFERROR(TRIM(INDEX($A43:$Z43,MATCH(Lists!$B$10,$A$1:$Z$1,0))&amp;""),"")</f>
        <v/>
      </c>
    </row>
    <row r="44">
      <c r="AB44" s="21">
        <f>IFERROR(TRIM(INDEX($A44:$Z44,MATCH(Lists!$B$3,$A$1:$Z$1,0))&amp;""),"")</f>
        <v/>
      </c>
      <c r="AC44" s="21">
        <f>IFERROR(TRIM(INDEX($A44:$Z44,MATCH(Lists!$B$4,$A$1:$Z$1,0))&amp;""),"")</f>
        <v/>
      </c>
      <c r="AD44" s="21">
        <f>IF(IFERROR(TRIM(INDEX($A44:$Z44,MATCH(Lists!$B$6,$A$1:$Z$1,0))&amp;""),"")&lt;&gt;"",1,0)</f>
        <v/>
      </c>
      <c r="AE44" s="21">
        <f>IF(IFERROR(TRIM(INDEX($A44:$Z44,MATCH(Lists!$B$5,$A$1:$Z$1,0))&amp;""),"")&lt;&gt;"",1,0)</f>
        <v/>
      </c>
      <c r="AF44" s="21">
        <f>IF(AND(IFERROR(TRIM(INDEX($A44:$Z44,MATCH(Lists!$B$7,$A$1:$Z$1,0))&amp;""),"")=Lists!$B$15,$AB44&lt;&gt;""),1,0)</f>
        <v/>
      </c>
      <c r="AG44" s="21">
        <f>IF($AF44=1,COUNTIF($AF$2:$AF44,1),"")</f>
        <v/>
      </c>
      <c r="AH44" s="21">
        <f>IFERROR(TRIM(INDEX($A44:$Z44,MATCH(Lists!$B$9,$A$1:$Z$1,0))&amp;""),"")</f>
        <v/>
      </c>
      <c r="AI44" s="21">
        <f>IFERROR(TRIM(INDEX($A44:$Z44,MATCH(Lists!$B$8,$A$1:$Z$1,0))&amp;""),"")</f>
        <v/>
      </c>
      <c r="AJ44" s="21">
        <f>IFERROR(TRIM(INDEX($A44:$Z44,MATCH(Lists!$B$10,$A$1:$Z$1,0))&amp;""),"")</f>
        <v/>
      </c>
    </row>
    <row r="45">
      <c r="AB45" s="21">
        <f>IFERROR(TRIM(INDEX($A45:$Z45,MATCH(Lists!$B$3,$A$1:$Z$1,0))&amp;""),"")</f>
        <v/>
      </c>
      <c r="AC45" s="21">
        <f>IFERROR(TRIM(INDEX($A45:$Z45,MATCH(Lists!$B$4,$A$1:$Z$1,0))&amp;""),"")</f>
        <v/>
      </c>
      <c r="AD45" s="21">
        <f>IF(IFERROR(TRIM(INDEX($A45:$Z45,MATCH(Lists!$B$6,$A$1:$Z$1,0))&amp;""),"")&lt;&gt;"",1,0)</f>
        <v/>
      </c>
      <c r="AE45" s="21">
        <f>IF(IFERROR(TRIM(INDEX($A45:$Z45,MATCH(Lists!$B$5,$A$1:$Z$1,0))&amp;""),"")&lt;&gt;"",1,0)</f>
        <v/>
      </c>
      <c r="AF45" s="21">
        <f>IF(AND(IFERROR(TRIM(INDEX($A45:$Z45,MATCH(Lists!$B$7,$A$1:$Z$1,0))&amp;""),"")=Lists!$B$15,$AB45&lt;&gt;""),1,0)</f>
        <v/>
      </c>
      <c r="AG45" s="21">
        <f>IF($AF45=1,COUNTIF($AF$2:$AF45,1),"")</f>
        <v/>
      </c>
      <c r="AH45" s="21">
        <f>IFERROR(TRIM(INDEX($A45:$Z45,MATCH(Lists!$B$9,$A$1:$Z$1,0))&amp;""),"")</f>
        <v/>
      </c>
      <c r="AI45" s="21">
        <f>IFERROR(TRIM(INDEX($A45:$Z45,MATCH(Lists!$B$8,$A$1:$Z$1,0))&amp;""),"")</f>
        <v/>
      </c>
      <c r="AJ45" s="21">
        <f>IFERROR(TRIM(INDEX($A45:$Z45,MATCH(Lists!$B$10,$A$1:$Z$1,0))&amp;""),"")</f>
        <v/>
      </c>
    </row>
    <row r="46">
      <c r="AB46" s="21">
        <f>IFERROR(TRIM(INDEX($A46:$Z46,MATCH(Lists!$B$3,$A$1:$Z$1,0))&amp;""),"")</f>
        <v/>
      </c>
      <c r="AC46" s="21">
        <f>IFERROR(TRIM(INDEX($A46:$Z46,MATCH(Lists!$B$4,$A$1:$Z$1,0))&amp;""),"")</f>
        <v/>
      </c>
      <c r="AD46" s="21">
        <f>IF(IFERROR(TRIM(INDEX($A46:$Z46,MATCH(Lists!$B$6,$A$1:$Z$1,0))&amp;""),"")&lt;&gt;"",1,0)</f>
        <v/>
      </c>
      <c r="AE46" s="21">
        <f>IF(IFERROR(TRIM(INDEX($A46:$Z46,MATCH(Lists!$B$5,$A$1:$Z$1,0))&amp;""),"")&lt;&gt;"",1,0)</f>
        <v/>
      </c>
      <c r="AF46" s="21">
        <f>IF(AND(IFERROR(TRIM(INDEX($A46:$Z46,MATCH(Lists!$B$7,$A$1:$Z$1,0))&amp;""),"")=Lists!$B$15,$AB46&lt;&gt;""),1,0)</f>
        <v/>
      </c>
      <c r="AG46" s="21">
        <f>IF($AF46=1,COUNTIF($AF$2:$AF46,1),"")</f>
        <v/>
      </c>
      <c r="AH46" s="21">
        <f>IFERROR(TRIM(INDEX($A46:$Z46,MATCH(Lists!$B$9,$A$1:$Z$1,0))&amp;""),"")</f>
        <v/>
      </c>
      <c r="AI46" s="21">
        <f>IFERROR(TRIM(INDEX($A46:$Z46,MATCH(Lists!$B$8,$A$1:$Z$1,0))&amp;""),"")</f>
        <v/>
      </c>
      <c r="AJ46" s="21">
        <f>IFERROR(TRIM(INDEX($A46:$Z46,MATCH(Lists!$B$10,$A$1:$Z$1,0))&amp;""),"")</f>
        <v/>
      </c>
    </row>
    <row r="47">
      <c r="AB47" s="21">
        <f>IFERROR(TRIM(INDEX($A47:$Z47,MATCH(Lists!$B$3,$A$1:$Z$1,0))&amp;""),"")</f>
        <v/>
      </c>
      <c r="AC47" s="21">
        <f>IFERROR(TRIM(INDEX($A47:$Z47,MATCH(Lists!$B$4,$A$1:$Z$1,0))&amp;""),"")</f>
        <v/>
      </c>
      <c r="AD47" s="21">
        <f>IF(IFERROR(TRIM(INDEX($A47:$Z47,MATCH(Lists!$B$6,$A$1:$Z$1,0))&amp;""),"")&lt;&gt;"",1,0)</f>
        <v/>
      </c>
      <c r="AE47" s="21">
        <f>IF(IFERROR(TRIM(INDEX($A47:$Z47,MATCH(Lists!$B$5,$A$1:$Z$1,0))&amp;""),"")&lt;&gt;"",1,0)</f>
        <v/>
      </c>
      <c r="AF47" s="21">
        <f>IF(AND(IFERROR(TRIM(INDEX($A47:$Z47,MATCH(Lists!$B$7,$A$1:$Z$1,0))&amp;""),"")=Lists!$B$15,$AB47&lt;&gt;""),1,0)</f>
        <v/>
      </c>
      <c r="AG47" s="21">
        <f>IF($AF47=1,COUNTIF($AF$2:$AF47,1),"")</f>
        <v/>
      </c>
      <c r="AH47" s="21">
        <f>IFERROR(TRIM(INDEX($A47:$Z47,MATCH(Lists!$B$9,$A$1:$Z$1,0))&amp;""),"")</f>
        <v/>
      </c>
      <c r="AI47" s="21">
        <f>IFERROR(TRIM(INDEX($A47:$Z47,MATCH(Lists!$B$8,$A$1:$Z$1,0))&amp;""),"")</f>
        <v/>
      </c>
      <c r="AJ47" s="21">
        <f>IFERROR(TRIM(INDEX($A47:$Z47,MATCH(Lists!$B$10,$A$1:$Z$1,0))&amp;""),"")</f>
        <v/>
      </c>
    </row>
    <row r="48">
      <c r="AB48" s="21">
        <f>IFERROR(TRIM(INDEX($A48:$Z48,MATCH(Lists!$B$3,$A$1:$Z$1,0))&amp;""),"")</f>
        <v/>
      </c>
      <c r="AC48" s="21">
        <f>IFERROR(TRIM(INDEX($A48:$Z48,MATCH(Lists!$B$4,$A$1:$Z$1,0))&amp;""),"")</f>
        <v/>
      </c>
      <c r="AD48" s="21">
        <f>IF(IFERROR(TRIM(INDEX($A48:$Z48,MATCH(Lists!$B$6,$A$1:$Z$1,0))&amp;""),"")&lt;&gt;"",1,0)</f>
        <v/>
      </c>
      <c r="AE48" s="21">
        <f>IF(IFERROR(TRIM(INDEX($A48:$Z48,MATCH(Lists!$B$5,$A$1:$Z$1,0))&amp;""),"")&lt;&gt;"",1,0)</f>
        <v/>
      </c>
      <c r="AF48" s="21">
        <f>IF(AND(IFERROR(TRIM(INDEX($A48:$Z48,MATCH(Lists!$B$7,$A$1:$Z$1,0))&amp;""),"")=Lists!$B$15,$AB48&lt;&gt;""),1,0)</f>
        <v/>
      </c>
      <c r="AG48" s="21">
        <f>IF($AF48=1,COUNTIF($AF$2:$AF48,1),"")</f>
        <v/>
      </c>
      <c r="AH48" s="21">
        <f>IFERROR(TRIM(INDEX($A48:$Z48,MATCH(Lists!$B$9,$A$1:$Z$1,0))&amp;""),"")</f>
        <v/>
      </c>
      <c r="AI48" s="21">
        <f>IFERROR(TRIM(INDEX($A48:$Z48,MATCH(Lists!$B$8,$A$1:$Z$1,0))&amp;""),"")</f>
        <v/>
      </c>
      <c r="AJ48" s="21">
        <f>IFERROR(TRIM(INDEX($A48:$Z48,MATCH(Lists!$B$10,$A$1:$Z$1,0))&amp;""),"")</f>
        <v/>
      </c>
    </row>
    <row r="49">
      <c r="AB49" s="21">
        <f>IFERROR(TRIM(INDEX($A49:$Z49,MATCH(Lists!$B$3,$A$1:$Z$1,0))&amp;""),"")</f>
        <v/>
      </c>
      <c r="AC49" s="21">
        <f>IFERROR(TRIM(INDEX($A49:$Z49,MATCH(Lists!$B$4,$A$1:$Z$1,0))&amp;""),"")</f>
        <v/>
      </c>
      <c r="AD49" s="21">
        <f>IF(IFERROR(TRIM(INDEX($A49:$Z49,MATCH(Lists!$B$6,$A$1:$Z$1,0))&amp;""),"")&lt;&gt;"",1,0)</f>
        <v/>
      </c>
      <c r="AE49" s="21">
        <f>IF(IFERROR(TRIM(INDEX($A49:$Z49,MATCH(Lists!$B$5,$A$1:$Z$1,0))&amp;""),"")&lt;&gt;"",1,0)</f>
        <v/>
      </c>
      <c r="AF49" s="21">
        <f>IF(AND(IFERROR(TRIM(INDEX($A49:$Z49,MATCH(Lists!$B$7,$A$1:$Z$1,0))&amp;""),"")=Lists!$B$15,$AB49&lt;&gt;""),1,0)</f>
        <v/>
      </c>
      <c r="AG49" s="21">
        <f>IF($AF49=1,COUNTIF($AF$2:$AF49,1),"")</f>
        <v/>
      </c>
      <c r="AH49" s="21">
        <f>IFERROR(TRIM(INDEX($A49:$Z49,MATCH(Lists!$B$9,$A$1:$Z$1,0))&amp;""),"")</f>
        <v/>
      </c>
      <c r="AI49" s="21">
        <f>IFERROR(TRIM(INDEX($A49:$Z49,MATCH(Lists!$B$8,$A$1:$Z$1,0))&amp;""),"")</f>
        <v/>
      </c>
      <c r="AJ49" s="21">
        <f>IFERROR(TRIM(INDEX($A49:$Z49,MATCH(Lists!$B$10,$A$1:$Z$1,0))&amp;""),"")</f>
        <v/>
      </c>
    </row>
    <row r="50">
      <c r="AB50" s="21">
        <f>IFERROR(TRIM(INDEX($A50:$Z50,MATCH(Lists!$B$3,$A$1:$Z$1,0))&amp;""),"")</f>
        <v/>
      </c>
      <c r="AC50" s="21">
        <f>IFERROR(TRIM(INDEX($A50:$Z50,MATCH(Lists!$B$4,$A$1:$Z$1,0))&amp;""),"")</f>
        <v/>
      </c>
      <c r="AD50" s="21">
        <f>IF(IFERROR(TRIM(INDEX($A50:$Z50,MATCH(Lists!$B$6,$A$1:$Z$1,0))&amp;""),"")&lt;&gt;"",1,0)</f>
        <v/>
      </c>
      <c r="AE50" s="21">
        <f>IF(IFERROR(TRIM(INDEX($A50:$Z50,MATCH(Lists!$B$5,$A$1:$Z$1,0))&amp;""),"")&lt;&gt;"",1,0)</f>
        <v/>
      </c>
      <c r="AF50" s="21">
        <f>IF(AND(IFERROR(TRIM(INDEX($A50:$Z50,MATCH(Lists!$B$7,$A$1:$Z$1,0))&amp;""),"")=Lists!$B$15,$AB50&lt;&gt;""),1,0)</f>
        <v/>
      </c>
      <c r="AG50" s="21">
        <f>IF($AF50=1,COUNTIF($AF$2:$AF50,1),"")</f>
        <v/>
      </c>
      <c r="AH50" s="21">
        <f>IFERROR(TRIM(INDEX($A50:$Z50,MATCH(Lists!$B$9,$A$1:$Z$1,0))&amp;""),"")</f>
        <v/>
      </c>
      <c r="AI50" s="21">
        <f>IFERROR(TRIM(INDEX($A50:$Z50,MATCH(Lists!$B$8,$A$1:$Z$1,0))&amp;""),"")</f>
        <v/>
      </c>
      <c r="AJ50" s="21">
        <f>IFERROR(TRIM(INDEX($A50:$Z50,MATCH(Lists!$B$10,$A$1:$Z$1,0))&amp;""),"")</f>
        <v/>
      </c>
    </row>
    <row r="51">
      <c r="AB51" s="21">
        <f>IFERROR(TRIM(INDEX($A51:$Z51,MATCH(Lists!$B$3,$A$1:$Z$1,0))&amp;""),"")</f>
        <v/>
      </c>
      <c r="AC51" s="21">
        <f>IFERROR(TRIM(INDEX($A51:$Z51,MATCH(Lists!$B$4,$A$1:$Z$1,0))&amp;""),"")</f>
        <v/>
      </c>
      <c r="AD51" s="21">
        <f>IF(IFERROR(TRIM(INDEX($A51:$Z51,MATCH(Lists!$B$6,$A$1:$Z$1,0))&amp;""),"")&lt;&gt;"",1,0)</f>
        <v/>
      </c>
      <c r="AE51" s="21">
        <f>IF(IFERROR(TRIM(INDEX($A51:$Z51,MATCH(Lists!$B$5,$A$1:$Z$1,0))&amp;""),"")&lt;&gt;"",1,0)</f>
        <v/>
      </c>
      <c r="AF51" s="21">
        <f>IF(AND(IFERROR(TRIM(INDEX($A51:$Z51,MATCH(Lists!$B$7,$A$1:$Z$1,0))&amp;""),"")=Lists!$B$15,$AB51&lt;&gt;""),1,0)</f>
        <v/>
      </c>
      <c r="AG51" s="21">
        <f>IF($AF51=1,COUNTIF($AF$2:$AF51,1),"")</f>
        <v/>
      </c>
      <c r="AH51" s="21">
        <f>IFERROR(TRIM(INDEX($A51:$Z51,MATCH(Lists!$B$9,$A$1:$Z$1,0))&amp;""),"")</f>
        <v/>
      </c>
      <c r="AI51" s="21">
        <f>IFERROR(TRIM(INDEX($A51:$Z51,MATCH(Lists!$B$8,$A$1:$Z$1,0))&amp;""),"")</f>
        <v/>
      </c>
      <c r="AJ51" s="21">
        <f>IFERROR(TRIM(INDEX($A51:$Z51,MATCH(Lists!$B$10,$A$1:$Z$1,0))&amp;""),"")</f>
        <v/>
      </c>
    </row>
    <row r="52">
      <c r="AB52" s="21">
        <f>IFERROR(TRIM(INDEX($A52:$Z52,MATCH(Lists!$B$3,$A$1:$Z$1,0))&amp;""),"")</f>
        <v/>
      </c>
      <c r="AC52" s="21">
        <f>IFERROR(TRIM(INDEX($A52:$Z52,MATCH(Lists!$B$4,$A$1:$Z$1,0))&amp;""),"")</f>
        <v/>
      </c>
      <c r="AD52" s="21">
        <f>IF(IFERROR(TRIM(INDEX($A52:$Z52,MATCH(Lists!$B$6,$A$1:$Z$1,0))&amp;""),"")&lt;&gt;"",1,0)</f>
        <v/>
      </c>
      <c r="AE52" s="21">
        <f>IF(IFERROR(TRIM(INDEX($A52:$Z52,MATCH(Lists!$B$5,$A$1:$Z$1,0))&amp;""),"")&lt;&gt;"",1,0)</f>
        <v/>
      </c>
      <c r="AF52" s="21">
        <f>IF(AND(IFERROR(TRIM(INDEX($A52:$Z52,MATCH(Lists!$B$7,$A$1:$Z$1,0))&amp;""),"")=Lists!$B$15,$AB52&lt;&gt;""),1,0)</f>
        <v/>
      </c>
      <c r="AG52" s="21">
        <f>IF($AF52=1,COUNTIF($AF$2:$AF52,1),"")</f>
        <v/>
      </c>
      <c r="AH52" s="21">
        <f>IFERROR(TRIM(INDEX($A52:$Z52,MATCH(Lists!$B$9,$A$1:$Z$1,0))&amp;""),"")</f>
        <v/>
      </c>
      <c r="AI52" s="21">
        <f>IFERROR(TRIM(INDEX($A52:$Z52,MATCH(Lists!$B$8,$A$1:$Z$1,0))&amp;""),"")</f>
        <v/>
      </c>
      <c r="AJ52" s="21">
        <f>IFERROR(TRIM(INDEX($A52:$Z52,MATCH(Lists!$B$10,$A$1:$Z$1,0))&amp;""),"")</f>
        <v/>
      </c>
    </row>
    <row r="53">
      <c r="AB53" s="21">
        <f>IFERROR(TRIM(INDEX($A53:$Z53,MATCH(Lists!$B$3,$A$1:$Z$1,0))&amp;""),"")</f>
        <v/>
      </c>
      <c r="AC53" s="21">
        <f>IFERROR(TRIM(INDEX($A53:$Z53,MATCH(Lists!$B$4,$A$1:$Z$1,0))&amp;""),"")</f>
        <v/>
      </c>
      <c r="AD53" s="21">
        <f>IF(IFERROR(TRIM(INDEX($A53:$Z53,MATCH(Lists!$B$6,$A$1:$Z$1,0))&amp;""),"")&lt;&gt;"",1,0)</f>
        <v/>
      </c>
      <c r="AE53" s="21">
        <f>IF(IFERROR(TRIM(INDEX($A53:$Z53,MATCH(Lists!$B$5,$A$1:$Z$1,0))&amp;""),"")&lt;&gt;"",1,0)</f>
        <v/>
      </c>
      <c r="AF53" s="21">
        <f>IF(AND(IFERROR(TRIM(INDEX($A53:$Z53,MATCH(Lists!$B$7,$A$1:$Z$1,0))&amp;""),"")=Lists!$B$15,$AB53&lt;&gt;""),1,0)</f>
        <v/>
      </c>
      <c r="AG53" s="21">
        <f>IF($AF53=1,COUNTIF($AF$2:$AF53,1),"")</f>
        <v/>
      </c>
      <c r="AH53" s="21">
        <f>IFERROR(TRIM(INDEX($A53:$Z53,MATCH(Lists!$B$9,$A$1:$Z$1,0))&amp;""),"")</f>
        <v/>
      </c>
      <c r="AI53" s="21">
        <f>IFERROR(TRIM(INDEX($A53:$Z53,MATCH(Lists!$B$8,$A$1:$Z$1,0))&amp;""),"")</f>
        <v/>
      </c>
      <c r="AJ53" s="21">
        <f>IFERROR(TRIM(INDEX($A53:$Z53,MATCH(Lists!$B$10,$A$1:$Z$1,0))&amp;""),"")</f>
        <v/>
      </c>
    </row>
    <row r="54">
      <c r="AB54" s="21">
        <f>IFERROR(TRIM(INDEX($A54:$Z54,MATCH(Lists!$B$3,$A$1:$Z$1,0))&amp;""),"")</f>
        <v/>
      </c>
      <c r="AC54" s="21">
        <f>IFERROR(TRIM(INDEX($A54:$Z54,MATCH(Lists!$B$4,$A$1:$Z$1,0))&amp;""),"")</f>
        <v/>
      </c>
      <c r="AD54" s="21">
        <f>IF(IFERROR(TRIM(INDEX($A54:$Z54,MATCH(Lists!$B$6,$A$1:$Z$1,0))&amp;""),"")&lt;&gt;"",1,0)</f>
        <v/>
      </c>
      <c r="AE54" s="21">
        <f>IF(IFERROR(TRIM(INDEX($A54:$Z54,MATCH(Lists!$B$5,$A$1:$Z$1,0))&amp;""),"")&lt;&gt;"",1,0)</f>
        <v/>
      </c>
      <c r="AF54" s="21">
        <f>IF(AND(IFERROR(TRIM(INDEX($A54:$Z54,MATCH(Lists!$B$7,$A$1:$Z$1,0))&amp;""),"")=Lists!$B$15,$AB54&lt;&gt;""),1,0)</f>
        <v/>
      </c>
      <c r="AG54" s="21">
        <f>IF($AF54=1,COUNTIF($AF$2:$AF54,1),"")</f>
        <v/>
      </c>
      <c r="AH54" s="21">
        <f>IFERROR(TRIM(INDEX($A54:$Z54,MATCH(Lists!$B$9,$A$1:$Z$1,0))&amp;""),"")</f>
        <v/>
      </c>
      <c r="AI54" s="21">
        <f>IFERROR(TRIM(INDEX($A54:$Z54,MATCH(Lists!$B$8,$A$1:$Z$1,0))&amp;""),"")</f>
        <v/>
      </c>
      <c r="AJ54" s="21">
        <f>IFERROR(TRIM(INDEX($A54:$Z54,MATCH(Lists!$B$10,$A$1:$Z$1,0))&amp;""),"")</f>
        <v/>
      </c>
    </row>
    <row r="55">
      <c r="AB55" s="21">
        <f>IFERROR(TRIM(INDEX($A55:$Z55,MATCH(Lists!$B$3,$A$1:$Z$1,0))&amp;""),"")</f>
        <v/>
      </c>
      <c r="AC55" s="21">
        <f>IFERROR(TRIM(INDEX($A55:$Z55,MATCH(Lists!$B$4,$A$1:$Z$1,0))&amp;""),"")</f>
        <v/>
      </c>
      <c r="AD55" s="21">
        <f>IF(IFERROR(TRIM(INDEX($A55:$Z55,MATCH(Lists!$B$6,$A$1:$Z$1,0))&amp;""),"")&lt;&gt;"",1,0)</f>
        <v/>
      </c>
      <c r="AE55" s="21">
        <f>IF(IFERROR(TRIM(INDEX($A55:$Z55,MATCH(Lists!$B$5,$A$1:$Z$1,0))&amp;""),"")&lt;&gt;"",1,0)</f>
        <v/>
      </c>
      <c r="AF55" s="21">
        <f>IF(AND(IFERROR(TRIM(INDEX($A55:$Z55,MATCH(Lists!$B$7,$A$1:$Z$1,0))&amp;""),"")=Lists!$B$15,$AB55&lt;&gt;""),1,0)</f>
        <v/>
      </c>
      <c r="AG55" s="21">
        <f>IF($AF55=1,COUNTIF($AF$2:$AF55,1),"")</f>
        <v/>
      </c>
      <c r="AH55" s="21">
        <f>IFERROR(TRIM(INDEX($A55:$Z55,MATCH(Lists!$B$9,$A$1:$Z$1,0))&amp;""),"")</f>
        <v/>
      </c>
      <c r="AI55" s="21">
        <f>IFERROR(TRIM(INDEX($A55:$Z55,MATCH(Lists!$B$8,$A$1:$Z$1,0))&amp;""),"")</f>
        <v/>
      </c>
      <c r="AJ55" s="21">
        <f>IFERROR(TRIM(INDEX($A55:$Z55,MATCH(Lists!$B$10,$A$1:$Z$1,0))&amp;""),"")</f>
        <v/>
      </c>
    </row>
    <row r="56">
      <c r="AB56" s="21">
        <f>IFERROR(TRIM(INDEX($A56:$Z56,MATCH(Lists!$B$3,$A$1:$Z$1,0))&amp;""),"")</f>
        <v/>
      </c>
      <c r="AC56" s="21">
        <f>IFERROR(TRIM(INDEX($A56:$Z56,MATCH(Lists!$B$4,$A$1:$Z$1,0))&amp;""),"")</f>
        <v/>
      </c>
      <c r="AD56" s="21">
        <f>IF(IFERROR(TRIM(INDEX($A56:$Z56,MATCH(Lists!$B$6,$A$1:$Z$1,0))&amp;""),"")&lt;&gt;"",1,0)</f>
        <v/>
      </c>
      <c r="AE56" s="21">
        <f>IF(IFERROR(TRIM(INDEX($A56:$Z56,MATCH(Lists!$B$5,$A$1:$Z$1,0))&amp;""),"")&lt;&gt;"",1,0)</f>
        <v/>
      </c>
      <c r="AF56" s="21">
        <f>IF(AND(IFERROR(TRIM(INDEX($A56:$Z56,MATCH(Lists!$B$7,$A$1:$Z$1,0))&amp;""),"")=Lists!$B$15,$AB56&lt;&gt;""),1,0)</f>
        <v/>
      </c>
      <c r="AG56" s="21">
        <f>IF($AF56=1,COUNTIF($AF$2:$AF56,1),"")</f>
        <v/>
      </c>
      <c r="AH56" s="21">
        <f>IFERROR(TRIM(INDEX($A56:$Z56,MATCH(Lists!$B$9,$A$1:$Z$1,0))&amp;""),"")</f>
        <v/>
      </c>
      <c r="AI56" s="21">
        <f>IFERROR(TRIM(INDEX($A56:$Z56,MATCH(Lists!$B$8,$A$1:$Z$1,0))&amp;""),"")</f>
        <v/>
      </c>
      <c r="AJ56" s="21">
        <f>IFERROR(TRIM(INDEX($A56:$Z56,MATCH(Lists!$B$10,$A$1:$Z$1,0))&amp;""),"")</f>
        <v/>
      </c>
    </row>
    <row r="57">
      <c r="AB57" s="21">
        <f>IFERROR(TRIM(INDEX($A57:$Z57,MATCH(Lists!$B$3,$A$1:$Z$1,0))&amp;""),"")</f>
        <v/>
      </c>
      <c r="AC57" s="21">
        <f>IFERROR(TRIM(INDEX($A57:$Z57,MATCH(Lists!$B$4,$A$1:$Z$1,0))&amp;""),"")</f>
        <v/>
      </c>
      <c r="AD57" s="21">
        <f>IF(IFERROR(TRIM(INDEX($A57:$Z57,MATCH(Lists!$B$6,$A$1:$Z$1,0))&amp;""),"")&lt;&gt;"",1,0)</f>
        <v/>
      </c>
      <c r="AE57" s="21">
        <f>IF(IFERROR(TRIM(INDEX($A57:$Z57,MATCH(Lists!$B$5,$A$1:$Z$1,0))&amp;""),"")&lt;&gt;"",1,0)</f>
        <v/>
      </c>
      <c r="AF57" s="21">
        <f>IF(AND(IFERROR(TRIM(INDEX($A57:$Z57,MATCH(Lists!$B$7,$A$1:$Z$1,0))&amp;""),"")=Lists!$B$15,$AB57&lt;&gt;""),1,0)</f>
        <v/>
      </c>
      <c r="AG57" s="21">
        <f>IF($AF57=1,COUNTIF($AF$2:$AF57,1),"")</f>
        <v/>
      </c>
      <c r="AH57" s="21">
        <f>IFERROR(TRIM(INDEX($A57:$Z57,MATCH(Lists!$B$9,$A$1:$Z$1,0))&amp;""),"")</f>
        <v/>
      </c>
      <c r="AI57" s="21">
        <f>IFERROR(TRIM(INDEX($A57:$Z57,MATCH(Lists!$B$8,$A$1:$Z$1,0))&amp;""),"")</f>
        <v/>
      </c>
      <c r="AJ57" s="21">
        <f>IFERROR(TRIM(INDEX($A57:$Z57,MATCH(Lists!$B$10,$A$1:$Z$1,0))&amp;""),"")</f>
        <v/>
      </c>
    </row>
    <row r="58">
      <c r="AB58" s="21">
        <f>IFERROR(TRIM(INDEX($A58:$Z58,MATCH(Lists!$B$3,$A$1:$Z$1,0))&amp;""),"")</f>
        <v/>
      </c>
      <c r="AC58" s="21">
        <f>IFERROR(TRIM(INDEX($A58:$Z58,MATCH(Lists!$B$4,$A$1:$Z$1,0))&amp;""),"")</f>
        <v/>
      </c>
      <c r="AD58" s="21">
        <f>IF(IFERROR(TRIM(INDEX($A58:$Z58,MATCH(Lists!$B$6,$A$1:$Z$1,0))&amp;""),"")&lt;&gt;"",1,0)</f>
        <v/>
      </c>
      <c r="AE58" s="21">
        <f>IF(IFERROR(TRIM(INDEX($A58:$Z58,MATCH(Lists!$B$5,$A$1:$Z$1,0))&amp;""),"")&lt;&gt;"",1,0)</f>
        <v/>
      </c>
      <c r="AF58" s="21">
        <f>IF(AND(IFERROR(TRIM(INDEX($A58:$Z58,MATCH(Lists!$B$7,$A$1:$Z$1,0))&amp;""),"")=Lists!$B$15,$AB58&lt;&gt;""),1,0)</f>
        <v/>
      </c>
      <c r="AG58" s="21">
        <f>IF($AF58=1,COUNTIF($AF$2:$AF58,1),"")</f>
        <v/>
      </c>
      <c r="AH58" s="21">
        <f>IFERROR(TRIM(INDEX($A58:$Z58,MATCH(Lists!$B$9,$A$1:$Z$1,0))&amp;""),"")</f>
        <v/>
      </c>
      <c r="AI58" s="21">
        <f>IFERROR(TRIM(INDEX($A58:$Z58,MATCH(Lists!$B$8,$A$1:$Z$1,0))&amp;""),"")</f>
        <v/>
      </c>
      <c r="AJ58" s="21">
        <f>IFERROR(TRIM(INDEX($A58:$Z58,MATCH(Lists!$B$10,$A$1:$Z$1,0))&amp;""),"")</f>
        <v/>
      </c>
    </row>
    <row r="59">
      <c r="AB59" s="21">
        <f>IFERROR(TRIM(INDEX($A59:$Z59,MATCH(Lists!$B$3,$A$1:$Z$1,0))&amp;""),"")</f>
        <v/>
      </c>
      <c r="AC59" s="21">
        <f>IFERROR(TRIM(INDEX($A59:$Z59,MATCH(Lists!$B$4,$A$1:$Z$1,0))&amp;""),"")</f>
        <v/>
      </c>
      <c r="AD59" s="21">
        <f>IF(IFERROR(TRIM(INDEX($A59:$Z59,MATCH(Lists!$B$6,$A$1:$Z$1,0))&amp;""),"")&lt;&gt;"",1,0)</f>
        <v/>
      </c>
      <c r="AE59" s="21">
        <f>IF(IFERROR(TRIM(INDEX($A59:$Z59,MATCH(Lists!$B$5,$A$1:$Z$1,0))&amp;""),"")&lt;&gt;"",1,0)</f>
        <v/>
      </c>
      <c r="AF59" s="21">
        <f>IF(AND(IFERROR(TRIM(INDEX($A59:$Z59,MATCH(Lists!$B$7,$A$1:$Z$1,0))&amp;""),"")=Lists!$B$15,$AB59&lt;&gt;""),1,0)</f>
        <v/>
      </c>
      <c r="AG59" s="21">
        <f>IF($AF59=1,COUNTIF($AF$2:$AF59,1),"")</f>
        <v/>
      </c>
      <c r="AH59" s="21">
        <f>IFERROR(TRIM(INDEX($A59:$Z59,MATCH(Lists!$B$9,$A$1:$Z$1,0))&amp;""),"")</f>
        <v/>
      </c>
      <c r="AI59" s="21">
        <f>IFERROR(TRIM(INDEX($A59:$Z59,MATCH(Lists!$B$8,$A$1:$Z$1,0))&amp;""),"")</f>
        <v/>
      </c>
      <c r="AJ59" s="21">
        <f>IFERROR(TRIM(INDEX($A59:$Z59,MATCH(Lists!$B$10,$A$1:$Z$1,0))&amp;""),"")</f>
        <v/>
      </c>
    </row>
    <row r="60">
      <c r="AB60" s="21">
        <f>IFERROR(TRIM(INDEX($A60:$Z60,MATCH(Lists!$B$3,$A$1:$Z$1,0))&amp;""),"")</f>
        <v/>
      </c>
      <c r="AC60" s="21">
        <f>IFERROR(TRIM(INDEX($A60:$Z60,MATCH(Lists!$B$4,$A$1:$Z$1,0))&amp;""),"")</f>
        <v/>
      </c>
      <c r="AD60" s="21">
        <f>IF(IFERROR(TRIM(INDEX($A60:$Z60,MATCH(Lists!$B$6,$A$1:$Z$1,0))&amp;""),"")&lt;&gt;"",1,0)</f>
        <v/>
      </c>
      <c r="AE60" s="21">
        <f>IF(IFERROR(TRIM(INDEX($A60:$Z60,MATCH(Lists!$B$5,$A$1:$Z$1,0))&amp;""),"")&lt;&gt;"",1,0)</f>
        <v/>
      </c>
      <c r="AF60" s="21">
        <f>IF(AND(IFERROR(TRIM(INDEX($A60:$Z60,MATCH(Lists!$B$7,$A$1:$Z$1,0))&amp;""),"")=Lists!$B$15,$AB60&lt;&gt;""),1,0)</f>
        <v/>
      </c>
      <c r="AG60" s="21">
        <f>IF($AF60=1,COUNTIF($AF$2:$AF60,1),"")</f>
        <v/>
      </c>
      <c r="AH60" s="21">
        <f>IFERROR(TRIM(INDEX($A60:$Z60,MATCH(Lists!$B$9,$A$1:$Z$1,0))&amp;""),"")</f>
        <v/>
      </c>
      <c r="AI60" s="21">
        <f>IFERROR(TRIM(INDEX($A60:$Z60,MATCH(Lists!$B$8,$A$1:$Z$1,0))&amp;""),"")</f>
        <v/>
      </c>
      <c r="AJ60" s="21">
        <f>IFERROR(TRIM(INDEX($A60:$Z60,MATCH(Lists!$B$10,$A$1:$Z$1,0))&amp;""),"")</f>
        <v/>
      </c>
    </row>
    <row r="61">
      <c r="AB61" s="21">
        <f>IFERROR(TRIM(INDEX($A61:$Z61,MATCH(Lists!$B$3,$A$1:$Z$1,0))&amp;""),"")</f>
        <v/>
      </c>
      <c r="AC61" s="21">
        <f>IFERROR(TRIM(INDEX($A61:$Z61,MATCH(Lists!$B$4,$A$1:$Z$1,0))&amp;""),"")</f>
        <v/>
      </c>
      <c r="AD61" s="21">
        <f>IF(IFERROR(TRIM(INDEX($A61:$Z61,MATCH(Lists!$B$6,$A$1:$Z$1,0))&amp;""),"")&lt;&gt;"",1,0)</f>
        <v/>
      </c>
      <c r="AE61" s="21">
        <f>IF(IFERROR(TRIM(INDEX($A61:$Z61,MATCH(Lists!$B$5,$A$1:$Z$1,0))&amp;""),"")&lt;&gt;"",1,0)</f>
        <v/>
      </c>
      <c r="AF61" s="21">
        <f>IF(AND(IFERROR(TRIM(INDEX($A61:$Z61,MATCH(Lists!$B$7,$A$1:$Z$1,0))&amp;""),"")=Lists!$B$15,$AB61&lt;&gt;""),1,0)</f>
        <v/>
      </c>
      <c r="AG61" s="21">
        <f>IF($AF61=1,COUNTIF($AF$2:$AF61,1),"")</f>
        <v/>
      </c>
      <c r="AH61" s="21">
        <f>IFERROR(TRIM(INDEX($A61:$Z61,MATCH(Lists!$B$9,$A$1:$Z$1,0))&amp;""),"")</f>
        <v/>
      </c>
      <c r="AI61" s="21">
        <f>IFERROR(TRIM(INDEX($A61:$Z61,MATCH(Lists!$B$8,$A$1:$Z$1,0))&amp;""),"")</f>
        <v/>
      </c>
      <c r="AJ61" s="21">
        <f>IFERROR(TRIM(INDEX($A61:$Z61,MATCH(Lists!$B$10,$A$1:$Z$1,0))&amp;""),"")</f>
        <v/>
      </c>
    </row>
    <row r="62">
      <c r="AB62" s="21">
        <f>IFERROR(TRIM(INDEX($A62:$Z62,MATCH(Lists!$B$3,$A$1:$Z$1,0))&amp;""),"")</f>
        <v/>
      </c>
      <c r="AC62" s="21">
        <f>IFERROR(TRIM(INDEX($A62:$Z62,MATCH(Lists!$B$4,$A$1:$Z$1,0))&amp;""),"")</f>
        <v/>
      </c>
      <c r="AD62" s="21">
        <f>IF(IFERROR(TRIM(INDEX($A62:$Z62,MATCH(Lists!$B$6,$A$1:$Z$1,0))&amp;""),"")&lt;&gt;"",1,0)</f>
        <v/>
      </c>
      <c r="AE62" s="21">
        <f>IF(IFERROR(TRIM(INDEX($A62:$Z62,MATCH(Lists!$B$5,$A$1:$Z$1,0))&amp;""),"")&lt;&gt;"",1,0)</f>
        <v/>
      </c>
      <c r="AF62" s="21">
        <f>IF(AND(IFERROR(TRIM(INDEX($A62:$Z62,MATCH(Lists!$B$7,$A$1:$Z$1,0))&amp;""),"")=Lists!$B$15,$AB62&lt;&gt;""),1,0)</f>
        <v/>
      </c>
      <c r="AG62" s="21">
        <f>IF($AF62=1,COUNTIF($AF$2:$AF62,1),"")</f>
        <v/>
      </c>
      <c r="AH62" s="21">
        <f>IFERROR(TRIM(INDEX($A62:$Z62,MATCH(Lists!$B$9,$A$1:$Z$1,0))&amp;""),"")</f>
        <v/>
      </c>
      <c r="AI62" s="21">
        <f>IFERROR(TRIM(INDEX($A62:$Z62,MATCH(Lists!$B$8,$A$1:$Z$1,0))&amp;""),"")</f>
        <v/>
      </c>
      <c r="AJ62" s="21">
        <f>IFERROR(TRIM(INDEX($A62:$Z62,MATCH(Lists!$B$10,$A$1:$Z$1,0))&amp;""),"")</f>
        <v/>
      </c>
    </row>
    <row r="63">
      <c r="AB63" s="21">
        <f>IFERROR(TRIM(INDEX($A63:$Z63,MATCH(Lists!$B$3,$A$1:$Z$1,0))&amp;""),"")</f>
        <v/>
      </c>
      <c r="AC63" s="21">
        <f>IFERROR(TRIM(INDEX($A63:$Z63,MATCH(Lists!$B$4,$A$1:$Z$1,0))&amp;""),"")</f>
        <v/>
      </c>
      <c r="AD63" s="21">
        <f>IF(IFERROR(TRIM(INDEX($A63:$Z63,MATCH(Lists!$B$6,$A$1:$Z$1,0))&amp;""),"")&lt;&gt;"",1,0)</f>
        <v/>
      </c>
      <c r="AE63" s="21">
        <f>IF(IFERROR(TRIM(INDEX($A63:$Z63,MATCH(Lists!$B$5,$A$1:$Z$1,0))&amp;""),"")&lt;&gt;"",1,0)</f>
        <v/>
      </c>
      <c r="AF63" s="21">
        <f>IF(AND(IFERROR(TRIM(INDEX($A63:$Z63,MATCH(Lists!$B$7,$A$1:$Z$1,0))&amp;""),"")=Lists!$B$15,$AB63&lt;&gt;""),1,0)</f>
        <v/>
      </c>
      <c r="AG63" s="21">
        <f>IF($AF63=1,COUNTIF($AF$2:$AF63,1),"")</f>
        <v/>
      </c>
      <c r="AH63" s="21">
        <f>IFERROR(TRIM(INDEX($A63:$Z63,MATCH(Lists!$B$9,$A$1:$Z$1,0))&amp;""),"")</f>
        <v/>
      </c>
      <c r="AI63" s="21">
        <f>IFERROR(TRIM(INDEX($A63:$Z63,MATCH(Lists!$B$8,$A$1:$Z$1,0))&amp;""),"")</f>
        <v/>
      </c>
      <c r="AJ63" s="21">
        <f>IFERROR(TRIM(INDEX($A63:$Z63,MATCH(Lists!$B$10,$A$1:$Z$1,0))&amp;""),"")</f>
        <v/>
      </c>
    </row>
    <row r="64">
      <c r="AB64" s="21">
        <f>IFERROR(TRIM(INDEX($A64:$Z64,MATCH(Lists!$B$3,$A$1:$Z$1,0))&amp;""),"")</f>
        <v/>
      </c>
      <c r="AC64" s="21">
        <f>IFERROR(TRIM(INDEX($A64:$Z64,MATCH(Lists!$B$4,$A$1:$Z$1,0))&amp;""),"")</f>
        <v/>
      </c>
      <c r="AD64" s="21">
        <f>IF(IFERROR(TRIM(INDEX($A64:$Z64,MATCH(Lists!$B$6,$A$1:$Z$1,0))&amp;""),"")&lt;&gt;"",1,0)</f>
        <v/>
      </c>
      <c r="AE64" s="21">
        <f>IF(IFERROR(TRIM(INDEX($A64:$Z64,MATCH(Lists!$B$5,$A$1:$Z$1,0))&amp;""),"")&lt;&gt;"",1,0)</f>
        <v/>
      </c>
      <c r="AF64" s="21">
        <f>IF(AND(IFERROR(TRIM(INDEX($A64:$Z64,MATCH(Lists!$B$7,$A$1:$Z$1,0))&amp;""),"")=Lists!$B$15,$AB64&lt;&gt;""),1,0)</f>
        <v/>
      </c>
      <c r="AG64" s="21">
        <f>IF($AF64=1,COUNTIF($AF$2:$AF64,1),"")</f>
        <v/>
      </c>
      <c r="AH64" s="21">
        <f>IFERROR(TRIM(INDEX($A64:$Z64,MATCH(Lists!$B$9,$A$1:$Z$1,0))&amp;""),"")</f>
        <v/>
      </c>
      <c r="AI64" s="21">
        <f>IFERROR(TRIM(INDEX($A64:$Z64,MATCH(Lists!$B$8,$A$1:$Z$1,0))&amp;""),"")</f>
        <v/>
      </c>
      <c r="AJ64" s="21">
        <f>IFERROR(TRIM(INDEX($A64:$Z64,MATCH(Lists!$B$10,$A$1:$Z$1,0))&amp;""),"")</f>
        <v/>
      </c>
    </row>
    <row r="65">
      <c r="AB65" s="21">
        <f>IFERROR(TRIM(INDEX($A65:$Z65,MATCH(Lists!$B$3,$A$1:$Z$1,0))&amp;""),"")</f>
        <v/>
      </c>
      <c r="AC65" s="21">
        <f>IFERROR(TRIM(INDEX($A65:$Z65,MATCH(Lists!$B$4,$A$1:$Z$1,0))&amp;""),"")</f>
        <v/>
      </c>
      <c r="AD65" s="21">
        <f>IF(IFERROR(TRIM(INDEX($A65:$Z65,MATCH(Lists!$B$6,$A$1:$Z$1,0))&amp;""),"")&lt;&gt;"",1,0)</f>
        <v/>
      </c>
      <c r="AE65" s="21">
        <f>IF(IFERROR(TRIM(INDEX($A65:$Z65,MATCH(Lists!$B$5,$A$1:$Z$1,0))&amp;""),"")&lt;&gt;"",1,0)</f>
        <v/>
      </c>
      <c r="AF65" s="21">
        <f>IF(AND(IFERROR(TRIM(INDEX($A65:$Z65,MATCH(Lists!$B$7,$A$1:$Z$1,0))&amp;""),"")=Lists!$B$15,$AB65&lt;&gt;""),1,0)</f>
        <v/>
      </c>
      <c r="AG65" s="21">
        <f>IF($AF65=1,COUNTIF($AF$2:$AF65,1),"")</f>
        <v/>
      </c>
      <c r="AH65" s="21">
        <f>IFERROR(TRIM(INDEX($A65:$Z65,MATCH(Lists!$B$9,$A$1:$Z$1,0))&amp;""),"")</f>
        <v/>
      </c>
      <c r="AI65" s="21">
        <f>IFERROR(TRIM(INDEX($A65:$Z65,MATCH(Lists!$B$8,$A$1:$Z$1,0))&amp;""),"")</f>
        <v/>
      </c>
      <c r="AJ65" s="21">
        <f>IFERROR(TRIM(INDEX($A65:$Z65,MATCH(Lists!$B$10,$A$1:$Z$1,0))&amp;""),"")</f>
        <v/>
      </c>
    </row>
    <row r="66">
      <c r="AB66" s="21">
        <f>IFERROR(TRIM(INDEX($A66:$Z66,MATCH(Lists!$B$3,$A$1:$Z$1,0))&amp;""),"")</f>
        <v/>
      </c>
      <c r="AC66" s="21">
        <f>IFERROR(TRIM(INDEX($A66:$Z66,MATCH(Lists!$B$4,$A$1:$Z$1,0))&amp;""),"")</f>
        <v/>
      </c>
      <c r="AD66" s="21">
        <f>IF(IFERROR(TRIM(INDEX($A66:$Z66,MATCH(Lists!$B$6,$A$1:$Z$1,0))&amp;""),"")&lt;&gt;"",1,0)</f>
        <v/>
      </c>
      <c r="AE66" s="21">
        <f>IF(IFERROR(TRIM(INDEX($A66:$Z66,MATCH(Lists!$B$5,$A$1:$Z$1,0))&amp;""),"")&lt;&gt;"",1,0)</f>
        <v/>
      </c>
      <c r="AF66" s="21">
        <f>IF(AND(IFERROR(TRIM(INDEX($A66:$Z66,MATCH(Lists!$B$7,$A$1:$Z$1,0))&amp;""),"")=Lists!$B$15,$AB66&lt;&gt;""),1,0)</f>
        <v/>
      </c>
      <c r="AG66" s="21">
        <f>IF($AF66=1,COUNTIF($AF$2:$AF66,1),"")</f>
        <v/>
      </c>
      <c r="AH66" s="21">
        <f>IFERROR(TRIM(INDEX($A66:$Z66,MATCH(Lists!$B$9,$A$1:$Z$1,0))&amp;""),"")</f>
        <v/>
      </c>
      <c r="AI66" s="21">
        <f>IFERROR(TRIM(INDEX($A66:$Z66,MATCH(Lists!$B$8,$A$1:$Z$1,0))&amp;""),"")</f>
        <v/>
      </c>
      <c r="AJ66" s="21">
        <f>IFERROR(TRIM(INDEX($A66:$Z66,MATCH(Lists!$B$10,$A$1:$Z$1,0))&amp;""),"")</f>
        <v/>
      </c>
    </row>
    <row r="67">
      <c r="AB67" s="21">
        <f>IFERROR(TRIM(INDEX($A67:$Z67,MATCH(Lists!$B$3,$A$1:$Z$1,0))&amp;""),"")</f>
        <v/>
      </c>
      <c r="AC67" s="21">
        <f>IFERROR(TRIM(INDEX($A67:$Z67,MATCH(Lists!$B$4,$A$1:$Z$1,0))&amp;""),"")</f>
        <v/>
      </c>
      <c r="AD67" s="21">
        <f>IF(IFERROR(TRIM(INDEX($A67:$Z67,MATCH(Lists!$B$6,$A$1:$Z$1,0))&amp;""),"")&lt;&gt;"",1,0)</f>
        <v/>
      </c>
      <c r="AE67" s="21">
        <f>IF(IFERROR(TRIM(INDEX($A67:$Z67,MATCH(Lists!$B$5,$A$1:$Z$1,0))&amp;""),"")&lt;&gt;"",1,0)</f>
        <v/>
      </c>
      <c r="AF67" s="21">
        <f>IF(AND(IFERROR(TRIM(INDEX($A67:$Z67,MATCH(Lists!$B$7,$A$1:$Z$1,0))&amp;""),"")=Lists!$B$15,$AB67&lt;&gt;""),1,0)</f>
        <v/>
      </c>
      <c r="AG67" s="21">
        <f>IF($AF67=1,COUNTIF($AF$2:$AF67,1),"")</f>
        <v/>
      </c>
      <c r="AH67" s="21">
        <f>IFERROR(TRIM(INDEX($A67:$Z67,MATCH(Lists!$B$9,$A$1:$Z$1,0))&amp;""),"")</f>
        <v/>
      </c>
      <c r="AI67" s="21">
        <f>IFERROR(TRIM(INDEX($A67:$Z67,MATCH(Lists!$B$8,$A$1:$Z$1,0))&amp;""),"")</f>
        <v/>
      </c>
      <c r="AJ67" s="21">
        <f>IFERROR(TRIM(INDEX($A67:$Z67,MATCH(Lists!$B$10,$A$1:$Z$1,0))&amp;""),"")</f>
        <v/>
      </c>
    </row>
    <row r="68">
      <c r="AB68" s="21">
        <f>IFERROR(TRIM(INDEX($A68:$Z68,MATCH(Lists!$B$3,$A$1:$Z$1,0))&amp;""),"")</f>
        <v/>
      </c>
      <c r="AC68" s="21">
        <f>IFERROR(TRIM(INDEX($A68:$Z68,MATCH(Lists!$B$4,$A$1:$Z$1,0))&amp;""),"")</f>
        <v/>
      </c>
      <c r="AD68" s="21">
        <f>IF(IFERROR(TRIM(INDEX($A68:$Z68,MATCH(Lists!$B$6,$A$1:$Z$1,0))&amp;""),"")&lt;&gt;"",1,0)</f>
        <v/>
      </c>
      <c r="AE68" s="21">
        <f>IF(IFERROR(TRIM(INDEX($A68:$Z68,MATCH(Lists!$B$5,$A$1:$Z$1,0))&amp;""),"")&lt;&gt;"",1,0)</f>
        <v/>
      </c>
      <c r="AF68" s="21">
        <f>IF(AND(IFERROR(TRIM(INDEX($A68:$Z68,MATCH(Lists!$B$7,$A$1:$Z$1,0))&amp;""),"")=Lists!$B$15,$AB68&lt;&gt;""),1,0)</f>
        <v/>
      </c>
      <c r="AG68" s="21">
        <f>IF($AF68=1,COUNTIF($AF$2:$AF68,1),"")</f>
        <v/>
      </c>
      <c r="AH68" s="21">
        <f>IFERROR(TRIM(INDEX($A68:$Z68,MATCH(Lists!$B$9,$A$1:$Z$1,0))&amp;""),"")</f>
        <v/>
      </c>
      <c r="AI68" s="21">
        <f>IFERROR(TRIM(INDEX($A68:$Z68,MATCH(Lists!$B$8,$A$1:$Z$1,0))&amp;""),"")</f>
        <v/>
      </c>
      <c r="AJ68" s="21">
        <f>IFERROR(TRIM(INDEX($A68:$Z68,MATCH(Lists!$B$10,$A$1:$Z$1,0))&amp;""),"")</f>
        <v/>
      </c>
    </row>
    <row r="69">
      <c r="AB69" s="21">
        <f>IFERROR(TRIM(INDEX($A69:$Z69,MATCH(Lists!$B$3,$A$1:$Z$1,0))&amp;""),"")</f>
        <v/>
      </c>
      <c r="AC69" s="21">
        <f>IFERROR(TRIM(INDEX($A69:$Z69,MATCH(Lists!$B$4,$A$1:$Z$1,0))&amp;""),"")</f>
        <v/>
      </c>
      <c r="AD69" s="21">
        <f>IF(IFERROR(TRIM(INDEX($A69:$Z69,MATCH(Lists!$B$6,$A$1:$Z$1,0))&amp;""),"")&lt;&gt;"",1,0)</f>
        <v/>
      </c>
      <c r="AE69" s="21">
        <f>IF(IFERROR(TRIM(INDEX($A69:$Z69,MATCH(Lists!$B$5,$A$1:$Z$1,0))&amp;""),"")&lt;&gt;"",1,0)</f>
        <v/>
      </c>
      <c r="AF69" s="21">
        <f>IF(AND(IFERROR(TRIM(INDEX($A69:$Z69,MATCH(Lists!$B$7,$A$1:$Z$1,0))&amp;""),"")=Lists!$B$15,$AB69&lt;&gt;""),1,0)</f>
        <v/>
      </c>
      <c r="AG69" s="21">
        <f>IF($AF69=1,COUNTIF($AF$2:$AF69,1),"")</f>
        <v/>
      </c>
      <c r="AH69" s="21">
        <f>IFERROR(TRIM(INDEX($A69:$Z69,MATCH(Lists!$B$9,$A$1:$Z$1,0))&amp;""),"")</f>
        <v/>
      </c>
      <c r="AI69" s="21">
        <f>IFERROR(TRIM(INDEX($A69:$Z69,MATCH(Lists!$B$8,$A$1:$Z$1,0))&amp;""),"")</f>
        <v/>
      </c>
      <c r="AJ69" s="21">
        <f>IFERROR(TRIM(INDEX($A69:$Z69,MATCH(Lists!$B$10,$A$1:$Z$1,0))&amp;""),"")</f>
        <v/>
      </c>
    </row>
    <row r="70">
      <c r="AB70" s="21">
        <f>IFERROR(TRIM(INDEX($A70:$Z70,MATCH(Lists!$B$3,$A$1:$Z$1,0))&amp;""),"")</f>
        <v/>
      </c>
      <c r="AC70" s="21">
        <f>IFERROR(TRIM(INDEX($A70:$Z70,MATCH(Lists!$B$4,$A$1:$Z$1,0))&amp;""),"")</f>
        <v/>
      </c>
      <c r="AD70" s="21">
        <f>IF(IFERROR(TRIM(INDEX($A70:$Z70,MATCH(Lists!$B$6,$A$1:$Z$1,0))&amp;""),"")&lt;&gt;"",1,0)</f>
        <v/>
      </c>
      <c r="AE70" s="21">
        <f>IF(IFERROR(TRIM(INDEX($A70:$Z70,MATCH(Lists!$B$5,$A$1:$Z$1,0))&amp;""),"")&lt;&gt;"",1,0)</f>
        <v/>
      </c>
      <c r="AF70" s="21">
        <f>IF(AND(IFERROR(TRIM(INDEX($A70:$Z70,MATCH(Lists!$B$7,$A$1:$Z$1,0))&amp;""),"")=Lists!$B$15,$AB70&lt;&gt;""),1,0)</f>
        <v/>
      </c>
      <c r="AG70" s="21">
        <f>IF($AF70=1,COUNTIF($AF$2:$AF70,1),"")</f>
        <v/>
      </c>
      <c r="AH70" s="21">
        <f>IFERROR(TRIM(INDEX($A70:$Z70,MATCH(Lists!$B$9,$A$1:$Z$1,0))&amp;""),"")</f>
        <v/>
      </c>
      <c r="AI70" s="21">
        <f>IFERROR(TRIM(INDEX($A70:$Z70,MATCH(Lists!$B$8,$A$1:$Z$1,0))&amp;""),"")</f>
        <v/>
      </c>
      <c r="AJ70" s="21">
        <f>IFERROR(TRIM(INDEX($A70:$Z70,MATCH(Lists!$B$10,$A$1:$Z$1,0))&amp;""),"")</f>
        <v/>
      </c>
    </row>
    <row r="71">
      <c r="AB71" s="21">
        <f>IFERROR(TRIM(INDEX($A71:$Z71,MATCH(Lists!$B$3,$A$1:$Z$1,0))&amp;""),"")</f>
        <v/>
      </c>
      <c r="AC71" s="21">
        <f>IFERROR(TRIM(INDEX($A71:$Z71,MATCH(Lists!$B$4,$A$1:$Z$1,0))&amp;""),"")</f>
        <v/>
      </c>
      <c r="AD71" s="21">
        <f>IF(IFERROR(TRIM(INDEX($A71:$Z71,MATCH(Lists!$B$6,$A$1:$Z$1,0))&amp;""),"")&lt;&gt;"",1,0)</f>
        <v/>
      </c>
      <c r="AE71" s="21">
        <f>IF(IFERROR(TRIM(INDEX($A71:$Z71,MATCH(Lists!$B$5,$A$1:$Z$1,0))&amp;""),"")&lt;&gt;"",1,0)</f>
        <v/>
      </c>
      <c r="AF71" s="21">
        <f>IF(AND(IFERROR(TRIM(INDEX($A71:$Z71,MATCH(Lists!$B$7,$A$1:$Z$1,0))&amp;""),"")=Lists!$B$15,$AB71&lt;&gt;""),1,0)</f>
        <v/>
      </c>
      <c r="AG71" s="21">
        <f>IF($AF71=1,COUNTIF($AF$2:$AF71,1),"")</f>
        <v/>
      </c>
      <c r="AH71" s="21">
        <f>IFERROR(TRIM(INDEX($A71:$Z71,MATCH(Lists!$B$9,$A$1:$Z$1,0))&amp;""),"")</f>
        <v/>
      </c>
      <c r="AI71" s="21">
        <f>IFERROR(TRIM(INDEX($A71:$Z71,MATCH(Lists!$B$8,$A$1:$Z$1,0))&amp;""),"")</f>
        <v/>
      </c>
      <c r="AJ71" s="21">
        <f>IFERROR(TRIM(INDEX($A71:$Z71,MATCH(Lists!$B$10,$A$1:$Z$1,0))&amp;""),"")</f>
        <v/>
      </c>
    </row>
    <row r="72">
      <c r="AB72" s="21">
        <f>IFERROR(TRIM(INDEX($A72:$Z72,MATCH(Lists!$B$3,$A$1:$Z$1,0))&amp;""),"")</f>
        <v/>
      </c>
      <c r="AC72" s="21">
        <f>IFERROR(TRIM(INDEX($A72:$Z72,MATCH(Lists!$B$4,$A$1:$Z$1,0))&amp;""),"")</f>
        <v/>
      </c>
      <c r="AD72" s="21">
        <f>IF(IFERROR(TRIM(INDEX($A72:$Z72,MATCH(Lists!$B$6,$A$1:$Z$1,0))&amp;""),"")&lt;&gt;"",1,0)</f>
        <v/>
      </c>
      <c r="AE72" s="21">
        <f>IF(IFERROR(TRIM(INDEX($A72:$Z72,MATCH(Lists!$B$5,$A$1:$Z$1,0))&amp;""),"")&lt;&gt;"",1,0)</f>
        <v/>
      </c>
      <c r="AF72" s="21">
        <f>IF(AND(IFERROR(TRIM(INDEX($A72:$Z72,MATCH(Lists!$B$7,$A$1:$Z$1,0))&amp;""),"")=Lists!$B$15,$AB72&lt;&gt;""),1,0)</f>
        <v/>
      </c>
      <c r="AG72" s="21">
        <f>IF($AF72=1,COUNTIF($AF$2:$AF72,1),"")</f>
        <v/>
      </c>
      <c r="AH72" s="21">
        <f>IFERROR(TRIM(INDEX($A72:$Z72,MATCH(Lists!$B$9,$A$1:$Z$1,0))&amp;""),"")</f>
        <v/>
      </c>
      <c r="AI72" s="21">
        <f>IFERROR(TRIM(INDEX($A72:$Z72,MATCH(Lists!$B$8,$A$1:$Z$1,0))&amp;""),"")</f>
        <v/>
      </c>
      <c r="AJ72" s="21">
        <f>IFERROR(TRIM(INDEX($A72:$Z72,MATCH(Lists!$B$10,$A$1:$Z$1,0))&amp;""),"")</f>
        <v/>
      </c>
    </row>
    <row r="73">
      <c r="AB73" s="21">
        <f>IFERROR(TRIM(INDEX($A73:$Z73,MATCH(Lists!$B$3,$A$1:$Z$1,0))&amp;""),"")</f>
        <v/>
      </c>
      <c r="AC73" s="21">
        <f>IFERROR(TRIM(INDEX($A73:$Z73,MATCH(Lists!$B$4,$A$1:$Z$1,0))&amp;""),"")</f>
        <v/>
      </c>
      <c r="AD73" s="21">
        <f>IF(IFERROR(TRIM(INDEX($A73:$Z73,MATCH(Lists!$B$6,$A$1:$Z$1,0))&amp;""),"")&lt;&gt;"",1,0)</f>
        <v/>
      </c>
      <c r="AE73" s="21">
        <f>IF(IFERROR(TRIM(INDEX($A73:$Z73,MATCH(Lists!$B$5,$A$1:$Z$1,0))&amp;""),"")&lt;&gt;"",1,0)</f>
        <v/>
      </c>
      <c r="AF73" s="21">
        <f>IF(AND(IFERROR(TRIM(INDEX($A73:$Z73,MATCH(Lists!$B$7,$A$1:$Z$1,0))&amp;""),"")=Lists!$B$15,$AB73&lt;&gt;""),1,0)</f>
        <v/>
      </c>
      <c r="AG73" s="21">
        <f>IF($AF73=1,COUNTIF($AF$2:$AF73,1),"")</f>
        <v/>
      </c>
      <c r="AH73" s="21">
        <f>IFERROR(TRIM(INDEX($A73:$Z73,MATCH(Lists!$B$9,$A$1:$Z$1,0))&amp;""),"")</f>
        <v/>
      </c>
      <c r="AI73" s="21">
        <f>IFERROR(TRIM(INDEX($A73:$Z73,MATCH(Lists!$B$8,$A$1:$Z$1,0))&amp;""),"")</f>
        <v/>
      </c>
      <c r="AJ73" s="21">
        <f>IFERROR(TRIM(INDEX($A73:$Z73,MATCH(Lists!$B$10,$A$1:$Z$1,0))&amp;""),"")</f>
        <v/>
      </c>
    </row>
    <row r="74">
      <c r="AB74" s="21">
        <f>IFERROR(TRIM(INDEX($A74:$Z74,MATCH(Lists!$B$3,$A$1:$Z$1,0))&amp;""),"")</f>
        <v/>
      </c>
      <c r="AC74" s="21">
        <f>IFERROR(TRIM(INDEX($A74:$Z74,MATCH(Lists!$B$4,$A$1:$Z$1,0))&amp;""),"")</f>
        <v/>
      </c>
      <c r="AD74" s="21">
        <f>IF(IFERROR(TRIM(INDEX($A74:$Z74,MATCH(Lists!$B$6,$A$1:$Z$1,0))&amp;""),"")&lt;&gt;"",1,0)</f>
        <v/>
      </c>
      <c r="AE74" s="21">
        <f>IF(IFERROR(TRIM(INDEX($A74:$Z74,MATCH(Lists!$B$5,$A$1:$Z$1,0))&amp;""),"")&lt;&gt;"",1,0)</f>
        <v/>
      </c>
      <c r="AF74" s="21">
        <f>IF(AND(IFERROR(TRIM(INDEX($A74:$Z74,MATCH(Lists!$B$7,$A$1:$Z$1,0))&amp;""),"")=Lists!$B$15,$AB74&lt;&gt;""),1,0)</f>
        <v/>
      </c>
      <c r="AG74" s="21">
        <f>IF($AF74=1,COUNTIF($AF$2:$AF74,1),"")</f>
        <v/>
      </c>
      <c r="AH74" s="21">
        <f>IFERROR(TRIM(INDEX($A74:$Z74,MATCH(Lists!$B$9,$A$1:$Z$1,0))&amp;""),"")</f>
        <v/>
      </c>
      <c r="AI74" s="21">
        <f>IFERROR(TRIM(INDEX($A74:$Z74,MATCH(Lists!$B$8,$A$1:$Z$1,0))&amp;""),"")</f>
        <v/>
      </c>
      <c r="AJ74" s="21">
        <f>IFERROR(TRIM(INDEX($A74:$Z74,MATCH(Lists!$B$10,$A$1:$Z$1,0))&amp;""),"")</f>
        <v/>
      </c>
    </row>
    <row r="75">
      <c r="AB75" s="21">
        <f>IFERROR(TRIM(INDEX($A75:$Z75,MATCH(Lists!$B$3,$A$1:$Z$1,0))&amp;""),"")</f>
        <v/>
      </c>
      <c r="AC75" s="21">
        <f>IFERROR(TRIM(INDEX($A75:$Z75,MATCH(Lists!$B$4,$A$1:$Z$1,0))&amp;""),"")</f>
        <v/>
      </c>
      <c r="AD75" s="21">
        <f>IF(IFERROR(TRIM(INDEX($A75:$Z75,MATCH(Lists!$B$6,$A$1:$Z$1,0))&amp;""),"")&lt;&gt;"",1,0)</f>
        <v/>
      </c>
      <c r="AE75" s="21">
        <f>IF(IFERROR(TRIM(INDEX($A75:$Z75,MATCH(Lists!$B$5,$A$1:$Z$1,0))&amp;""),"")&lt;&gt;"",1,0)</f>
        <v/>
      </c>
      <c r="AF75" s="21">
        <f>IF(AND(IFERROR(TRIM(INDEX($A75:$Z75,MATCH(Lists!$B$7,$A$1:$Z$1,0))&amp;""),"")=Lists!$B$15,$AB75&lt;&gt;""),1,0)</f>
        <v/>
      </c>
      <c r="AG75" s="21">
        <f>IF($AF75=1,COUNTIF($AF$2:$AF75,1),"")</f>
        <v/>
      </c>
      <c r="AH75" s="21">
        <f>IFERROR(TRIM(INDEX($A75:$Z75,MATCH(Lists!$B$9,$A$1:$Z$1,0))&amp;""),"")</f>
        <v/>
      </c>
      <c r="AI75" s="21">
        <f>IFERROR(TRIM(INDEX($A75:$Z75,MATCH(Lists!$B$8,$A$1:$Z$1,0))&amp;""),"")</f>
        <v/>
      </c>
      <c r="AJ75" s="21">
        <f>IFERROR(TRIM(INDEX($A75:$Z75,MATCH(Lists!$B$10,$A$1:$Z$1,0))&amp;""),"")</f>
        <v/>
      </c>
    </row>
    <row r="76">
      <c r="AB76" s="21">
        <f>IFERROR(TRIM(INDEX($A76:$Z76,MATCH(Lists!$B$3,$A$1:$Z$1,0))&amp;""),"")</f>
        <v/>
      </c>
      <c r="AC76" s="21">
        <f>IFERROR(TRIM(INDEX($A76:$Z76,MATCH(Lists!$B$4,$A$1:$Z$1,0))&amp;""),"")</f>
        <v/>
      </c>
      <c r="AD76" s="21">
        <f>IF(IFERROR(TRIM(INDEX($A76:$Z76,MATCH(Lists!$B$6,$A$1:$Z$1,0))&amp;""),"")&lt;&gt;"",1,0)</f>
        <v/>
      </c>
      <c r="AE76" s="21">
        <f>IF(IFERROR(TRIM(INDEX($A76:$Z76,MATCH(Lists!$B$5,$A$1:$Z$1,0))&amp;""),"")&lt;&gt;"",1,0)</f>
        <v/>
      </c>
      <c r="AF76" s="21">
        <f>IF(AND(IFERROR(TRIM(INDEX($A76:$Z76,MATCH(Lists!$B$7,$A$1:$Z$1,0))&amp;""),"")=Lists!$B$15,$AB76&lt;&gt;""),1,0)</f>
        <v/>
      </c>
      <c r="AG76" s="21">
        <f>IF($AF76=1,COUNTIF($AF$2:$AF76,1),"")</f>
        <v/>
      </c>
      <c r="AH76" s="21">
        <f>IFERROR(TRIM(INDEX($A76:$Z76,MATCH(Lists!$B$9,$A$1:$Z$1,0))&amp;""),"")</f>
        <v/>
      </c>
      <c r="AI76" s="21">
        <f>IFERROR(TRIM(INDEX($A76:$Z76,MATCH(Lists!$B$8,$A$1:$Z$1,0))&amp;""),"")</f>
        <v/>
      </c>
      <c r="AJ76" s="21">
        <f>IFERROR(TRIM(INDEX($A76:$Z76,MATCH(Lists!$B$10,$A$1:$Z$1,0))&amp;""),"")</f>
        <v/>
      </c>
    </row>
    <row r="77">
      <c r="AB77" s="21">
        <f>IFERROR(TRIM(INDEX($A77:$Z77,MATCH(Lists!$B$3,$A$1:$Z$1,0))&amp;""),"")</f>
        <v/>
      </c>
      <c r="AC77" s="21">
        <f>IFERROR(TRIM(INDEX($A77:$Z77,MATCH(Lists!$B$4,$A$1:$Z$1,0))&amp;""),"")</f>
        <v/>
      </c>
      <c r="AD77" s="21">
        <f>IF(IFERROR(TRIM(INDEX($A77:$Z77,MATCH(Lists!$B$6,$A$1:$Z$1,0))&amp;""),"")&lt;&gt;"",1,0)</f>
        <v/>
      </c>
      <c r="AE77" s="21">
        <f>IF(IFERROR(TRIM(INDEX($A77:$Z77,MATCH(Lists!$B$5,$A$1:$Z$1,0))&amp;""),"")&lt;&gt;"",1,0)</f>
        <v/>
      </c>
      <c r="AF77" s="21">
        <f>IF(AND(IFERROR(TRIM(INDEX($A77:$Z77,MATCH(Lists!$B$7,$A$1:$Z$1,0))&amp;""),"")=Lists!$B$15,$AB77&lt;&gt;""),1,0)</f>
        <v/>
      </c>
      <c r="AG77" s="21">
        <f>IF($AF77=1,COUNTIF($AF$2:$AF77,1),"")</f>
        <v/>
      </c>
      <c r="AH77" s="21">
        <f>IFERROR(TRIM(INDEX($A77:$Z77,MATCH(Lists!$B$9,$A$1:$Z$1,0))&amp;""),"")</f>
        <v/>
      </c>
      <c r="AI77" s="21">
        <f>IFERROR(TRIM(INDEX($A77:$Z77,MATCH(Lists!$B$8,$A$1:$Z$1,0))&amp;""),"")</f>
        <v/>
      </c>
      <c r="AJ77" s="21">
        <f>IFERROR(TRIM(INDEX($A77:$Z77,MATCH(Lists!$B$10,$A$1:$Z$1,0))&amp;""),"")</f>
        <v/>
      </c>
    </row>
    <row r="78">
      <c r="AB78" s="21">
        <f>IFERROR(TRIM(INDEX($A78:$Z78,MATCH(Lists!$B$3,$A$1:$Z$1,0))&amp;""),"")</f>
        <v/>
      </c>
      <c r="AC78" s="21">
        <f>IFERROR(TRIM(INDEX($A78:$Z78,MATCH(Lists!$B$4,$A$1:$Z$1,0))&amp;""),"")</f>
        <v/>
      </c>
      <c r="AD78" s="21">
        <f>IF(IFERROR(TRIM(INDEX($A78:$Z78,MATCH(Lists!$B$6,$A$1:$Z$1,0))&amp;""),"")&lt;&gt;"",1,0)</f>
        <v/>
      </c>
      <c r="AE78" s="21">
        <f>IF(IFERROR(TRIM(INDEX($A78:$Z78,MATCH(Lists!$B$5,$A$1:$Z$1,0))&amp;""),"")&lt;&gt;"",1,0)</f>
        <v/>
      </c>
      <c r="AF78" s="21">
        <f>IF(AND(IFERROR(TRIM(INDEX($A78:$Z78,MATCH(Lists!$B$7,$A$1:$Z$1,0))&amp;""),"")=Lists!$B$15,$AB78&lt;&gt;""),1,0)</f>
        <v/>
      </c>
      <c r="AG78" s="21">
        <f>IF($AF78=1,COUNTIF($AF$2:$AF78,1),"")</f>
        <v/>
      </c>
      <c r="AH78" s="21">
        <f>IFERROR(TRIM(INDEX($A78:$Z78,MATCH(Lists!$B$9,$A$1:$Z$1,0))&amp;""),"")</f>
        <v/>
      </c>
      <c r="AI78" s="21">
        <f>IFERROR(TRIM(INDEX($A78:$Z78,MATCH(Lists!$B$8,$A$1:$Z$1,0))&amp;""),"")</f>
        <v/>
      </c>
      <c r="AJ78" s="21">
        <f>IFERROR(TRIM(INDEX($A78:$Z78,MATCH(Lists!$B$10,$A$1:$Z$1,0))&amp;""),"")</f>
        <v/>
      </c>
    </row>
    <row r="79">
      <c r="AB79" s="21">
        <f>IFERROR(TRIM(INDEX($A79:$Z79,MATCH(Lists!$B$3,$A$1:$Z$1,0))&amp;""),"")</f>
        <v/>
      </c>
      <c r="AC79" s="21">
        <f>IFERROR(TRIM(INDEX($A79:$Z79,MATCH(Lists!$B$4,$A$1:$Z$1,0))&amp;""),"")</f>
        <v/>
      </c>
      <c r="AD79" s="21">
        <f>IF(IFERROR(TRIM(INDEX($A79:$Z79,MATCH(Lists!$B$6,$A$1:$Z$1,0))&amp;""),"")&lt;&gt;"",1,0)</f>
        <v/>
      </c>
      <c r="AE79" s="21">
        <f>IF(IFERROR(TRIM(INDEX($A79:$Z79,MATCH(Lists!$B$5,$A$1:$Z$1,0))&amp;""),"")&lt;&gt;"",1,0)</f>
        <v/>
      </c>
      <c r="AF79" s="21">
        <f>IF(AND(IFERROR(TRIM(INDEX($A79:$Z79,MATCH(Lists!$B$7,$A$1:$Z$1,0))&amp;""),"")=Lists!$B$15,$AB79&lt;&gt;""),1,0)</f>
        <v/>
      </c>
      <c r="AG79" s="21">
        <f>IF($AF79=1,COUNTIF($AF$2:$AF79,1),"")</f>
        <v/>
      </c>
      <c r="AH79" s="21">
        <f>IFERROR(TRIM(INDEX($A79:$Z79,MATCH(Lists!$B$9,$A$1:$Z$1,0))&amp;""),"")</f>
        <v/>
      </c>
      <c r="AI79" s="21">
        <f>IFERROR(TRIM(INDEX($A79:$Z79,MATCH(Lists!$B$8,$A$1:$Z$1,0))&amp;""),"")</f>
        <v/>
      </c>
      <c r="AJ79" s="21">
        <f>IFERROR(TRIM(INDEX($A79:$Z79,MATCH(Lists!$B$10,$A$1:$Z$1,0))&amp;""),"")</f>
        <v/>
      </c>
    </row>
    <row r="80">
      <c r="AB80" s="21">
        <f>IFERROR(TRIM(INDEX($A80:$Z80,MATCH(Lists!$B$3,$A$1:$Z$1,0))&amp;""),"")</f>
        <v/>
      </c>
      <c r="AC80" s="21">
        <f>IFERROR(TRIM(INDEX($A80:$Z80,MATCH(Lists!$B$4,$A$1:$Z$1,0))&amp;""),"")</f>
        <v/>
      </c>
      <c r="AD80" s="21">
        <f>IF(IFERROR(TRIM(INDEX($A80:$Z80,MATCH(Lists!$B$6,$A$1:$Z$1,0))&amp;""),"")&lt;&gt;"",1,0)</f>
        <v/>
      </c>
      <c r="AE80" s="21">
        <f>IF(IFERROR(TRIM(INDEX($A80:$Z80,MATCH(Lists!$B$5,$A$1:$Z$1,0))&amp;""),"")&lt;&gt;"",1,0)</f>
        <v/>
      </c>
      <c r="AF80" s="21">
        <f>IF(AND(IFERROR(TRIM(INDEX($A80:$Z80,MATCH(Lists!$B$7,$A$1:$Z$1,0))&amp;""),"")=Lists!$B$15,$AB80&lt;&gt;""),1,0)</f>
        <v/>
      </c>
      <c r="AG80" s="21">
        <f>IF($AF80=1,COUNTIF($AF$2:$AF80,1),"")</f>
        <v/>
      </c>
      <c r="AH80" s="21">
        <f>IFERROR(TRIM(INDEX($A80:$Z80,MATCH(Lists!$B$9,$A$1:$Z$1,0))&amp;""),"")</f>
        <v/>
      </c>
      <c r="AI80" s="21">
        <f>IFERROR(TRIM(INDEX($A80:$Z80,MATCH(Lists!$B$8,$A$1:$Z$1,0))&amp;""),"")</f>
        <v/>
      </c>
      <c r="AJ80" s="21">
        <f>IFERROR(TRIM(INDEX($A80:$Z80,MATCH(Lists!$B$10,$A$1:$Z$1,0))&amp;""),"")</f>
        <v/>
      </c>
    </row>
    <row r="81">
      <c r="AB81" s="21">
        <f>IFERROR(TRIM(INDEX($A81:$Z81,MATCH(Lists!$B$3,$A$1:$Z$1,0))&amp;""),"")</f>
        <v/>
      </c>
      <c r="AC81" s="21">
        <f>IFERROR(TRIM(INDEX($A81:$Z81,MATCH(Lists!$B$4,$A$1:$Z$1,0))&amp;""),"")</f>
        <v/>
      </c>
      <c r="AD81" s="21">
        <f>IF(IFERROR(TRIM(INDEX($A81:$Z81,MATCH(Lists!$B$6,$A$1:$Z$1,0))&amp;""),"")&lt;&gt;"",1,0)</f>
        <v/>
      </c>
      <c r="AE81" s="21">
        <f>IF(IFERROR(TRIM(INDEX($A81:$Z81,MATCH(Lists!$B$5,$A$1:$Z$1,0))&amp;""),"")&lt;&gt;"",1,0)</f>
        <v/>
      </c>
      <c r="AF81" s="21">
        <f>IF(AND(IFERROR(TRIM(INDEX($A81:$Z81,MATCH(Lists!$B$7,$A$1:$Z$1,0))&amp;""),"")=Lists!$B$15,$AB81&lt;&gt;""),1,0)</f>
        <v/>
      </c>
      <c r="AG81" s="21">
        <f>IF($AF81=1,COUNTIF($AF$2:$AF81,1),"")</f>
        <v/>
      </c>
      <c r="AH81" s="21">
        <f>IFERROR(TRIM(INDEX($A81:$Z81,MATCH(Lists!$B$9,$A$1:$Z$1,0))&amp;""),"")</f>
        <v/>
      </c>
      <c r="AI81" s="21">
        <f>IFERROR(TRIM(INDEX($A81:$Z81,MATCH(Lists!$B$8,$A$1:$Z$1,0))&amp;""),"")</f>
        <v/>
      </c>
      <c r="AJ81" s="21">
        <f>IFERROR(TRIM(INDEX($A81:$Z81,MATCH(Lists!$B$10,$A$1:$Z$1,0))&amp;""),"")</f>
        <v/>
      </c>
    </row>
    <row r="82">
      <c r="AB82" s="21">
        <f>IFERROR(TRIM(INDEX($A82:$Z82,MATCH(Lists!$B$3,$A$1:$Z$1,0))&amp;""),"")</f>
        <v/>
      </c>
      <c r="AC82" s="21">
        <f>IFERROR(TRIM(INDEX($A82:$Z82,MATCH(Lists!$B$4,$A$1:$Z$1,0))&amp;""),"")</f>
        <v/>
      </c>
      <c r="AD82" s="21">
        <f>IF(IFERROR(TRIM(INDEX($A82:$Z82,MATCH(Lists!$B$6,$A$1:$Z$1,0))&amp;""),"")&lt;&gt;"",1,0)</f>
        <v/>
      </c>
      <c r="AE82" s="21">
        <f>IF(IFERROR(TRIM(INDEX($A82:$Z82,MATCH(Lists!$B$5,$A$1:$Z$1,0))&amp;""),"")&lt;&gt;"",1,0)</f>
        <v/>
      </c>
      <c r="AF82" s="21">
        <f>IF(AND(IFERROR(TRIM(INDEX($A82:$Z82,MATCH(Lists!$B$7,$A$1:$Z$1,0))&amp;""),"")=Lists!$B$15,$AB82&lt;&gt;""),1,0)</f>
        <v/>
      </c>
      <c r="AG82" s="21">
        <f>IF($AF82=1,COUNTIF($AF$2:$AF82,1),"")</f>
        <v/>
      </c>
      <c r="AH82" s="21">
        <f>IFERROR(TRIM(INDEX($A82:$Z82,MATCH(Lists!$B$9,$A$1:$Z$1,0))&amp;""),"")</f>
        <v/>
      </c>
      <c r="AI82" s="21">
        <f>IFERROR(TRIM(INDEX($A82:$Z82,MATCH(Lists!$B$8,$A$1:$Z$1,0))&amp;""),"")</f>
        <v/>
      </c>
      <c r="AJ82" s="21">
        <f>IFERROR(TRIM(INDEX($A82:$Z82,MATCH(Lists!$B$10,$A$1:$Z$1,0))&amp;""),"")</f>
        <v/>
      </c>
    </row>
    <row r="83">
      <c r="AB83" s="21">
        <f>IFERROR(TRIM(INDEX($A83:$Z83,MATCH(Lists!$B$3,$A$1:$Z$1,0))&amp;""),"")</f>
        <v/>
      </c>
      <c r="AC83" s="21">
        <f>IFERROR(TRIM(INDEX($A83:$Z83,MATCH(Lists!$B$4,$A$1:$Z$1,0))&amp;""),"")</f>
        <v/>
      </c>
      <c r="AD83" s="21">
        <f>IF(IFERROR(TRIM(INDEX($A83:$Z83,MATCH(Lists!$B$6,$A$1:$Z$1,0))&amp;""),"")&lt;&gt;"",1,0)</f>
        <v/>
      </c>
      <c r="AE83" s="21">
        <f>IF(IFERROR(TRIM(INDEX($A83:$Z83,MATCH(Lists!$B$5,$A$1:$Z$1,0))&amp;""),"")&lt;&gt;"",1,0)</f>
        <v/>
      </c>
      <c r="AF83" s="21">
        <f>IF(AND(IFERROR(TRIM(INDEX($A83:$Z83,MATCH(Lists!$B$7,$A$1:$Z$1,0))&amp;""),"")=Lists!$B$15,$AB83&lt;&gt;""),1,0)</f>
        <v/>
      </c>
      <c r="AG83" s="21">
        <f>IF($AF83=1,COUNTIF($AF$2:$AF83,1),"")</f>
        <v/>
      </c>
      <c r="AH83" s="21">
        <f>IFERROR(TRIM(INDEX($A83:$Z83,MATCH(Lists!$B$9,$A$1:$Z$1,0))&amp;""),"")</f>
        <v/>
      </c>
      <c r="AI83" s="21">
        <f>IFERROR(TRIM(INDEX($A83:$Z83,MATCH(Lists!$B$8,$A$1:$Z$1,0))&amp;""),"")</f>
        <v/>
      </c>
      <c r="AJ83" s="21">
        <f>IFERROR(TRIM(INDEX($A83:$Z83,MATCH(Lists!$B$10,$A$1:$Z$1,0))&amp;""),"")</f>
        <v/>
      </c>
    </row>
    <row r="84">
      <c r="AB84" s="21">
        <f>IFERROR(TRIM(INDEX($A84:$Z84,MATCH(Lists!$B$3,$A$1:$Z$1,0))&amp;""),"")</f>
        <v/>
      </c>
      <c r="AC84" s="21">
        <f>IFERROR(TRIM(INDEX($A84:$Z84,MATCH(Lists!$B$4,$A$1:$Z$1,0))&amp;""),"")</f>
        <v/>
      </c>
      <c r="AD84" s="21">
        <f>IF(IFERROR(TRIM(INDEX($A84:$Z84,MATCH(Lists!$B$6,$A$1:$Z$1,0))&amp;""),"")&lt;&gt;"",1,0)</f>
        <v/>
      </c>
      <c r="AE84" s="21">
        <f>IF(IFERROR(TRIM(INDEX($A84:$Z84,MATCH(Lists!$B$5,$A$1:$Z$1,0))&amp;""),"")&lt;&gt;"",1,0)</f>
        <v/>
      </c>
      <c r="AF84" s="21">
        <f>IF(AND(IFERROR(TRIM(INDEX($A84:$Z84,MATCH(Lists!$B$7,$A$1:$Z$1,0))&amp;""),"")=Lists!$B$15,$AB84&lt;&gt;""),1,0)</f>
        <v/>
      </c>
      <c r="AG84" s="21">
        <f>IF($AF84=1,COUNTIF($AF$2:$AF84,1),"")</f>
        <v/>
      </c>
      <c r="AH84" s="21">
        <f>IFERROR(TRIM(INDEX($A84:$Z84,MATCH(Lists!$B$9,$A$1:$Z$1,0))&amp;""),"")</f>
        <v/>
      </c>
      <c r="AI84" s="21">
        <f>IFERROR(TRIM(INDEX($A84:$Z84,MATCH(Lists!$B$8,$A$1:$Z$1,0))&amp;""),"")</f>
        <v/>
      </c>
      <c r="AJ84" s="21">
        <f>IFERROR(TRIM(INDEX($A84:$Z84,MATCH(Lists!$B$10,$A$1:$Z$1,0))&amp;""),"")</f>
        <v/>
      </c>
    </row>
    <row r="85">
      <c r="AB85" s="21">
        <f>IFERROR(TRIM(INDEX($A85:$Z85,MATCH(Lists!$B$3,$A$1:$Z$1,0))&amp;""),"")</f>
        <v/>
      </c>
      <c r="AC85" s="21">
        <f>IFERROR(TRIM(INDEX($A85:$Z85,MATCH(Lists!$B$4,$A$1:$Z$1,0))&amp;""),"")</f>
        <v/>
      </c>
      <c r="AD85" s="21">
        <f>IF(IFERROR(TRIM(INDEX($A85:$Z85,MATCH(Lists!$B$6,$A$1:$Z$1,0))&amp;""),"")&lt;&gt;"",1,0)</f>
        <v/>
      </c>
      <c r="AE85" s="21">
        <f>IF(IFERROR(TRIM(INDEX($A85:$Z85,MATCH(Lists!$B$5,$A$1:$Z$1,0))&amp;""),"")&lt;&gt;"",1,0)</f>
        <v/>
      </c>
      <c r="AF85" s="21">
        <f>IF(AND(IFERROR(TRIM(INDEX($A85:$Z85,MATCH(Lists!$B$7,$A$1:$Z$1,0))&amp;""),"")=Lists!$B$15,$AB85&lt;&gt;""),1,0)</f>
        <v/>
      </c>
      <c r="AG85" s="21">
        <f>IF($AF85=1,COUNTIF($AF$2:$AF85,1),"")</f>
        <v/>
      </c>
      <c r="AH85" s="21">
        <f>IFERROR(TRIM(INDEX($A85:$Z85,MATCH(Lists!$B$9,$A$1:$Z$1,0))&amp;""),"")</f>
        <v/>
      </c>
      <c r="AI85" s="21">
        <f>IFERROR(TRIM(INDEX($A85:$Z85,MATCH(Lists!$B$8,$A$1:$Z$1,0))&amp;""),"")</f>
        <v/>
      </c>
      <c r="AJ85" s="21">
        <f>IFERROR(TRIM(INDEX($A85:$Z85,MATCH(Lists!$B$10,$A$1:$Z$1,0))&amp;""),"")</f>
        <v/>
      </c>
    </row>
    <row r="86">
      <c r="AB86" s="21">
        <f>IFERROR(TRIM(INDEX($A86:$Z86,MATCH(Lists!$B$3,$A$1:$Z$1,0))&amp;""),"")</f>
        <v/>
      </c>
      <c r="AC86" s="21">
        <f>IFERROR(TRIM(INDEX($A86:$Z86,MATCH(Lists!$B$4,$A$1:$Z$1,0))&amp;""),"")</f>
        <v/>
      </c>
      <c r="AD86" s="21">
        <f>IF(IFERROR(TRIM(INDEX($A86:$Z86,MATCH(Lists!$B$6,$A$1:$Z$1,0))&amp;""),"")&lt;&gt;"",1,0)</f>
        <v/>
      </c>
      <c r="AE86" s="21">
        <f>IF(IFERROR(TRIM(INDEX($A86:$Z86,MATCH(Lists!$B$5,$A$1:$Z$1,0))&amp;""),"")&lt;&gt;"",1,0)</f>
        <v/>
      </c>
      <c r="AF86" s="21">
        <f>IF(AND(IFERROR(TRIM(INDEX($A86:$Z86,MATCH(Lists!$B$7,$A$1:$Z$1,0))&amp;""),"")=Lists!$B$15,$AB86&lt;&gt;""),1,0)</f>
        <v/>
      </c>
      <c r="AG86" s="21">
        <f>IF($AF86=1,COUNTIF($AF$2:$AF86,1),"")</f>
        <v/>
      </c>
      <c r="AH86" s="21">
        <f>IFERROR(TRIM(INDEX($A86:$Z86,MATCH(Lists!$B$9,$A$1:$Z$1,0))&amp;""),"")</f>
        <v/>
      </c>
      <c r="AI86" s="21">
        <f>IFERROR(TRIM(INDEX($A86:$Z86,MATCH(Lists!$B$8,$A$1:$Z$1,0))&amp;""),"")</f>
        <v/>
      </c>
      <c r="AJ86" s="21">
        <f>IFERROR(TRIM(INDEX($A86:$Z86,MATCH(Lists!$B$10,$A$1:$Z$1,0))&amp;""),"")</f>
        <v/>
      </c>
    </row>
    <row r="87">
      <c r="AB87" s="21">
        <f>IFERROR(TRIM(INDEX($A87:$Z87,MATCH(Lists!$B$3,$A$1:$Z$1,0))&amp;""),"")</f>
        <v/>
      </c>
      <c r="AC87" s="21">
        <f>IFERROR(TRIM(INDEX($A87:$Z87,MATCH(Lists!$B$4,$A$1:$Z$1,0))&amp;""),"")</f>
        <v/>
      </c>
      <c r="AD87" s="21">
        <f>IF(IFERROR(TRIM(INDEX($A87:$Z87,MATCH(Lists!$B$6,$A$1:$Z$1,0))&amp;""),"")&lt;&gt;"",1,0)</f>
        <v/>
      </c>
      <c r="AE87" s="21">
        <f>IF(IFERROR(TRIM(INDEX($A87:$Z87,MATCH(Lists!$B$5,$A$1:$Z$1,0))&amp;""),"")&lt;&gt;"",1,0)</f>
        <v/>
      </c>
      <c r="AF87" s="21">
        <f>IF(AND(IFERROR(TRIM(INDEX($A87:$Z87,MATCH(Lists!$B$7,$A$1:$Z$1,0))&amp;""),"")=Lists!$B$15,$AB87&lt;&gt;""),1,0)</f>
        <v/>
      </c>
      <c r="AG87" s="21">
        <f>IF($AF87=1,COUNTIF($AF$2:$AF87,1),"")</f>
        <v/>
      </c>
      <c r="AH87" s="21">
        <f>IFERROR(TRIM(INDEX($A87:$Z87,MATCH(Lists!$B$9,$A$1:$Z$1,0))&amp;""),"")</f>
        <v/>
      </c>
      <c r="AI87" s="21">
        <f>IFERROR(TRIM(INDEX($A87:$Z87,MATCH(Lists!$B$8,$A$1:$Z$1,0))&amp;""),"")</f>
        <v/>
      </c>
      <c r="AJ87" s="21">
        <f>IFERROR(TRIM(INDEX($A87:$Z87,MATCH(Lists!$B$10,$A$1:$Z$1,0))&amp;""),"")</f>
        <v/>
      </c>
    </row>
    <row r="88">
      <c r="AB88" s="21">
        <f>IFERROR(TRIM(INDEX($A88:$Z88,MATCH(Lists!$B$3,$A$1:$Z$1,0))&amp;""),"")</f>
        <v/>
      </c>
      <c r="AC88" s="21">
        <f>IFERROR(TRIM(INDEX($A88:$Z88,MATCH(Lists!$B$4,$A$1:$Z$1,0))&amp;""),"")</f>
        <v/>
      </c>
      <c r="AD88" s="21">
        <f>IF(IFERROR(TRIM(INDEX($A88:$Z88,MATCH(Lists!$B$6,$A$1:$Z$1,0))&amp;""),"")&lt;&gt;"",1,0)</f>
        <v/>
      </c>
      <c r="AE88" s="21">
        <f>IF(IFERROR(TRIM(INDEX($A88:$Z88,MATCH(Lists!$B$5,$A$1:$Z$1,0))&amp;""),"")&lt;&gt;"",1,0)</f>
        <v/>
      </c>
      <c r="AF88" s="21">
        <f>IF(AND(IFERROR(TRIM(INDEX($A88:$Z88,MATCH(Lists!$B$7,$A$1:$Z$1,0))&amp;""),"")=Lists!$B$15,$AB88&lt;&gt;""),1,0)</f>
        <v/>
      </c>
      <c r="AG88" s="21">
        <f>IF($AF88=1,COUNTIF($AF$2:$AF88,1),"")</f>
        <v/>
      </c>
      <c r="AH88" s="21">
        <f>IFERROR(TRIM(INDEX($A88:$Z88,MATCH(Lists!$B$9,$A$1:$Z$1,0))&amp;""),"")</f>
        <v/>
      </c>
      <c r="AI88" s="21">
        <f>IFERROR(TRIM(INDEX($A88:$Z88,MATCH(Lists!$B$8,$A$1:$Z$1,0))&amp;""),"")</f>
        <v/>
      </c>
      <c r="AJ88" s="21">
        <f>IFERROR(TRIM(INDEX($A88:$Z88,MATCH(Lists!$B$10,$A$1:$Z$1,0))&amp;""),"")</f>
        <v/>
      </c>
    </row>
    <row r="89">
      <c r="AB89" s="21">
        <f>IFERROR(TRIM(INDEX($A89:$Z89,MATCH(Lists!$B$3,$A$1:$Z$1,0))&amp;""),"")</f>
        <v/>
      </c>
      <c r="AC89" s="21">
        <f>IFERROR(TRIM(INDEX($A89:$Z89,MATCH(Lists!$B$4,$A$1:$Z$1,0))&amp;""),"")</f>
        <v/>
      </c>
      <c r="AD89" s="21">
        <f>IF(IFERROR(TRIM(INDEX($A89:$Z89,MATCH(Lists!$B$6,$A$1:$Z$1,0))&amp;""),"")&lt;&gt;"",1,0)</f>
        <v/>
      </c>
      <c r="AE89" s="21">
        <f>IF(IFERROR(TRIM(INDEX($A89:$Z89,MATCH(Lists!$B$5,$A$1:$Z$1,0))&amp;""),"")&lt;&gt;"",1,0)</f>
        <v/>
      </c>
      <c r="AF89" s="21">
        <f>IF(AND(IFERROR(TRIM(INDEX($A89:$Z89,MATCH(Lists!$B$7,$A$1:$Z$1,0))&amp;""),"")=Lists!$B$15,$AB89&lt;&gt;""),1,0)</f>
        <v/>
      </c>
      <c r="AG89" s="21">
        <f>IF($AF89=1,COUNTIF($AF$2:$AF89,1),"")</f>
        <v/>
      </c>
      <c r="AH89" s="21">
        <f>IFERROR(TRIM(INDEX($A89:$Z89,MATCH(Lists!$B$9,$A$1:$Z$1,0))&amp;""),"")</f>
        <v/>
      </c>
      <c r="AI89" s="21">
        <f>IFERROR(TRIM(INDEX($A89:$Z89,MATCH(Lists!$B$8,$A$1:$Z$1,0))&amp;""),"")</f>
        <v/>
      </c>
      <c r="AJ89" s="21">
        <f>IFERROR(TRIM(INDEX($A89:$Z89,MATCH(Lists!$B$10,$A$1:$Z$1,0))&amp;""),"")</f>
        <v/>
      </c>
    </row>
    <row r="90">
      <c r="AB90" s="21">
        <f>IFERROR(TRIM(INDEX($A90:$Z90,MATCH(Lists!$B$3,$A$1:$Z$1,0))&amp;""),"")</f>
        <v/>
      </c>
      <c r="AC90" s="21">
        <f>IFERROR(TRIM(INDEX($A90:$Z90,MATCH(Lists!$B$4,$A$1:$Z$1,0))&amp;""),"")</f>
        <v/>
      </c>
      <c r="AD90" s="21">
        <f>IF(IFERROR(TRIM(INDEX($A90:$Z90,MATCH(Lists!$B$6,$A$1:$Z$1,0))&amp;""),"")&lt;&gt;"",1,0)</f>
        <v/>
      </c>
      <c r="AE90" s="21">
        <f>IF(IFERROR(TRIM(INDEX($A90:$Z90,MATCH(Lists!$B$5,$A$1:$Z$1,0))&amp;""),"")&lt;&gt;"",1,0)</f>
        <v/>
      </c>
      <c r="AF90" s="21">
        <f>IF(AND(IFERROR(TRIM(INDEX($A90:$Z90,MATCH(Lists!$B$7,$A$1:$Z$1,0))&amp;""),"")=Lists!$B$15,$AB90&lt;&gt;""),1,0)</f>
        <v/>
      </c>
      <c r="AG90" s="21">
        <f>IF($AF90=1,COUNTIF($AF$2:$AF90,1),"")</f>
        <v/>
      </c>
      <c r="AH90" s="21">
        <f>IFERROR(TRIM(INDEX($A90:$Z90,MATCH(Lists!$B$9,$A$1:$Z$1,0))&amp;""),"")</f>
        <v/>
      </c>
      <c r="AI90" s="21">
        <f>IFERROR(TRIM(INDEX($A90:$Z90,MATCH(Lists!$B$8,$A$1:$Z$1,0))&amp;""),"")</f>
        <v/>
      </c>
      <c r="AJ90" s="21">
        <f>IFERROR(TRIM(INDEX($A90:$Z90,MATCH(Lists!$B$10,$A$1:$Z$1,0))&amp;""),"")</f>
        <v/>
      </c>
    </row>
    <row r="91">
      <c r="AB91" s="21">
        <f>IFERROR(TRIM(INDEX($A91:$Z91,MATCH(Lists!$B$3,$A$1:$Z$1,0))&amp;""),"")</f>
        <v/>
      </c>
      <c r="AC91" s="21">
        <f>IFERROR(TRIM(INDEX($A91:$Z91,MATCH(Lists!$B$4,$A$1:$Z$1,0))&amp;""),"")</f>
        <v/>
      </c>
      <c r="AD91" s="21">
        <f>IF(IFERROR(TRIM(INDEX($A91:$Z91,MATCH(Lists!$B$6,$A$1:$Z$1,0))&amp;""),"")&lt;&gt;"",1,0)</f>
        <v/>
      </c>
      <c r="AE91" s="21">
        <f>IF(IFERROR(TRIM(INDEX($A91:$Z91,MATCH(Lists!$B$5,$A$1:$Z$1,0))&amp;""),"")&lt;&gt;"",1,0)</f>
        <v/>
      </c>
      <c r="AF91" s="21">
        <f>IF(AND(IFERROR(TRIM(INDEX($A91:$Z91,MATCH(Lists!$B$7,$A$1:$Z$1,0))&amp;""),"")=Lists!$B$15,$AB91&lt;&gt;""),1,0)</f>
        <v/>
      </c>
      <c r="AG91" s="21">
        <f>IF($AF91=1,COUNTIF($AF$2:$AF91,1),"")</f>
        <v/>
      </c>
      <c r="AH91" s="21">
        <f>IFERROR(TRIM(INDEX($A91:$Z91,MATCH(Lists!$B$9,$A$1:$Z$1,0))&amp;""),"")</f>
        <v/>
      </c>
      <c r="AI91" s="21">
        <f>IFERROR(TRIM(INDEX($A91:$Z91,MATCH(Lists!$B$8,$A$1:$Z$1,0))&amp;""),"")</f>
        <v/>
      </c>
      <c r="AJ91" s="21">
        <f>IFERROR(TRIM(INDEX($A91:$Z91,MATCH(Lists!$B$10,$A$1:$Z$1,0))&amp;""),"")</f>
        <v/>
      </c>
    </row>
    <row r="92">
      <c r="AB92" s="21">
        <f>IFERROR(TRIM(INDEX($A92:$Z92,MATCH(Lists!$B$3,$A$1:$Z$1,0))&amp;""),"")</f>
        <v/>
      </c>
      <c r="AC92" s="21">
        <f>IFERROR(TRIM(INDEX($A92:$Z92,MATCH(Lists!$B$4,$A$1:$Z$1,0))&amp;""),"")</f>
        <v/>
      </c>
      <c r="AD92" s="21">
        <f>IF(IFERROR(TRIM(INDEX($A92:$Z92,MATCH(Lists!$B$6,$A$1:$Z$1,0))&amp;""),"")&lt;&gt;"",1,0)</f>
        <v/>
      </c>
      <c r="AE92" s="21">
        <f>IF(IFERROR(TRIM(INDEX($A92:$Z92,MATCH(Lists!$B$5,$A$1:$Z$1,0))&amp;""),"")&lt;&gt;"",1,0)</f>
        <v/>
      </c>
      <c r="AF92" s="21">
        <f>IF(AND(IFERROR(TRIM(INDEX($A92:$Z92,MATCH(Lists!$B$7,$A$1:$Z$1,0))&amp;""),"")=Lists!$B$15,$AB92&lt;&gt;""),1,0)</f>
        <v/>
      </c>
      <c r="AG92" s="21">
        <f>IF($AF92=1,COUNTIF($AF$2:$AF92,1),"")</f>
        <v/>
      </c>
      <c r="AH92" s="21">
        <f>IFERROR(TRIM(INDEX($A92:$Z92,MATCH(Lists!$B$9,$A$1:$Z$1,0))&amp;""),"")</f>
        <v/>
      </c>
      <c r="AI92" s="21">
        <f>IFERROR(TRIM(INDEX($A92:$Z92,MATCH(Lists!$B$8,$A$1:$Z$1,0))&amp;""),"")</f>
        <v/>
      </c>
      <c r="AJ92" s="21">
        <f>IFERROR(TRIM(INDEX($A92:$Z92,MATCH(Lists!$B$10,$A$1:$Z$1,0))&amp;""),"")</f>
        <v/>
      </c>
    </row>
    <row r="93">
      <c r="AB93" s="21">
        <f>IFERROR(TRIM(INDEX($A93:$Z93,MATCH(Lists!$B$3,$A$1:$Z$1,0))&amp;""),"")</f>
        <v/>
      </c>
      <c r="AC93" s="21">
        <f>IFERROR(TRIM(INDEX($A93:$Z93,MATCH(Lists!$B$4,$A$1:$Z$1,0))&amp;""),"")</f>
        <v/>
      </c>
      <c r="AD93" s="21">
        <f>IF(IFERROR(TRIM(INDEX($A93:$Z93,MATCH(Lists!$B$6,$A$1:$Z$1,0))&amp;""),"")&lt;&gt;"",1,0)</f>
        <v/>
      </c>
      <c r="AE93" s="21">
        <f>IF(IFERROR(TRIM(INDEX($A93:$Z93,MATCH(Lists!$B$5,$A$1:$Z$1,0))&amp;""),"")&lt;&gt;"",1,0)</f>
        <v/>
      </c>
      <c r="AF93" s="21">
        <f>IF(AND(IFERROR(TRIM(INDEX($A93:$Z93,MATCH(Lists!$B$7,$A$1:$Z$1,0))&amp;""),"")=Lists!$B$15,$AB93&lt;&gt;""),1,0)</f>
        <v/>
      </c>
      <c r="AG93" s="21">
        <f>IF($AF93=1,COUNTIF($AF$2:$AF93,1),"")</f>
        <v/>
      </c>
      <c r="AH93" s="21">
        <f>IFERROR(TRIM(INDEX($A93:$Z93,MATCH(Lists!$B$9,$A$1:$Z$1,0))&amp;""),"")</f>
        <v/>
      </c>
      <c r="AI93" s="21">
        <f>IFERROR(TRIM(INDEX($A93:$Z93,MATCH(Lists!$B$8,$A$1:$Z$1,0))&amp;""),"")</f>
        <v/>
      </c>
      <c r="AJ93" s="21">
        <f>IFERROR(TRIM(INDEX($A93:$Z93,MATCH(Lists!$B$10,$A$1:$Z$1,0))&amp;""),"")</f>
        <v/>
      </c>
    </row>
    <row r="94">
      <c r="AB94" s="21">
        <f>IFERROR(TRIM(INDEX($A94:$Z94,MATCH(Lists!$B$3,$A$1:$Z$1,0))&amp;""),"")</f>
        <v/>
      </c>
      <c r="AC94" s="21">
        <f>IFERROR(TRIM(INDEX($A94:$Z94,MATCH(Lists!$B$4,$A$1:$Z$1,0))&amp;""),"")</f>
        <v/>
      </c>
      <c r="AD94" s="21">
        <f>IF(IFERROR(TRIM(INDEX($A94:$Z94,MATCH(Lists!$B$6,$A$1:$Z$1,0))&amp;""),"")&lt;&gt;"",1,0)</f>
        <v/>
      </c>
      <c r="AE94" s="21">
        <f>IF(IFERROR(TRIM(INDEX($A94:$Z94,MATCH(Lists!$B$5,$A$1:$Z$1,0))&amp;""),"")&lt;&gt;"",1,0)</f>
        <v/>
      </c>
      <c r="AF94" s="21">
        <f>IF(AND(IFERROR(TRIM(INDEX($A94:$Z94,MATCH(Lists!$B$7,$A$1:$Z$1,0))&amp;""),"")=Lists!$B$15,$AB94&lt;&gt;""),1,0)</f>
        <v/>
      </c>
      <c r="AG94" s="21">
        <f>IF($AF94=1,COUNTIF($AF$2:$AF94,1),"")</f>
        <v/>
      </c>
      <c r="AH94" s="21">
        <f>IFERROR(TRIM(INDEX($A94:$Z94,MATCH(Lists!$B$9,$A$1:$Z$1,0))&amp;""),"")</f>
        <v/>
      </c>
      <c r="AI94" s="21">
        <f>IFERROR(TRIM(INDEX($A94:$Z94,MATCH(Lists!$B$8,$A$1:$Z$1,0))&amp;""),"")</f>
        <v/>
      </c>
      <c r="AJ94" s="21">
        <f>IFERROR(TRIM(INDEX($A94:$Z94,MATCH(Lists!$B$10,$A$1:$Z$1,0))&amp;""),"")</f>
        <v/>
      </c>
    </row>
    <row r="95">
      <c r="AB95" s="21">
        <f>IFERROR(TRIM(INDEX($A95:$Z95,MATCH(Lists!$B$3,$A$1:$Z$1,0))&amp;""),"")</f>
        <v/>
      </c>
      <c r="AC95" s="21">
        <f>IFERROR(TRIM(INDEX($A95:$Z95,MATCH(Lists!$B$4,$A$1:$Z$1,0))&amp;""),"")</f>
        <v/>
      </c>
      <c r="AD95" s="21">
        <f>IF(IFERROR(TRIM(INDEX($A95:$Z95,MATCH(Lists!$B$6,$A$1:$Z$1,0))&amp;""),"")&lt;&gt;"",1,0)</f>
        <v/>
      </c>
      <c r="AE95" s="21">
        <f>IF(IFERROR(TRIM(INDEX($A95:$Z95,MATCH(Lists!$B$5,$A$1:$Z$1,0))&amp;""),"")&lt;&gt;"",1,0)</f>
        <v/>
      </c>
      <c r="AF95" s="21">
        <f>IF(AND(IFERROR(TRIM(INDEX($A95:$Z95,MATCH(Lists!$B$7,$A$1:$Z$1,0))&amp;""),"")=Lists!$B$15,$AB95&lt;&gt;""),1,0)</f>
        <v/>
      </c>
      <c r="AG95" s="21">
        <f>IF($AF95=1,COUNTIF($AF$2:$AF95,1),"")</f>
        <v/>
      </c>
      <c r="AH95" s="21">
        <f>IFERROR(TRIM(INDEX($A95:$Z95,MATCH(Lists!$B$9,$A$1:$Z$1,0))&amp;""),"")</f>
        <v/>
      </c>
      <c r="AI95" s="21">
        <f>IFERROR(TRIM(INDEX($A95:$Z95,MATCH(Lists!$B$8,$A$1:$Z$1,0))&amp;""),"")</f>
        <v/>
      </c>
      <c r="AJ95" s="21">
        <f>IFERROR(TRIM(INDEX($A95:$Z95,MATCH(Lists!$B$10,$A$1:$Z$1,0))&amp;""),"")</f>
        <v/>
      </c>
    </row>
    <row r="96">
      <c r="AB96" s="21">
        <f>IFERROR(TRIM(INDEX($A96:$Z96,MATCH(Lists!$B$3,$A$1:$Z$1,0))&amp;""),"")</f>
        <v/>
      </c>
      <c r="AC96" s="21">
        <f>IFERROR(TRIM(INDEX($A96:$Z96,MATCH(Lists!$B$4,$A$1:$Z$1,0))&amp;""),"")</f>
        <v/>
      </c>
      <c r="AD96" s="21">
        <f>IF(IFERROR(TRIM(INDEX($A96:$Z96,MATCH(Lists!$B$6,$A$1:$Z$1,0))&amp;""),"")&lt;&gt;"",1,0)</f>
        <v/>
      </c>
      <c r="AE96" s="21">
        <f>IF(IFERROR(TRIM(INDEX($A96:$Z96,MATCH(Lists!$B$5,$A$1:$Z$1,0))&amp;""),"")&lt;&gt;"",1,0)</f>
        <v/>
      </c>
      <c r="AF96" s="21">
        <f>IF(AND(IFERROR(TRIM(INDEX($A96:$Z96,MATCH(Lists!$B$7,$A$1:$Z$1,0))&amp;""),"")=Lists!$B$15,$AB96&lt;&gt;""),1,0)</f>
        <v/>
      </c>
      <c r="AG96" s="21">
        <f>IF($AF96=1,COUNTIF($AF$2:$AF96,1),"")</f>
        <v/>
      </c>
      <c r="AH96" s="21">
        <f>IFERROR(TRIM(INDEX($A96:$Z96,MATCH(Lists!$B$9,$A$1:$Z$1,0))&amp;""),"")</f>
        <v/>
      </c>
      <c r="AI96" s="21">
        <f>IFERROR(TRIM(INDEX($A96:$Z96,MATCH(Lists!$B$8,$A$1:$Z$1,0))&amp;""),"")</f>
        <v/>
      </c>
      <c r="AJ96" s="21">
        <f>IFERROR(TRIM(INDEX($A96:$Z96,MATCH(Lists!$B$10,$A$1:$Z$1,0))&amp;""),"")</f>
        <v/>
      </c>
    </row>
    <row r="97">
      <c r="AB97" s="21">
        <f>IFERROR(TRIM(INDEX($A97:$Z97,MATCH(Lists!$B$3,$A$1:$Z$1,0))&amp;""),"")</f>
        <v/>
      </c>
      <c r="AC97" s="21">
        <f>IFERROR(TRIM(INDEX($A97:$Z97,MATCH(Lists!$B$4,$A$1:$Z$1,0))&amp;""),"")</f>
        <v/>
      </c>
      <c r="AD97" s="21">
        <f>IF(IFERROR(TRIM(INDEX($A97:$Z97,MATCH(Lists!$B$6,$A$1:$Z$1,0))&amp;""),"")&lt;&gt;"",1,0)</f>
        <v/>
      </c>
      <c r="AE97" s="21">
        <f>IF(IFERROR(TRIM(INDEX($A97:$Z97,MATCH(Lists!$B$5,$A$1:$Z$1,0))&amp;""),"")&lt;&gt;"",1,0)</f>
        <v/>
      </c>
      <c r="AF97" s="21">
        <f>IF(AND(IFERROR(TRIM(INDEX($A97:$Z97,MATCH(Lists!$B$7,$A$1:$Z$1,0))&amp;""),"")=Lists!$B$15,$AB97&lt;&gt;""),1,0)</f>
        <v/>
      </c>
      <c r="AG97" s="21">
        <f>IF($AF97=1,COUNTIF($AF$2:$AF97,1),"")</f>
        <v/>
      </c>
      <c r="AH97" s="21">
        <f>IFERROR(TRIM(INDEX($A97:$Z97,MATCH(Lists!$B$9,$A$1:$Z$1,0))&amp;""),"")</f>
        <v/>
      </c>
      <c r="AI97" s="21">
        <f>IFERROR(TRIM(INDEX($A97:$Z97,MATCH(Lists!$B$8,$A$1:$Z$1,0))&amp;""),"")</f>
        <v/>
      </c>
      <c r="AJ97" s="21">
        <f>IFERROR(TRIM(INDEX($A97:$Z97,MATCH(Lists!$B$10,$A$1:$Z$1,0))&amp;""),"")</f>
        <v/>
      </c>
    </row>
    <row r="98">
      <c r="AB98" s="21">
        <f>IFERROR(TRIM(INDEX($A98:$Z98,MATCH(Lists!$B$3,$A$1:$Z$1,0))&amp;""),"")</f>
        <v/>
      </c>
      <c r="AC98" s="21">
        <f>IFERROR(TRIM(INDEX($A98:$Z98,MATCH(Lists!$B$4,$A$1:$Z$1,0))&amp;""),"")</f>
        <v/>
      </c>
      <c r="AD98" s="21">
        <f>IF(IFERROR(TRIM(INDEX($A98:$Z98,MATCH(Lists!$B$6,$A$1:$Z$1,0))&amp;""),"")&lt;&gt;"",1,0)</f>
        <v/>
      </c>
      <c r="AE98" s="21">
        <f>IF(IFERROR(TRIM(INDEX($A98:$Z98,MATCH(Lists!$B$5,$A$1:$Z$1,0))&amp;""),"")&lt;&gt;"",1,0)</f>
        <v/>
      </c>
      <c r="AF98" s="21">
        <f>IF(AND(IFERROR(TRIM(INDEX($A98:$Z98,MATCH(Lists!$B$7,$A$1:$Z$1,0))&amp;""),"")=Lists!$B$15,$AB98&lt;&gt;""),1,0)</f>
        <v/>
      </c>
      <c r="AG98" s="21">
        <f>IF($AF98=1,COUNTIF($AF$2:$AF98,1),"")</f>
        <v/>
      </c>
      <c r="AH98" s="21">
        <f>IFERROR(TRIM(INDEX($A98:$Z98,MATCH(Lists!$B$9,$A$1:$Z$1,0))&amp;""),"")</f>
        <v/>
      </c>
      <c r="AI98" s="21">
        <f>IFERROR(TRIM(INDEX($A98:$Z98,MATCH(Lists!$B$8,$A$1:$Z$1,0))&amp;""),"")</f>
        <v/>
      </c>
      <c r="AJ98" s="21">
        <f>IFERROR(TRIM(INDEX($A98:$Z98,MATCH(Lists!$B$10,$A$1:$Z$1,0))&amp;""),"")</f>
        <v/>
      </c>
    </row>
    <row r="99">
      <c r="AB99" s="21">
        <f>IFERROR(TRIM(INDEX($A99:$Z99,MATCH(Lists!$B$3,$A$1:$Z$1,0))&amp;""),"")</f>
        <v/>
      </c>
      <c r="AC99" s="21">
        <f>IFERROR(TRIM(INDEX($A99:$Z99,MATCH(Lists!$B$4,$A$1:$Z$1,0))&amp;""),"")</f>
        <v/>
      </c>
      <c r="AD99" s="21">
        <f>IF(IFERROR(TRIM(INDEX($A99:$Z99,MATCH(Lists!$B$6,$A$1:$Z$1,0))&amp;""),"")&lt;&gt;"",1,0)</f>
        <v/>
      </c>
      <c r="AE99" s="21">
        <f>IF(IFERROR(TRIM(INDEX($A99:$Z99,MATCH(Lists!$B$5,$A$1:$Z$1,0))&amp;""),"")&lt;&gt;"",1,0)</f>
        <v/>
      </c>
      <c r="AF99" s="21">
        <f>IF(AND(IFERROR(TRIM(INDEX($A99:$Z99,MATCH(Lists!$B$7,$A$1:$Z$1,0))&amp;""),"")=Lists!$B$15,$AB99&lt;&gt;""),1,0)</f>
        <v/>
      </c>
      <c r="AG99" s="21">
        <f>IF($AF99=1,COUNTIF($AF$2:$AF99,1),"")</f>
        <v/>
      </c>
      <c r="AH99" s="21">
        <f>IFERROR(TRIM(INDEX($A99:$Z99,MATCH(Lists!$B$9,$A$1:$Z$1,0))&amp;""),"")</f>
        <v/>
      </c>
      <c r="AI99" s="21">
        <f>IFERROR(TRIM(INDEX($A99:$Z99,MATCH(Lists!$B$8,$A$1:$Z$1,0))&amp;""),"")</f>
        <v/>
      </c>
      <c r="AJ99" s="21">
        <f>IFERROR(TRIM(INDEX($A99:$Z99,MATCH(Lists!$B$10,$A$1:$Z$1,0))&amp;""),"")</f>
        <v/>
      </c>
    </row>
    <row r="100">
      <c r="AB100" s="21">
        <f>IFERROR(TRIM(INDEX($A100:$Z100,MATCH(Lists!$B$3,$A$1:$Z$1,0))&amp;""),"")</f>
        <v/>
      </c>
      <c r="AC100" s="21">
        <f>IFERROR(TRIM(INDEX($A100:$Z100,MATCH(Lists!$B$4,$A$1:$Z$1,0))&amp;""),"")</f>
        <v/>
      </c>
      <c r="AD100" s="21">
        <f>IF(IFERROR(TRIM(INDEX($A100:$Z100,MATCH(Lists!$B$6,$A$1:$Z$1,0))&amp;""),"")&lt;&gt;"",1,0)</f>
        <v/>
      </c>
      <c r="AE100" s="21">
        <f>IF(IFERROR(TRIM(INDEX($A100:$Z100,MATCH(Lists!$B$5,$A$1:$Z$1,0))&amp;""),"")&lt;&gt;"",1,0)</f>
        <v/>
      </c>
      <c r="AF100" s="21">
        <f>IF(AND(IFERROR(TRIM(INDEX($A100:$Z100,MATCH(Lists!$B$7,$A$1:$Z$1,0))&amp;""),"")=Lists!$B$15,$AB100&lt;&gt;""),1,0)</f>
        <v/>
      </c>
      <c r="AG100" s="21">
        <f>IF($AF100=1,COUNTIF($AF$2:$AF100,1),"")</f>
        <v/>
      </c>
      <c r="AH100" s="21">
        <f>IFERROR(TRIM(INDEX($A100:$Z100,MATCH(Lists!$B$9,$A$1:$Z$1,0))&amp;""),"")</f>
        <v/>
      </c>
      <c r="AI100" s="21">
        <f>IFERROR(TRIM(INDEX($A100:$Z100,MATCH(Lists!$B$8,$A$1:$Z$1,0))&amp;""),"")</f>
        <v/>
      </c>
      <c r="AJ100" s="21">
        <f>IFERROR(TRIM(INDEX($A100:$Z100,MATCH(Lists!$B$10,$A$1:$Z$1,0))&amp;""),"")</f>
        <v/>
      </c>
    </row>
    <row r="101">
      <c r="AB101" s="21">
        <f>IFERROR(TRIM(INDEX($A101:$Z101,MATCH(Lists!$B$3,$A$1:$Z$1,0))&amp;""),"")</f>
        <v/>
      </c>
      <c r="AC101" s="21">
        <f>IFERROR(TRIM(INDEX($A101:$Z101,MATCH(Lists!$B$4,$A$1:$Z$1,0))&amp;""),"")</f>
        <v/>
      </c>
      <c r="AD101" s="21">
        <f>IF(IFERROR(TRIM(INDEX($A101:$Z101,MATCH(Lists!$B$6,$A$1:$Z$1,0))&amp;""),"")&lt;&gt;"",1,0)</f>
        <v/>
      </c>
      <c r="AE101" s="21">
        <f>IF(IFERROR(TRIM(INDEX($A101:$Z101,MATCH(Lists!$B$5,$A$1:$Z$1,0))&amp;""),"")&lt;&gt;"",1,0)</f>
        <v/>
      </c>
      <c r="AF101" s="21">
        <f>IF(AND(IFERROR(TRIM(INDEX($A101:$Z101,MATCH(Lists!$B$7,$A$1:$Z$1,0))&amp;""),"")=Lists!$B$15,$AB101&lt;&gt;""),1,0)</f>
        <v/>
      </c>
      <c r="AG101" s="21">
        <f>IF($AF101=1,COUNTIF($AF$2:$AF101,1),"")</f>
        <v/>
      </c>
      <c r="AH101" s="21">
        <f>IFERROR(TRIM(INDEX($A101:$Z101,MATCH(Lists!$B$9,$A$1:$Z$1,0))&amp;""),"")</f>
        <v/>
      </c>
      <c r="AI101" s="21">
        <f>IFERROR(TRIM(INDEX($A101:$Z101,MATCH(Lists!$B$8,$A$1:$Z$1,0))&amp;""),"")</f>
        <v/>
      </c>
      <c r="AJ101" s="21">
        <f>IFERROR(TRIM(INDEX($A101:$Z101,MATCH(Lists!$B$10,$A$1:$Z$1,0))&amp;""),"")</f>
        <v/>
      </c>
    </row>
  </sheetData>
  <pageMargins left="0.75" right="0.75" top="1" bottom="1" header="0.5" footer="0.5"/>
  <legacyDrawing xmlns:r="http://schemas.openxmlformats.org/officeDocument/2006/relationships" r:id="anysvml"/>
</worksheet>
</file>

<file path=xl/worksheets/sheet4.xml><?xml version="1.0" encoding="utf-8"?>
<worksheet xmlns="http://schemas.openxmlformats.org/spreadsheetml/2006/main">
  <sheetPr>
    <tabColor rgb="004B2E83"/>
    <outlinePr summaryBelow="1" summaryRight="1"/>
    <pageSetUpPr/>
  </sheetPr>
  <dimension ref="A1:L105"/>
  <sheetViews>
    <sheetView workbookViewId="0">
      <pane xSplit="1" ySplit="5" topLeftCell="B6" activePane="bottomRight" state="frozen"/>
      <selection pane="topRight"/>
      <selection pane="bottomLeft"/>
      <selection pane="bottomRight" activeCell="A1" sqref="A1"/>
    </sheetView>
  </sheetViews>
  <sheetFormatPr baseColWidth="8" defaultRowHeight="15"/>
  <cols>
    <col width="28" customWidth="1" min="1" max="1"/>
    <col width="12" customWidth="1" min="2" max="2"/>
    <col width="14" customWidth="1" min="3" max="3"/>
    <col width="26" customWidth="1" min="4" max="4"/>
    <col width="12" customWidth="1" min="5" max="5"/>
    <col width="16" customWidth="1" min="6" max="6"/>
    <col width="12" customWidth="1" min="7" max="7"/>
    <col width="14" customWidth="1" min="8" max="8"/>
    <col width="14" customWidth="1" min="9" max="9"/>
    <col width="34" customWidth="1" min="10" max="10"/>
    <col width="10" customWidth="1" min="11" max="11"/>
    <col width="3" customWidth="1" min="12" max="12"/>
  </cols>
  <sheetData>
    <row r="1">
      <c r="A1" s="22" t="inlineStr">
        <is>
          <t>Trip tracker</t>
        </is>
      </c>
      <c r="L1" s="3">
        <f>IF(COUNTIF(Responses!$A$2:$A$101,"EXAMPLE*")+COUNTIF('Class list'!$D$2:$D$101,"EXAMPLE*")&gt;0,"You are looking at EXAMPLE data. Clear the example rows on Class list and Responses, then add your own.","")</f>
        <v/>
      </c>
    </row>
    <row r="2" ht="32" customHeight="1">
      <c r="A2" s="4" t="inlineStr">
        <is>
          <t>Children on the list</t>
        </is>
      </c>
      <c r="B2" s="4" t="inlineStr">
        <is>
          <t>Slips not back yet</t>
        </is>
      </c>
      <c r="C2" s="4" t="inlineStr">
        <is>
          <t>Slips back</t>
        </is>
      </c>
      <c r="D2" s="4" t="inlineStr">
        <is>
          <t>Can go</t>
        </is>
      </c>
      <c r="E2" s="4" t="inlineStr">
        <is>
          <t>Will not go</t>
        </is>
      </c>
      <c r="H2" s="4" t="inlineStr">
        <is>
          <t>Still missing (all items)</t>
        </is>
      </c>
      <c r="I2" s="4" t="inlineStr">
        <is>
          <t>Children to follow up</t>
        </is>
      </c>
      <c r="J2" s="4" t="inlineStr">
        <is>
          <t>Chaperones offered</t>
        </is>
      </c>
    </row>
    <row r="3">
      <c r="A3" s="23">
        <f>SUMPRODUCT((LEN($A$6:$A$105)&gt;0)*1)</f>
        <v/>
      </c>
      <c r="B3" s="23">
        <f>COUNTIF($C$6:$C$105,"No")</f>
        <v/>
      </c>
      <c r="C3" s="23">
        <f>COUNTIF($C$6:$C$105,"Yes")</f>
        <v/>
      </c>
      <c r="D3" s="23">
        <f>COUNTIF($D$6:$D$105,Lists!$B$13)</f>
        <v/>
      </c>
      <c r="E3" s="23">
        <f>COUNTIF($D$6:$D$105,Lists!$B$14)</f>
        <v/>
      </c>
      <c r="H3" s="23">
        <f>SUM($H$6:$H$105)</f>
        <v/>
      </c>
      <c r="I3" s="23">
        <f>COUNTIF($I$6:$I$105,"Yes")</f>
        <v/>
      </c>
      <c r="J3" s="23">
        <f>MAX(Responses!$AG$2:$AG$101)</f>
        <v/>
      </c>
    </row>
    <row r="5" ht="32" customHeight="1">
      <c r="A5" s="4" t="inlineStr">
        <is>
          <t>Child</t>
        </is>
      </c>
      <c r="B5" s="4" t="inlineStr">
        <is>
          <t>Class</t>
        </is>
      </c>
      <c r="C5" s="4" t="inlineStr">
        <is>
          <t>Slip returned</t>
        </is>
      </c>
      <c r="D5" s="4" t="inlineStr">
        <is>
          <t>Permission</t>
        </is>
      </c>
      <c r="E5" s="4" t="inlineStr">
        <is>
          <t>Signed</t>
        </is>
      </c>
      <c r="F5" s="4" t="inlineStr">
        <is>
          <t>Emergency phone given</t>
        </is>
      </c>
      <c r="G5" s="4" t="inlineStr">
        <is>
          <t>Paid</t>
        </is>
      </c>
      <c r="H5" s="4" t="inlineStr">
        <is>
          <t>Still missing (count)</t>
        </is>
      </c>
      <c r="I5" s="4" t="inlineStr">
        <is>
          <t>Follow-up needed</t>
        </is>
      </c>
      <c r="J5" s="4" t="inlineStr">
        <is>
          <t>Why</t>
        </is>
      </c>
      <c r="K5" s="4" t="inlineStr">
        <is>
          <t>Slips found</t>
        </is>
      </c>
    </row>
    <row r="6">
      <c r="A6" s="24">
        <f>TRIM('Class list'!A2)</f>
        <v/>
      </c>
      <c r="B6" s="25">
        <f>IF($A6="","",'Class list'!B2&amp;"")</f>
        <v/>
      </c>
      <c r="C6" s="25">
        <f>IF($A6="","",IF($K6&gt;0,"Yes","No"))</f>
        <v/>
      </c>
      <c r="D6" s="25">
        <f>IF($C6&lt;&gt;"Yes","",INDEX(Responses!$AC$2:$AC$101,MATCH($A6,Responses!$AB$2:$AB$101,0)))</f>
        <v/>
      </c>
      <c r="E6" s="25">
        <f>IF($C6&lt;&gt;"Yes","",IF(INDEX(Responses!$AD$2:$AD$101,MATCH($A6,Responses!$AB$2:$AB$101,0))=1,"Yes","No"))</f>
        <v/>
      </c>
      <c r="F6" s="25">
        <f>IF($C6&lt;&gt;"Yes","",IF($D6=Lists!$B$14,"Not needed",IF(INDEX(Responses!$AE$2:$AE$101,MATCH($A6,Responses!$AB$2:$AB$101,0))=1,"Yes","No")))</f>
        <v/>
      </c>
      <c r="G6" s="25">
        <f>IF(OR($A6="",Lists!$B$16&lt;&gt;"Y"),"",IF($D6=Lists!$B$14,"Not needed",IF(UPPER(TRIM('Class list'!C2&amp;""))="Y","Yes","No")))</f>
        <v/>
      </c>
      <c r="H6" s="25">
        <f>IF($A6="","",IF($C6="No",1,0)+IF($E6="No",1,0)+IF($F6="No",1,0)+IF($G6="No",1,0))</f>
        <v/>
      </c>
      <c r="I6" s="25">
        <f>IF($A6="","",IF(OR($H6&gt;0,$K6&gt;1),"Yes","No"))</f>
        <v/>
      </c>
      <c r="J6" s="24">
        <f>IF($A6="","",MID(IF($C6="No",", slip not back","")&amp;IF($E6="No",", not signed","")&amp;IF($F6="No",", no emergency phone","")&amp;IF($G6="No",", not paid","")&amp;IF($K6&gt;1,", more than one slip",""),3,200))</f>
        <v/>
      </c>
      <c r="K6" s="25">
        <f>IF($A6="","",COUNTIF(Responses!$AB$2:$AB$101,$A6))</f>
        <v/>
      </c>
    </row>
    <row r="7">
      <c r="A7" s="24">
        <f>TRIM('Class list'!A3)</f>
        <v/>
      </c>
      <c r="B7" s="25">
        <f>IF($A7="","",'Class list'!B3&amp;"")</f>
        <v/>
      </c>
      <c r="C7" s="25">
        <f>IF($A7="","",IF($K7&gt;0,"Yes","No"))</f>
        <v/>
      </c>
      <c r="D7" s="25">
        <f>IF($C7&lt;&gt;"Yes","",INDEX(Responses!$AC$2:$AC$101,MATCH($A7,Responses!$AB$2:$AB$101,0)))</f>
        <v/>
      </c>
      <c r="E7" s="25">
        <f>IF($C7&lt;&gt;"Yes","",IF(INDEX(Responses!$AD$2:$AD$101,MATCH($A7,Responses!$AB$2:$AB$101,0))=1,"Yes","No"))</f>
        <v/>
      </c>
      <c r="F7" s="25">
        <f>IF($C7&lt;&gt;"Yes","",IF($D7=Lists!$B$14,"Not needed",IF(INDEX(Responses!$AE$2:$AE$101,MATCH($A7,Responses!$AB$2:$AB$101,0))=1,"Yes","No")))</f>
        <v/>
      </c>
      <c r="G7" s="25">
        <f>IF(OR($A7="",Lists!$B$16&lt;&gt;"Y"),"",IF($D7=Lists!$B$14,"Not needed",IF(UPPER(TRIM('Class list'!C3&amp;""))="Y","Yes","No")))</f>
        <v/>
      </c>
      <c r="H7" s="25">
        <f>IF($A7="","",IF($C7="No",1,0)+IF($E7="No",1,0)+IF($F7="No",1,0)+IF($G7="No",1,0))</f>
        <v/>
      </c>
      <c r="I7" s="25">
        <f>IF($A7="","",IF(OR($H7&gt;0,$K7&gt;1),"Yes","No"))</f>
        <v/>
      </c>
      <c r="J7" s="24">
        <f>IF($A7="","",MID(IF($C7="No",", slip not back","")&amp;IF($E7="No",", not signed","")&amp;IF($F7="No",", no emergency phone","")&amp;IF($G7="No",", not paid","")&amp;IF($K7&gt;1,", more than one slip",""),3,200))</f>
        <v/>
      </c>
      <c r="K7" s="25">
        <f>IF($A7="","",COUNTIF(Responses!$AB$2:$AB$101,$A7))</f>
        <v/>
      </c>
    </row>
    <row r="8">
      <c r="A8" s="24">
        <f>TRIM('Class list'!A4)</f>
        <v/>
      </c>
      <c r="B8" s="25">
        <f>IF($A8="","",'Class list'!B4&amp;"")</f>
        <v/>
      </c>
      <c r="C8" s="25">
        <f>IF($A8="","",IF($K8&gt;0,"Yes","No"))</f>
        <v/>
      </c>
      <c r="D8" s="25">
        <f>IF($C8&lt;&gt;"Yes","",INDEX(Responses!$AC$2:$AC$101,MATCH($A8,Responses!$AB$2:$AB$101,0)))</f>
        <v/>
      </c>
      <c r="E8" s="25">
        <f>IF($C8&lt;&gt;"Yes","",IF(INDEX(Responses!$AD$2:$AD$101,MATCH($A8,Responses!$AB$2:$AB$101,0))=1,"Yes","No"))</f>
        <v/>
      </c>
      <c r="F8" s="25">
        <f>IF($C8&lt;&gt;"Yes","",IF($D8=Lists!$B$14,"Not needed",IF(INDEX(Responses!$AE$2:$AE$101,MATCH($A8,Responses!$AB$2:$AB$101,0))=1,"Yes","No")))</f>
        <v/>
      </c>
      <c r="G8" s="25">
        <f>IF(OR($A8="",Lists!$B$16&lt;&gt;"Y"),"",IF($D8=Lists!$B$14,"Not needed",IF(UPPER(TRIM('Class list'!C4&amp;""))="Y","Yes","No")))</f>
        <v/>
      </c>
      <c r="H8" s="25">
        <f>IF($A8="","",IF($C8="No",1,0)+IF($E8="No",1,0)+IF($F8="No",1,0)+IF($G8="No",1,0))</f>
        <v/>
      </c>
      <c r="I8" s="25">
        <f>IF($A8="","",IF(OR($H8&gt;0,$K8&gt;1),"Yes","No"))</f>
        <v/>
      </c>
      <c r="J8" s="24">
        <f>IF($A8="","",MID(IF($C8="No",", slip not back","")&amp;IF($E8="No",", not signed","")&amp;IF($F8="No",", no emergency phone","")&amp;IF($G8="No",", not paid","")&amp;IF($K8&gt;1,", more than one slip",""),3,200))</f>
        <v/>
      </c>
      <c r="K8" s="25">
        <f>IF($A8="","",COUNTIF(Responses!$AB$2:$AB$101,$A8))</f>
        <v/>
      </c>
    </row>
    <row r="9">
      <c r="A9" s="24">
        <f>TRIM('Class list'!A5)</f>
        <v/>
      </c>
      <c r="B9" s="25">
        <f>IF($A9="","",'Class list'!B5&amp;"")</f>
        <v/>
      </c>
      <c r="C9" s="25">
        <f>IF($A9="","",IF($K9&gt;0,"Yes","No"))</f>
        <v/>
      </c>
      <c r="D9" s="25">
        <f>IF($C9&lt;&gt;"Yes","",INDEX(Responses!$AC$2:$AC$101,MATCH($A9,Responses!$AB$2:$AB$101,0)))</f>
        <v/>
      </c>
      <c r="E9" s="25">
        <f>IF($C9&lt;&gt;"Yes","",IF(INDEX(Responses!$AD$2:$AD$101,MATCH($A9,Responses!$AB$2:$AB$101,0))=1,"Yes","No"))</f>
        <v/>
      </c>
      <c r="F9" s="25">
        <f>IF($C9&lt;&gt;"Yes","",IF($D9=Lists!$B$14,"Not needed",IF(INDEX(Responses!$AE$2:$AE$101,MATCH($A9,Responses!$AB$2:$AB$101,0))=1,"Yes","No")))</f>
        <v/>
      </c>
      <c r="G9" s="25">
        <f>IF(OR($A9="",Lists!$B$16&lt;&gt;"Y"),"",IF($D9=Lists!$B$14,"Not needed",IF(UPPER(TRIM('Class list'!C5&amp;""))="Y","Yes","No")))</f>
        <v/>
      </c>
      <c r="H9" s="25">
        <f>IF($A9="","",IF($C9="No",1,0)+IF($E9="No",1,0)+IF($F9="No",1,0)+IF($G9="No",1,0))</f>
        <v/>
      </c>
      <c r="I9" s="25">
        <f>IF($A9="","",IF(OR($H9&gt;0,$K9&gt;1),"Yes","No"))</f>
        <v/>
      </c>
      <c r="J9" s="24">
        <f>IF($A9="","",MID(IF($C9="No",", slip not back","")&amp;IF($E9="No",", not signed","")&amp;IF($F9="No",", no emergency phone","")&amp;IF($G9="No",", not paid","")&amp;IF($K9&gt;1,", more than one slip",""),3,200))</f>
        <v/>
      </c>
      <c r="K9" s="25">
        <f>IF($A9="","",COUNTIF(Responses!$AB$2:$AB$101,$A9))</f>
        <v/>
      </c>
    </row>
    <row r="10">
      <c r="A10" s="24">
        <f>TRIM('Class list'!A6)</f>
        <v/>
      </c>
      <c r="B10" s="25">
        <f>IF($A10="","",'Class list'!B6&amp;"")</f>
        <v/>
      </c>
      <c r="C10" s="25">
        <f>IF($A10="","",IF($K10&gt;0,"Yes","No"))</f>
        <v/>
      </c>
      <c r="D10" s="25">
        <f>IF($C10&lt;&gt;"Yes","",INDEX(Responses!$AC$2:$AC$101,MATCH($A10,Responses!$AB$2:$AB$101,0)))</f>
        <v/>
      </c>
      <c r="E10" s="25">
        <f>IF($C10&lt;&gt;"Yes","",IF(INDEX(Responses!$AD$2:$AD$101,MATCH($A10,Responses!$AB$2:$AB$101,0))=1,"Yes","No"))</f>
        <v/>
      </c>
      <c r="F10" s="25">
        <f>IF($C10&lt;&gt;"Yes","",IF($D10=Lists!$B$14,"Not needed",IF(INDEX(Responses!$AE$2:$AE$101,MATCH($A10,Responses!$AB$2:$AB$101,0))=1,"Yes","No")))</f>
        <v/>
      </c>
      <c r="G10" s="25">
        <f>IF(OR($A10="",Lists!$B$16&lt;&gt;"Y"),"",IF($D10=Lists!$B$14,"Not needed",IF(UPPER(TRIM('Class list'!C6&amp;""))="Y","Yes","No")))</f>
        <v/>
      </c>
      <c r="H10" s="25">
        <f>IF($A10="","",IF($C10="No",1,0)+IF($E10="No",1,0)+IF($F10="No",1,0)+IF($G10="No",1,0))</f>
        <v/>
      </c>
      <c r="I10" s="25">
        <f>IF($A10="","",IF(OR($H10&gt;0,$K10&gt;1),"Yes","No"))</f>
        <v/>
      </c>
      <c r="J10" s="24">
        <f>IF($A10="","",MID(IF($C10="No",", slip not back","")&amp;IF($E10="No",", not signed","")&amp;IF($F10="No",", no emergency phone","")&amp;IF($G10="No",", not paid","")&amp;IF($K10&gt;1,", more than one slip",""),3,200))</f>
        <v/>
      </c>
      <c r="K10" s="25">
        <f>IF($A10="","",COUNTIF(Responses!$AB$2:$AB$101,$A10))</f>
        <v/>
      </c>
    </row>
    <row r="11">
      <c r="A11" s="24">
        <f>TRIM('Class list'!A7)</f>
        <v/>
      </c>
      <c r="B11" s="25">
        <f>IF($A11="","",'Class list'!B7&amp;"")</f>
        <v/>
      </c>
      <c r="C11" s="25">
        <f>IF($A11="","",IF($K11&gt;0,"Yes","No"))</f>
        <v/>
      </c>
      <c r="D11" s="25">
        <f>IF($C11&lt;&gt;"Yes","",INDEX(Responses!$AC$2:$AC$101,MATCH($A11,Responses!$AB$2:$AB$101,0)))</f>
        <v/>
      </c>
      <c r="E11" s="25">
        <f>IF($C11&lt;&gt;"Yes","",IF(INDEX(Responses!$AD$2:$AD$101,MATCH($A11,Responses!$AB$2:$AB$101,0))=1,"Yes","No"))</f>
        <v/>
      </c>
      <c r="F11" s="25">
        <f>IF($C11&lt;&gt;"Yes","",IF($D11=Lists!$B$14,"Not needed",IF(INDEX(Responses!$AE$2:$AE$101,MATCH($A11,Responses!$AB$2:$AB$101,0))=1,"Yes","No")))</f>
        <v/>
      </c>
      <c r="G11" s="25">
        <f>IF(OR($A11="",Lists!$B$16&lt;&gt;"Y"),"",IF($D11=Lists!$B$14,"Not needed",IF(UPPER(TRIM('Class list'!C7&amp;""))="Y","Yes","No")))</f>
        <v/>
      </c>
      <c r="H11" s="25">
        <f>IF($A11="","",IF($C11="No",1,0)+IF($E11="No",1,0)+IF($F11="No",1,0)+IF($G11="No",1,0))</f>
        <v/>
      </c>
      <c r="I11" s="25">
        <f>IF($A11="","",IF(OR($H11&gt;0,$K11&gt;1),"Yes","No"))</f>
        <v/>
      </c>
      <c r="J11" s="24">
        <f>IF($A11="","",MID(IF($C11="No",", slip not back","")&amp;IF($E11="No",", not signed","")&amp;IF($F11="No",", no emergency phone","")&amp;IF($G11="No",", not paid","")&amp;IF($K11&gt;1,", more than one slip",""),3,200))</f>
        <v/>
      </c>
      <c r="K11" s="25">
        <f>IF($A11="","",COUNTIF(Responses!$AB$2:$AB$101,$A11))</f>
        <v/>
      </c>
    </row>
    <row r="12">
      <c r="A12" s="24">
        <f>TRIM('Class list'!A8)</f>
        <v/>
      </c>
      <c r="B12" s="25">
        <f>IF($A12="","",'Class list'!B8&amp;"")</f>
        <v/>
      </c>
      <c r="C12" s="25">
        <f>IF($A12="","",IF($K12&gt;0,"Yes","No"))</f>
        <v/>
      </c>
      <c r="D12" s="25">
        <f>IF($C12&lt;&gt;"Yes","",INDEX(Responses!$AC$2:$AC$101,MATCH($A12,Responses!$AB$2:$AB$101,0)))</f>
        <v/>
      </c>
      <c r="E12" s="25">
        <f>IF($C12&lt;&gt;"Yes","",IF(INDEX(Responses!$AD$2:$AD$101,MATCH($A12,Responses!$AB$2:$AB$101,0))=1,"Yes","No"))</f>
        <v/>
      </c>
      <c r="F12" s="25">
        <f>IF($C12&lt;&gt;"Yes","",IF($D12=Lists!$B$14,"Not needed",IF(INDEX(Responses!$AE$2:$AE$101,MATCH($A12,Responses!$AB$2:$AB$101,0))=1,"Yes","No")))</f>
        <v/>
      </c>
      <c r="G12" s="25">
        <f>IF(OR($A12="",Lists!$B$16&lt;&gt;"Y"),"",IF($D12=Lists!$B$14,"Not needed",IF(UPPER(TRIM('Class list'!C8&amp;""))="Y","Yes","No")))</f>
        <v/>
      </c>
      <c r="H12" s="25">
        <f>IF($A12="","",IF($C12="No",1,0)+IF($E12="No",1,0)+IF($F12="No",1,0)+IF($G12="No",1,0))</f>
        <v/>
      </c>
      <c r="I12" s="25">
        <f>IF($A12="","",IF(OR($H12&gt;0,$K12&gt;1),"Yes","No"))</f>
        <v/>
      </c>
      <c r="J12" s="24">
        <f>IF($A12="","",MID(IF($C12="No",", slip not back","")&amp;IF($E12="No",", not signed","")&amp;IF($F12="No",", no emergency phone","")&amp;IF($G12="No",", not paid","")&amp;IF($K12&gt;1,", more than one slip",""),3,200))</f>
        <v/>
      </c>
      <c r="K12" s="25">
        <f>IF($A12="","",COUNTIF(Responses!$AB$2:$AB$101,$A12))</f>
        <v/>
      </c>
    </row>
    <row r="13">
      <c r="A13" s="24">
        <f>TRIM('Class list'!A9)</f>
        <v/>
      </c>
      <c r="B13" s="25">
        <f>IF($A13="","",'Class list'!B9&amp;"")</f>
        <v/>
      </c>
      <c r="C13" s="25">
        <f>IF($A13="","",IF($K13&gt;0,"Yes","No"))</f>
        <v/>
      </c>
      <c r="D13" s="25">
        <f>IF($C13&lt;&gt;"Yes","",INDEX(Responses!$AC$2:$AC$101,MATCH($A13,Responses!$AB$2:$AB$101,0)))</f>
        <v/>
      </c>
      <c r="E13" s="25">
        <f>IF($C13&lt;&gt;"Yes","",IF(INDEX(Responses!$AD$2:$AD$101,MATCH($A13,Responses!$AB$2:$AB$101,0))=1,"Yes","No"))</f>
        <v/>
      </c>
      <c r="F13" s="25">
        <f>IF($C13&lt;&gt;"Yes","",IF($D13=Lists!$B$14,"Not needed",IF(INDEX(Responses!$AE$2:$AE$101,MATCH($A13,Responses!$AB$2:$AB$101,0))=1,"Yes","No")))</f>
        <v/>
      </c>
      <c r="G13" s="25">
        <f>IF(OR($A13="",Lists!$B$16&lt;&gt;"Y"),"",IF($D13=Lists!$B$14,"Not needed",IF(UPPER(TRIM('Class list'!C9&amp;""))="Y","Yes","No")))</f>
        <v/>
      </c>
      <c r="H13" s="25">
        <f>IF($A13="","",IF($C13="No",1,0)+IF($E13="No",1,0)+IF($F13="No",1,0)+IF($G13="No",1,0))</f>
        <v/>
      </c>
      <c r="I13" s="25">
        <f>IF($A13="","",IF(OR($H13&gt;0,$K13&gt;1),"Yes","No"))</f>
        <v/>
      </c>
      <c r="J13" s="24">
        <f>IF($A13="","",MID(IF($C13="No",", slip not back","")&amp;IF($E13="No",", not signed","")&amp;IF($F13="No",", no emergency phone","")&amp;IF($G13="No",", not paid","")&amp;IF($K13&gt;1,", more than one slip",""),3,200))</f>
        <v/>
      </c>
      <c r="K13" s="25">
        <f>IF($A13="","",COUNTIF(Responses!$AB$2:$AB$101,$A13))</f>
        <v/>
      </c>
    </row>
    <row r="14">
      <c r="A14" s="24">
        <f>TRIM('Class list'!A10)</f>
        <v/>
      </c>
      <c r="B14" s="25">
        <f>IF($A14="","",'Class list'!B10&amp;"")</f>
        <v/>
      </c>
      <c r="C14" s="25">
        <f>IF($A14="","",IF($K14&gt;0,"Yes","No"))</f>
        <v/>
      </c>
      <c r="D14" s="25">
        <f>IF($C14&lt;&gt;"Yes","",INDEX(Responses!$AC$2:$AC$101,MATCH($A14,Responses!$AB$2:$AB$101,0)))</f>
        <v/>
      </c>
      <c r="E14" s="25">
        <f>IF($C14&lt;&gt;"Yes","",IF(INDEX(Responses!$AD$2:$AD$101,MATCH($A14,Responses!$AB$2:$AB$101,0))=1,"Yes","No"))</f>
        <v/>
      </c>
      <c r="F14" s="25">
        <f>IF($C14&lt;&gt;"Yes","",IF($D14=Lists!$B$14,"Not needed",IF(INDEX(Responses!$AE$2:$AE$101,MATCH($A14,Responses!$AB$2:$AB$101,0))=1,"Yes","No")))</f>
        <v/>
      </c>
      <c r="G14" s="25">
        <f>IF(OR($A14="",Lists!$B$16&lt;&gt;"Y"),"",IF($D14=Lists!$B$14,"Not needed",IF(UPPER(TRIM('Class list'!C10&amp;""))="Y","Yes","No")))</f>
        <v/>
      </c>
      <c r="H14" s="25">
        <f>IF($A14="","",IF($C14="No",1,0)+IF($E14="No",1,0)+IF($F14="No",1,0)+IF($G14="No",1,0))</f>
        <v/>
      </c>
      <c r="I14" s="25">
        <f>IF($A14="","",IF(OR($H14&gt;0,$K14&gt;1),"Yes","No"))</f>
        <v/>
      </c>
      <c r="J14" s="24">
        <f>IF($A14="","",MID(IF($C14="No",", slip not back","")&amp;IF($E14="No",", not signed","")&amp;IF($F14="No",", no emergency phone","")&amp;IF($G14="No",", not paid","")&amp;IF($K14&gt;1,", more than one slip",""),3,200))</f>
        <v/>
      </c>
      <c r="K14" s="25">
        <f>IF($A14="","",COUNTIF(Responses!$AB$2:$AB$101,$A14))</f>
        <v/>
      </c>
    </row>
    <row r="15">
      <c r="A15" s="24">
        <f>TRIM('Class list'!A11)</f>
        <v/>
      </c>
      <c r="B15" s="25">
        <f>IF($A15="","",'Class list'!B11&amp;"")</f>
        <v/>
      </c>
      <c r="C15" s="25">
        <f>IF($A15="","",IF($K15&gt;0,"Yes","No"))</f>
        <v/>
      </c>
      <c r="D15" s="25">
        <f>IF($C15&lt;&gt;"Yes","",INDEX(Responses!$AC$2:$AC$101,MATCH($A15,Responses!$AB$2:$AB$101,0)))</f>
        <v/>
      </c>
      <c r="E15" s="25">
        <f>IF($C15&lt;&gt;"Yes","",IF(INDEX(Responses!$AD$2:$AD$101,MATCH($A15,Responses!$AB$2:$AB$101,0))=1,"Yes","No"))</f>
        <v/>
      </c>
      <c r="F15" s="25">
        <f>IF($C15&lt;&gt;"Yes","",IF($D15=Lists!$B$14,"Not needed",IF(INDEX(Responses!$AE$2:$AE$101,MATCH($A15,Responses!$AB$2:$AB$101,0))=1,"Yes","No")))</f>
        <v/>
      </c>
      <c r="G15" s="25">
        <f>IF(OR($A15="",Lists!$B$16&lt;&gt;"Y"),"",IF($D15=Lists!$B$14,"Not needed",IF(UPPER(TRIM('Class list'!C11&amp;""))="Y","Yes","No")))</f>
        <v/>
      </c>
      <c r="H15" s="25">
        <f>IF($A15="","",IF($C15="No",1,0)+IF($E15="No",1,0)+IF($F15="No",1,0)+IF($G15="No",1,0))</f>
        <v/>
      </c>
      <c r="I15" s="25">
        <f>IF($A15="","",IF(OR($H15&gt;0,$K15&gt;1),"Yes","No"))</f>
        <v/>
      </c>
      <c r="J15" s="24">
        <f>IF($A15="","",MID(IF($C15="No",", slip not back","")&amp;IF($E15="No",", not signed","")&amp;IF($F15="No",", no emergency phone","")&amp;IF($G15="No",", not paid","")&amp;IF($K15&gt;1,", more than one slip",""),3,200))</f>
        <v/>
      </c>
      <c r="K15" s="25">
        <f>IF($A15="","",COUNTIF(Responses!$AB$2:$AB$101,$A15))</f>
        <v/>
      </c>
    </row>
    <row r="16">
      <c r="A16" s="24">
        <f>TRIM('Class list'!A12)</f>
        <v/>
      </c>
      <c r="B16" s="25">
        <f>IF($A16="","",'Class list'!B12&amp;"")</f>
        <v/>
      </c>
      <c r="C16" s="25">
        <f>IF($A16="","",IF($K16&gt;0,"Yes","No"))</f>
        <v/>
      </c>
      <c r="D16" s="25">
        <f>IF($C16&lt;&gt;"Yes","",INDEX(Responses!$AC$2:$AC$101,MATCH($A16,Responses!$AB$2:$AB$101,0)))</f>
        <v/>
      </c>
      <c r="E16" s="25">
        <f>IF($C16&lt;&gt;"Yes","",IF(INDEX(Responses!$AD$2:$AD$101,MATCH($A16,Responses!$AB$2:$AB$101,0))=1,"Yes","No"))</f>
        <v/>
      </c>
      <c r="F16" s="25">
        <f>IF($C16&lt;&gt;"Yes","",IF($D16=Lists!$B$14,"Not needed",IF(INDEX(Responses!$AE$2:$AE$101,MATCH($A16,Responses!$AB$2:$AB$101,0))=1,"Yes","No")))</f>
        <v/>
      </c>
      <c r="G16" s="25">
        <f>IF(OR($A16="",Lists!$B$16&lt;&gt;"Y"),"",IF($D16=Lists!$B$14,"Not needed",IF(UPPER(TRIM('Class list'!C12&amp;""))="Y","Yes","No")))</f>
        <v/>
      </c>
      <c r="H16" s="25">
        <f>IF($A16="","",IF($C16="No",1,0)+IF($E16="No",1,0)+IF($F16="No",1,0)+IF($G16="No",1,0))</f>
        <v/>
      </c>
      <c r="I16" s="25">
        <f>IF($A16="","",IF(OR($H16&gt;0,$K16&gt;1),"Yes","No"))</f>
        <v/>
      </c>
      <c r="J16" s="24">
        <f>IF($A16="","",MID(IF($C16="No",", slip not back","")&amp;IF($E16="No",", not signed","")&amp;IF($F16="No",", no emergency phone","")&amp;IF($G16="No",", not paid","")&amp;IF($K16&gt;1,", more than one slip",""),3,200))</f>
        <v/>
      </c>
      <c r="K16" s="25">
        <f>IF($A16="","",COUNTIF(Responses!$AB$2:$AB$101,$A16))</f>
        <v/>
      </c>
    </row>
    <row r="17">
      <c r="A17" s="24">
        <f>TRIM('Class list'!A13)</f>
        <v/>
      </c>
      <c r="B17" s="25">
        <f>IF($A17="","",'Class list'!B13&amp;"")</f>
        <v/>
      </c>
      <c r="C17" s="25">
        <f>IF($A17="","",IF($K17&gt;0,"Yes","No"))</f>
        <v/>
      </c>
      <c r="D17" s="25">
        <f>IF($C17&lt;&gt;"Yes","",INDEX(Responses!$AC$2:$AC$101,MATCH($A17,Responses!$AB$2:$AB$101,0)))</f>
        <v/>
      </c>
      <c r="E17" s="25">
        <f>IF($C17&lt;&gt;"Yes","",IF(INDEX(Responses!$AD$2:$AD$101,MATCH($A17,Responses!$AB$2:$AB$101,0))=1,"Yes","No"))</f>
        <v/>
      </c>
      <c r="F17" s="25">
        <f>IF($C17&lt;&gt;"Yes","",IF($D17=Lists!$B$14,"Not needed",IF(INDEX(Responses!$AE$2:$AE$101,MATCH($A17,Responses!$AB$2:$AB$101,0))=1,"Yes","No")))</f>
        <v/>
      </c>
      <c r="G17" s="25">
        <f>IF(OR($A17="",Lists!$B$16&lt;&gt;"Y"),"",IF($D17=Lists!$B$14,"Not needed",IF(UPPER(TRIM('Class list'!C13&amp;""))="Y","Yes","No")))</f>
        <v/>
      </c>
      <c r="H17" s="25">
        <f>IF($A17="","",IF($C17="No",1,0)+IF($E17="No",1,0)+IF($F17="No",1,0)+IF($G17="No",1,0))</f>
        <v/>
      </c>
      <c r="I17" s="25">
        <f>IF($A17="","",IF(OR($H17&gt;0,$K17&gt;1),"Yes","No"))</f>
        <v/>
      </c>
      <c r="J17" s="24">
        <f>IF($A17="","",MID(IF($C17="No",", slip not back","")&amp;IF($E17="No",", not signed","")&amp;IF($F17="No",", no emergency phone","")&amp;IF($G17="No",", not paid","")&amp;IF($K17&gt;1,", more than one slip",""),3,200))</f>
        <v/>
      </c>
      <c r="K17" s="25">
        <f>IF($A17="","",COUNTIF(Responses!$AB$2:$AB$101,$A17))</f>
        <v/>
      </c>
    </row>
    <row r="18">
      <c r="A18" s="24">
        <f>TRIM('Class list'!A14)</f>
        <v/>
      </c>
      <c r="B18" s="25">
        <f>IF($A18="","",'Class list'!B14&amp;"")</f>
        <v/>
      </c>
      <c r="C18" s="25">
        <f>IF($A18="","",IF($K18&gt;0,"Yes","No"))</f>
        <v/>
      </c>
      <c r="D18" s="25">
        <f>IF($C18&lt;&gt;"Yes","",INDEX(Responses!$AC$2:$AC$101,MATCH($A18,Responses!$AB$2:$AB$101,0)))</f>
        <v/>
      </c>
      <c r="E18" s="25">
        <f>IF($C18&lt;&gt;"Yes","",IF(INDEX(Responses!$AD$2:$AD$101,MATCH($A18,Responses!$AB$2:$AB$101,0))=1,"Yes","No"))</f>
        <v/>
      </c>
      <c r="F18" s="25">
        <f>IF($C18&lt;&gt;"Yes","",IF($D18=Lists!$B$14,"Not needed",IF(INDEX(Responses!$AE$2:$AE$101,MATCH($A18,Responses!$AB$2:$AB$101,0))=1,"Yes","No")))</f>
        <v/>
      </c>
      <c r="G18" s="25">
        <f>IF(OR($A18="",Lists!$B$16&lt;&gt;"Y"),"",IF($D18=Lists!$B$14,"Not needed",IF(UPPER(TRIM('Class list'!C14&amp;""))="Y","Yes","No")))</f>
        <v/>
      </c>
      <c r="H18" s="25">
        <f>IF($A18="","",IF($C18="No",1,0)+IF($E18="No",1,0)+IF($F18="No",1,0)+IF($G18="No",1,0))</f>
        <v/>
      </c>
      <c r="I18" s="25">
        <f>IF($A18="","",IF(OR($H18&gt;0,$K18&gt;1),"Yes","No"))</f>
        <v/>
      </c>
      <c r="J18" s="24">
        <f>IF($A18="","",MID(IF($C18="No",", slip not back","")&amp;IF($E18="No",", not signed","")&amp;IF($F18="No",", no emergency phone","")&amp;IF($G18="No",", not paid","")&amp;IF($K18&gt;1,", more than one slip",""),3,200))</f>
        <v/>
      </c>
      <c r="K18" s="25">
        <f>IF($A18="","",COUNTIF(Responses!$AB$2:$AB$101,$A18))</f>
        <v/>
      </c>
    </row>
    <row r="19">
      <c r="A19" s="24">
        <f>TRIM('Class list'!A15)</f>
        <v/>
      </c>
      <c r="B19" s="25">
        <f>IF($A19="","",'Class list'!B15&amp;"")</f>
        <v/>
      </c>
      <c r="C19" s="25">
        <f>IF($A19="","",IF($K19&gt;0,"Yes","No"))</f>
        <v/>
      </c>
      <c r="D19" s="25">
        <f>IF($C19&lt;&gt;"Yes","",INDEX(Responses!$AC$2:$AC$101,MATCH($A19,Responses!$AB$2:$AB$101,0)))</f>
        <v/>
      </c>
      <c r="E19" s="25">
        <f>IF($C19&lt;&gt;"Yes","",IF(INDEX(Responses!$AD$2:$AD$101,MATCH($A19,Responses!$AB$2:$AB$101,0))=1,"Yes","No"))</f>
        <v/>
      </c>
      <c r="F19" s="25">
        <f>IF($C19&lt;&gt;"Yes","",IF($D19=Lists!$B$14,"Not needed",IF(INDEX(Responses!$AE$2:$AE$101,MATCH($A19,Responses!$AB$2:$AB$101,0))=1,"Yes","No")))</f>
        <v/>
      </c>
      <c r="G19" s="25">
        <f>IF(OR($A19="",Lists!$B$16&lt;&gt;"Y"),"",IF($D19=Lists!$B$14,"Not needed",IF(UPPER(TRIM('Class list'!C15&amp;""))="Y","Yes","No")))</f>
        <v/>
      </c>
      <c r="H19" s="25">
        <f>IF($A19="","",IF($C19="No",1,0)+IF($E19="No",1,0)+IF($F19="No",1,0)+IF($G19="No",1,0))</f>
        <v/>
      </c>
      <c r="I19" s="25">
        <f>IF($A19="","",IF(OR($H19&gt;0,$K19&gt;1),"Yes","No"))</f>
        <v/>
      </c>
      <c r="J19" s="24">
        <f>IF($A19="","",MID(IF($C19="No",", slip not back","")&amp;IF($E19="No",", not signed","")&amp;IF($F19="No",", no emergency phone","")&amp;IF($G19="No",", not paid","")&amp;IF($K19&gt;1,", more than one slip",""),3,200))</f>
        <v/>
      </c>
      <c r="K19" s="25">
        <f>IF($A19="","",COUNTIF(Responses!$AB$2:$AB$101,$A19))</f>
        <v/>
      </c>
    </row>
    <row r="20">
      <c r="A20" s="24">
        <f>TRIM('Class list'!A16)</f>
        <v/>
      </c>
      <c r="B20" s="25">
        <f>IF($A20="","",'Class list'!B16&amp;"")</f>
        <v/>
      </c>
      <c r="C20" s="25">
        <f>IF($A20="","",IF($K20&gt;0,"Yes","No"))</f>
        <v/>
      </c>
      <c r="D20" s="25">
        <f>IF($C20&lt;&gt;"Yes","",INDEX(Responses!$AC$2:$AC$101,MATCH($A20,Responses!$AB$2:$AB$101,0)))</f>
        <v/>
      </c>
      <c r="E20" s="25">
        <f>IF($C20&lt;&gt;"Yes","",IF(INDEX(Responses!$AD$2:$AD$101,MATCH($A20,Responses!$AB$2:$AB$101,0))=1,"Yes","No"))</f>
        <v/>
      </c>
      <c r="F20" s="25">
        <f>IF($C20&lt;&gt;"Yes","",IF($D20=Lists!$B$14,"Not needed",IF(INDEX(Responses!$AE$2:$AE$101,MATCH($A20,Responses!$AB$2:$AB$101,0))=1,"Yes","No")))</f>
        <v/>
      </c>
      <c r="G20" s="25">
        <f>IF(OR($A20="",Lists!$B$16&lt;&gt;"Y"),"",IF($D20=Lists!$B$14,"Not needed",IF(UPPER(TRIM('Class list'!C16&amp;""))="Y","Yes","No")))</f>
        <v/>
      </c>
      <c r="H20" s="25">
        <f>IF($A20="","",IF($C20="No",1,0)+IF($E20="No",1,0)+IF($F20="No",1,0)+IF($G20="No",1,0))</f>
        <v/>
      </c>
      <c r="I20" s="25">
        <f>IF($A20="","",IF(OR($H20&gt;0,$K20&gt;1),"Yes","No"))</f>
        <v/>
      </c>
      <c r="J20" s="24">
        <f>IF($A20="","",MID(IF($C20="No",", slip not back","")&amp;IF($E20="No",", not signed","")&amp;IF($F20="No",", no emergency phone","")&amp;IF($G20="No",", not paid","")&amp;IF($K20&gt;1,", more than one slip",""),3,200))</f>
        <v/>
      </c>
      <c r="K20" s="25">
        <f>IF($A20="","",COUNTIF(Responses!$AB$2:$AB$101,$A20))</f>
        <v/>
      </c>
    </row>
    <row r="21">
      <c r="A21" s="24">
        <f>TRIM('Class list'!A17)</f>
        <v/>
      </c>
      <c r="B21" s="25">
        <f>IF($A21="","",'Class list'!B17&amp;"")</f>
        <v/>
      </c>
      <c r="C21" s="25">
        <f>IF($A21="","",IF($K21&gt;0,"Yes","No"))</f>
        <v/>
      </c>
      <c r="D21" s="25">
        <f>IF($C21&lt;&gt;"Yes","",INDEX(Responses!$AC$2:$AC$101,MATCH($A21,Responses!$AB$2:$AB$101,0)))</f>
        <v/>
      </c>
      <c r="E21" s="25">
        <f>IF($C21&lt;&gt;"Yes","",IF(INDEX(Responses!$AD$2:$AD$101,MATCH($A21,Responses!$AB$2:$AB$101,0))=1,"Yes","No"))</f>
        <v/>
      </c>
      <c r="F21" s="25">
        <f>IF($C21&lt;&gt;"Yes","",IF($D21=Lists!$B$14,"Not needed",IF(INDEX(Responses!$AE$2:$AE$101,MATCH($A21,Responses!$AB$2:$AB$101,0))=1,"Yes","No")))</f>
        <v/>
      </c>
      <c r="G21" s="25">
        <f>IF(OR($A21="",Lists!$B$16&lt;&gt;"Y"),"",IF($D21=Lists!$B$14,"Not needed",IF(UPPER(TRIM('Class list'!C17&amp;""))="Y","Yes","No")))</f>
        <v/>
      </c>
      <c r="H21" s="25">
        <f>IF($A21="","",IF($C21="No",1,0)+IF($E21="No",1,0)+IF($F21="No",1,0)+IF($G21="No",1,0))</f>
        <v/>
      </c>
      <c r="I21" s="25">
        <f>IF($A21="","",IF(OR($H21&gt;0,$K21&gt;1),"Yes","No"))</f>
        <v/>
      </c>
      <c r="J21" s="24">
        <f>IF($A21="","",MID(IF($C21="No",", slip not back","")&amp;IF($E21="No",", not signed","")&amp;IF($F21="No",", no emergency phone","")&amp;IF($G21="No",", not paid","")&amp;IF($K21&gt;1,", more than one slip",""),3,200))</f>
        <v/>
      </c>
      <c r="K21" s="25">
        <f>IF($A21="","",COUNTIF(Responses!$AB$2:$AB$101,$A21))</f>
        <v/>
      </c>
    </row>
    <row r="22">
      <c r="A22" s="24">
        <f>TRIM('Class list'!A18)</f>
        <v/>
      </c>
      <c r="B22" s="25">
        <f>IF($A22="","",'Class list'!B18&amp;"")</f>
        <v/>
      </c>
      <c r="C22" s="25">
        <f>IF($A22="","",IF($K22&gt;0,"Yes","No"))</f>
        <v/>
      </c>
      <c r="D22" s="25">
        <f>IF($C22&lt;&gt;"Yes","",INDEX(Responses!$AC$2:$AC$101,MATCH($A22,Responses!$AB$2:$AB$101,0)))</f>
        <v/>
      </c>
      <c r="E22" s="25">
        <f>IF($C22&lt;&gt;"Yes","",IF(INDEX(Responses!$AD$2:$AD$101,MATCH($A22,Responses!$AB$2:$AB$101,0))=1,"Yes","No"))</f>
        <v/>
      </c>
      <c r="F22" s="25">
        <f>IF($C22&lt;&gt;"Yes","",IF($D22=Lists!$B$14,"Not needed",IF(INDEX(Responses!$AE$2:$AE$101,MATCH($A22,Responses!$AB$2:$AB$101,0))=1,"Yes","No")))</f>
        <v/>
      </c>
      <c r="G22" s="25">
        <f>IF(OR($A22="",Lists!$B$16&lt;&gt;"Y"),"",IF($D22=Lists!$B$14,"Not needed",IF(UPPER(TRIM('Class list'!C18&amp;""))="Y","Yes","No")))</f>
        <v/>
      </c>
      <c r="H22" s="25">
        <f>IF($A22="","",IF($C22="No",1,0)+IF($E22="No",1,0)+IF($F22="No",1,0)+IF($G22="No",1,0))</f>
        <v/>
      </c>
      <c r="I22" s="25">
        <f>IF($A22="","",IF(OR($H22&gt;0,$K22&gt;1),"Yes","No"))</f>
        <v/>
      </c>
      <c r="J22" s="24">
        <f>IF($A22="","",MID(IF($C22="No",", slip not back","")&amp;IF($E22="No",", not signed","")&amp;IF($F22="No",", no emergency phone","")&amp;IF($G22="No",", not paid","")&amp;IF($K22&gt;1,", more than one slip",""),3,200))</f>
        <v/>
      </c>
      <c r="K22" s="25">
        <f>IF($A22="","",COUNTIF(Responses!$AB$2:$AB$101,$A22))</f>
        <v/>
      </c>
    </row>
    <row r="23">
      <c r="A23" s="24">
        <f>TRIM('Class list'!A19)</f>
        <v/>
      </c>
      <c r="B23" s="25">
        <f>IF($A23="","",'Class list'!B19&amp;"")</f>
        <v/>
      </c>
      <c r="C23" s="25">
        <f>IF($A23="","",IF($K23&gt;0,"Yes","No"))</f>
        <v/>
      </c>
      <c r="D23" s="25">
        <f>IF($C23&lt;&gt;"Yes","",INDEX(Responses!$AC$2:$AC$101,MATCH($A23,Responses!$AB$2:$AB$101,0)))</f>
        <v/>
      </c>
      <c r="E23" s="25">
        <f>IF($C23&lt;&gt;"Yes","",IF(INDEX(Responses!$AD$2:$AD$101,MATCH($A23,Responses!$AB$2:$AB$101,0))=1,"Yes","No"))</f>
        <v/>
      </c>
      <c r="F23" s="25">
        <f>IF($C23&lt;&gt;"Yes","",IF($D23=Lists!$B$14,"Not needed",IF(INDEX(Responses!$AE$2:$AE$101,MATCH($A23,Responses!$AB$2:$AB$101,0))=1,"Yes","No")))</f>
        <v/>
      </c>
      <c r="G23" s="25">
        <f>IF(OR($A23="",Lists!$B$16&lt;&gt;"Y"),"",IF($D23=Lists!$B$14,"Not needed",IF(UPPER(TRIM('Class list'!C19&amp;""))="Y","Yes","No")))</f>
        <v/>
      </c>
      <c r="H23" s="25">
        <f>IF($A23="","",IF($C23="No",1,0)+IF($E23="No",1,0)+IF($F23="No",1,0)+IF($G23="No",1,0))</f>
        <v/>
      </c>
      <c r="I23" s="25">
        <f>IF($A23="","",IF(OR($H23&gt;0,$K23&gt;1),"Yes","No"))</f>
        <v/>
      </c>
      <c r="J23" s="24">
        <f>IF($A23="","",MID(IF($C23="No",", slip not back","")&amp;IF($E23="No",", not signed","")&amp;IF($F23="No",", no emergency phone","")&amp;IF($G23="No",", not paid","")&amp;IF($K23&gt;1,", more than one slip",""),3,200))</f>
        <v/>
      </c>
      <c r="K23" s="25">
        <f>IF($A23="","",COUNTIF(Responses!$AB$2:$AB$101,$A23))</f>
        <v/>
      </c>
    </row>
    <row r="24">
      <c r="A24" s="24">
        <f>TRIM('Class list'!A20)</f>
        <v/>
      </c>
      <c r="B24" s="25">
        <f>IF($A24="","",'Class list'!B20&amp;"")</f>
        <v/>
      </c>
      <c r="C24" s="25">
        <f>IF($A24="","",IF($K24&gt;0,"Yes","No"))</f>
        <v/>
      </c>
      <c r="D24" s="25">
        <f>IF($C24&lt;&gt;"Yes","",INDEX(Responses!$AC$2:$AC$101,MATCH($A24,Responses!$AB$2:$AB$101,0)))</f>
        <v/>
      </c>
      <c r="E24" s="25">
        <f>IF($C24&lt;&gt;"Yes","",IF(INDEX(Responses!$AD$2:$AD$101,MATCH($A24,Responses!$AB$2:$AB$101,0))=1,"Yes","No"))</f>
        <v/>
      </c>
      <c r="F24" s="25">
        <f>IF($C24&lt;&gt;"Yes","",IF($D24=Lists!$B$14,"Not needed",IF(INDEX(Responses!$AE$2:$AE$101,MATCH($A24,Responses!$AB$2:$AB$101,0))=1,"Yes","No")))</f>
        <v/>
      </c>
      <c r="G24" s="25">
        <f>IF(OR($A24="",Lists!$B$16&lt;&gt;"Y"),"",IF($D24=Lists!$B$14,"Not needed",IF(UPPER(TRIM('Class list'!C20&amp;""))="Y","Yes","No")))</f>
        <v/>
      </c>
      <c r="H24" s="25">
        <f>IF($A24="","",IF($C24="No",1,0)+IF($E24="No",1,0)+IF($F24="No",1,0)+IF($G24="No",1,0))</f>
        <v/>
      </c>
      <c r="I24" s="25">
        <f>IF($A24="","",IF(OR($H24&gt;0,$K24&gt;1),"Yes","No"))</f>
        <v/>
      </c>
      <c r="J24" s="24">
        <f>IF($A24="","",MID(IF($C24="No",", slip not back","")&amp;IF($E24="No",", not signed","")&amp;IF($F24="No",", no emergency phone","")&amp;IF($G24="No",", not paid","")&amp;IF($K24&gt;1,", more than one slip",""),3,200))</f>
        <v/>
      </c>
      <c r="K24" s="25">
        <f>IF($A24="","",COUNTIF(Responses!$AB$2:$AB$101,$A24))</f>
        <v/>
      </c>
    </row>
    <row r="25">
      <c r="A25" s="24">
        <f>TRIM('Class list'!A21)</f>
        <v/>
      </c>
      <c r="B25" s="25">
        <f>IF($A25="","",'Class list'!B21&amp;"")</f>
        <v/>
      </c>
      <c r="C25" s="25">
        <f>IF($A25="","",IF($K25&gt;0,"Yes","No"))</f>
        <v/>
      </c>
      <c r="D25" s="25">
        <f>IF($C25&lt;&gt;"Yes","",INDEX(Responses!$AC$2:$AC$101,MATCH($A25,Responses!$AB$2:$AB$101,0)))</f>
        <v/>
      </c>
      <c r="E25" s="25">
        <f>IF($C25&lt;&gt;"Yes","",IF(INDEX(Responses!$AD$2:$AD$101,MATCH($A25,Responses!$AB$2:$AB$101,0))=1,"Yes","No"))</f>
        <v/>
      </c>
      <c r="F25" s="25">
        <f>IF($C25&lt;&gt;"Yes","",IF($D25=Lists!$B$14,"Not needed",IF(INDEX(Responses!$AE$2:$AE$101,MATCH($A25,Responses!$AB$2:$AB$101,0))=1,"Yes","No")))</f>
        <v/>
      </c>
      <c r="G25" s="25">
        <f>IF(OR($A25="",Lists!$B$16&lt;&gt;"Y"),"",IF($D25=Lists!$B$14,"Not needed",IF(UPPER(TRIM('Class list'!C21&amp;""))="Y","Yes","No")))</f>
        <v/>
      </c>
      <c r="H25" s="25">
        <f>IF($A25="","",IF($C25="No",1,0)+IF($E25="No",1,0)+IF($F25="No",1,0)+IF($G25="No",1,0))</f>
        <v/>
      </c>
      <c r="I25" s="25">
        <f>IF($A25="","",IF(OR($H25&gt;0,$K25&gt;1),"Yes","No"))</f>
        <v/>
      </c>
      <c r="J25" s="24">
        <f>IF($A25="","",MID(IF($C25="No",", slip not back","")&amp;IF($E25="No",", not signed","")&amp;IF($F25="No",", no emergency phone","")&amp;IF($G25="No",", not paid","")&amp;IF($K25&gt;1,", more than one slip",""),3,200))</f>
        <v/>
      </c>
      <c r="K25" s="25">
        <f>IF($A25="","",COUNTIF(Responses!$AB$2:$AB$101,$A25))</f>
        <v/>
      </c>
    </row>
    <row r="26">
      <c r="A26" s="24">
        <f>TRIM('Class list'!A22)</f>
        <v/>
      </c>
      <c r="B26" s="25">
        <f>IF($A26="","",'Class list'!B22&amp;"")</f>
        <v/>
      </c>
      <c r="C26" s="25">
        <f>IF($A26="","",IF($K26&gt;0,"Yes","No"))</f>
        <v/>
      </c>
      <c r="D26" s="25">
        <f>IF($C26&lt;&gt;"Yes","",INDEX(Responses!$AC$2:$AC$101,MATCH($A26,Responses!$AB$2:$AB$101,0)))</f>
        <v/>
      </c>
      <c r="E26" s="25">
        <f>IF($C26&lt;&gt;"Yes","",IF(INDEX(Responses!$AD$2:$AD$101,MATCH($A26,Responses!$AB$2:$AB$101,0))=1,"Yes","No"))</f>
        <v/>
      </c>
      <c r="F26" s="25">
        <f>IF($C26&lt;&gt;"Yes","",IF($D26=Lists!$B$14,"Not needed",IF(INDEX(Responses!$AE$2:$AE$101,MATCH($A26,Responses!$AB$2:$AB$101,0))=1,"Yes","No")))</f>
        <v/>
      </c>
      <c r="G26" s="25">
        <f>IF(OR($A26="",Lists!$B$16&lt;&gt;"Y"),"",IF($D26=Lists!$B$14,"Not needed",IF(UPPER(TRIM('Class list'!C22&amp;""))="Y","Yes","No")))</f>
        <v/>
      </c>
      <c r="H26" s="25">
        <f>IF($A26="","",IF($C26="No",1,0)+IF($E26="No",1,0)+IF($F26="No",1,0)+IF($G26="No",1,0))</f>
        <v/>
      </c>
      <c r="I26" s="25">
        <f>IF($A26="","",IF(OR($H26&gt;0,$K26&gt;1),"Yes","No"))</f>
        <v/>
      </c>
      <c r="J26" s="24">
        <f>IF($A26="","",MID(IF($C26="No",", slip not back","")&amp;IF($E26="No",", not signed","")&amp;IF($F26="No",", no emergency phone","")&amp;IF($G26="No",", not paid","")&amp;IF($K26&gt;1,", more than one slip",""),3,200))</f>
        <v/>
      </c>
      <c r="K26" s="25">
        <f>IF($A26="","",COUNTIF(Responses!$AB$2:$AB$101,$A26))</f>
        <v/>
      </c>
    </row>
    <row r="27">
      <c r="A27" s="24">
        <f>TRIM('Class list'!A23)</f>
        <v/>
      </c>
      <c r="B27" s="25">
        <f>IF($A27="","",'Class list'!B23&amp;"")</f>
        <v/>
      </c>
      <c r="C27" s="25">
        <f>IF($A27="","",IF($K27&gt;0,"Yes","No"))</f>
        <v/>
      </c>
      <c r="D27" s="25">
        <f>IF($C27&lt;&gt;"Yes","",INDEX(Responses!$AC$2:$AC$101,MATCH($A27,Responses!$AB$2:$AB$101,0)))</f>
        <v/>
      </c>
      <c r="E27" s="25">
        <f>IF($C27&lt;&gt;"Yes","",IF(INDEX(Responses!$AD$2:$AD$101,MATCH($A27,Responses!$AB$2:$AB$101,0))=1,"Yes","No"))</f>
        <v/>
      </c>
      <c r="F27" s="25">
        <f>IF($C27&lt;&gt;"Yes","",IF($D27=Lists!$B$14,"Not needed",IF(INDEX(Responses!$AE$2:$AE$101,MATCH($A27,Responses!$AB$2:$AB$101,0))=1,"Yes","No")))</f>
        <v/>
      </c>
      <c r="G27" s="25">
        <f>IF(OR($A27="",Lists!$B$16&lt;&gt;"Y"),"",IF($D27=Lists!$B$14,"Not needed",IF(UPPER(TRIM('Class list'!C23&amp;""))="Y","Yes","No")))</f>
        <v/>
      </c>
      <c r="H27" s="25">
        <f>IF($A27="","",IF($C27="No",1,0)+IF($E27="No",1,0)+IF($F27="No",1,0)+IF($G27="No",1,0))</f>
        <v/>
      </c>
      <c r="I27" s="25">
        <f>IF($A27="","",IF(OR($H27&gt;0,$K27&gt;1),"Yes","No"))</f>
        <v/>
      </c>
      <c r="J27" s="24">
        <f>IF($A27="","",MID(IF($C27="No",", slip not back","")&amp;IF($E27="No",", not signed","")&amp;IF($F27="No",", no emergency phone","")&amp;IF($G27="No",", not paid","")&amp;IF($K27&gt;1,", more than one slip",""),3,200))</f>
        <v/>
      </c>
      <c r="K27" s="25">
        <f>IF($A27="","",COUNTIF(Responses!$AB$2:$AB$101,$A27))</f>
        <v/>
      </c>
    </row>
    <row r="28">
      <c r="A28" s="24">
        <f>TRIM('Class list'!A24)</f>
        <v/>
      </c>
      <c r="B28" s="25">
        <f>IF($A28="","",'Class list'!B24&amp;"")</f>
        <v/>
      </c>
      <c r="C28" s="25">
        <f>IF($A28="","",IF($K28&gt;0,"Yes","No"))</f>
        <v/>
      </c>
      <c r="D28" s="25">
        <f>IF($C28&lt;&gt;"Yes","",INDEX(Responses!$AC$2:$AC$101,MATCH($A28,Responses!$AB$2:$AB$101,0)))</f>
        <v/>
      </c>
      <c r="E28" s="25">
        <f>IF($C28&lt;&gt;"Yes","",IF(INDEX(Responses!$AD$2:$AD$101,MATCH($A28,Responses!$AB$2:$AB$101,0))=1,"Yes","No"))</f>
        <v/>
      </c>
      <c r="F28" s="25">
        <f>IF($C28&lt;&gt;"Yes","",IF($D28=Lists!$B$14,"Not needed",IF(INDEX(Responses!$AE$2:$AE$101,MATCH($A28,Responses!$AB$2:$AB$101,0))=1,"Yes","No")))</f>
        <v/>
      </c>
      <c r="G28" s="25">
        <f>IF(OR($A28="",Lists!$B$16&lt;&gt;"Y"),"",IF($D28=Lists!$B$14,"Not needed",IF(UPPER(TRIM('Class list'!C24&amp;""))="Y","Yes","No")))</f>
        <v/>
      </c>
      <c r="H28" s="25">
        <f>IF($A28="","",IF($C28="No",1,0)+IF($E28="No",1,0)+IF($F28="No",1,0)+IF($G28="No",1,0))</f>
        <v/>
      </c>
      <c r="I28" s="25">
        <f>IF($A28="","",IF(OR($H28&gt;0,$K28&gt;1),"Yes","No"))</f>
        <v/>
      </c>
      <c r="J28" s="24">
        <f>IF($A28="","",MID(IF($C28="No",", slip not back","")&amp;IF($E28="No",", not signed","")&amp;IF($F28="No",", no emergency phone","")&amp;IF($G28="No",", not paid","")&amp;IF($K28&gt;1,", more than one slip",""),3,200))</f>
        <v/>
      </c>
      <c r="K28" s="25">
        <f>IF($A28="","",COUNTIF(Responses!$AB$2:$AB$101,$A28))</f>
        <v/>
      </c>
    </row>
    <row r="29">
      <c r="A29" s="24">
        <f>TRIM('Class list'!A25)</f>
        <v/>
      </c>
      <c r="B29" s="25">
        <f>IF($A29="","",'Class list'!B25&amp;"")</f>
        <v/>
      </c>
      <c r="C29" s="25">
        <f>IF($A29="","",IF($K29&gt;0,"Yes","No"))</f>
        <v/>
      </c>
      <c r="D29" s="25">
        <f>IF($C29&lt;&gt;"Yes","",INDEX(Responses!$AC$2:$AC$101,MATCH($A29,Responses!$AB$2:$AB$101,0)))</f>
        <v/>
      </c>
      <c r="E29" s="25">
        <f>IF($C29&lt;&gt;"Yes","",IF(INDEX(Responses!$AD$2:$AD$101,MATCH($A29,Responses!$AB$2:$AB$101,0))=1,"Yes","No"))</f>
        <v/>
      </c>
      <c r="F29" s="25">
        <f>IF($C29&lt;&gt;"Yes","",IF($D29=Lists!$B$14,"Not needed",IF(INDEX(Responses!$AE$2:$AE$101,MATCH($A29,Responses!$AB$2:$AB$101,0))=1,"Yes","No")))</f>
        <v/>
      </c>
      <c r="G29" s="25">
        <f>IF(OR($A29="",Lists!$B$16&lt;&gt;"Y"),"",IF($D29=Lists!$B$14,"Not needed",IF(UPPER(TRIM('Class list'!C25&amp;""))="Y","Yes","No")))</f>
        <v/>
      </c>
      <c r="H29" s="25">
        <f>IF($A29="","",IF($C29="No",1,0)+IF($E29="No",1,0)+IF($F29="No",1,0)+IF($G29="No",1,0))</f>
        <v/>
      </c>
      <c r="I29" s="25">
        <f>IF($A29="","",IF(OR($H29&gt;0,$K29&gt;1),"Yes","No"))</f>
        <v/>
      </c>
      <c r="J29" s="24">
        <f>IF($A29="","",MID(IF($C29="No",", slip not back","")&amp;IF($E29="No",", not signed","")&amp;IF($F29="No",", no emergency phone","")&amp;IF($G29="No",", not paid","")&amp;IF($K29&gt;1,", more than one slip",""),3,200))</f>
        <v/>
      </c>
      <c r="K29" s="25">
        <f>IF($A29="","",COUNTIF(Responses!$AB$2:$AB$101,$A29))</f>
        <v/>
      </c>
    </row>
    <row r="30">
      <c r="A30" s="24">
        <f>TRIM('Class list'!A26)</f>
        <v/>
      </c>
      <c r="B30" s="25">
        <f>IF($A30="","",'Class list'!B26&amp;"")</f>
        <v/>
      </c>
      <c r="C30" s="25">
        <f>IF($A30="","",IF($K30&gt;0,"Yes","No"))</f>
        <v/>
      </c>
      <c r="D30" s="25">
        <f>IF($C30&lt;&gt;"Yes","",INDEX(Responses!$AC$2:$AC$101,MATCH($A30,Responses!$AB$2:$AB$101,0)))</f>
        <v/>
      </c>
      <c r="E30" s="25">
        <f>IF($C30&lt;&gt;"Yes","",IF(INDEX(Responses!$AD$2:$AD$101,MATCH($A30,Responses!$AB$2:$AB$101,0))=1,"Yes","No"))</f>
        <v/>
      </c>
      <c r="F30" s="25">
        <f>IF($C30&lt;&gt;"Yes","",IF($D30=Lists!$B$14,"Not needed",IF(INDEX(Responses!$AE$2:$AE$101,MATCH($A30,Responses!$AB$2:$AB$101,0))=1,"Yes","No")))</f>
        <v/>
      </c>
      <c r="G30" s="25">
        <f>IF(OR($A30="",Lists!$B$16&lt;&gt;"Y"),"",IF($D30=Lists!$B$14,"Not needed",IF(UPPER(TRIM('Class list'!C26&amp;""))="Y","Yes","No")))</f>
        <v/>
      </c>
      <c r="H30" s="25">
        <f>IF($A30="","",IF($C30="No",1,0)+IF($E30="No",1,0)+IF($F30="No",1,0)+IF($G30="No",1,0))</f>
        <v/>
      </c>
      <c r="I30" s="25">
        <f>IF($A30="","",IF(OR($H30&gt;0,$K30&gt;1),"Yes","No"))</f>
        <v/>
      </c>
      <c r="J30" s="24">
        <f>IF($A30="","",MID(IF($C30="No",", slip not back","")&amp;IF($E30="No",", not signed","")&amp;IF($F30="No",", no emergency phone","")&amp;IF($G30="No",", not paid","")&amp;IF($K30&gt;1,", more than one slip",""),3,200))</f>
        <v/>
      </c>
      <c r="K30" s="25">
        <f>IF($A30="","",COUNTIF(Responses!$AB$2:$AB$101,$A30))</f>
        <v/>
      </c>
    </row>
    <row r="31">
      <c r="A31" s="24">
        <f>TRIM('Class list'!A27)</f>
        <v/>
      </c>
      <c r="B31" s="25">
        <f>IF($A31="","",'Class list'!B27&amp;"")</f>
        <v/>
      </c>
      <c r="C31" s="25">
        <f>IF($A31="","",IF($K31&gt;0,"Yes","No"))</f>
        <v/>
      </c>
      <c r="D31" s="25">
        <f>IF($C31&lt;&gt;"Yes","",INDEX(Responses!$AC$2:$AC$101,MATCH($A31,Responses!$AB$2:$AB$101,0)))</f>
        <v/>
      </c>
      <c r="E31" s="25">
        <f>IF($C31&lt;&gt;"Yes","",IF(INDEX(Responses!$AD$2:$AD$101,MATCH($A31,Responses!$AB$2:$AB$101,0))=1,"Yes","No"))</f>
        <v/>
      </c>
      <c r="F31" s="25">
        <f>IF($C31&lt;&gt;"Yes","",IF($D31=Lists!$B$14,"Not needed",IF(INDEX(Responses!$AE$2:$AE$101,MATCH($A31,Responses!$AB$2:$AB$101,0))=1,"Yes","No")))</f>
        <v/>
      </c>
      <c r="G31" s="25">
        <f>IF(OR($A31="",Lists!$B$16&lt;&gt;"Y"),"",IF($D31=Lists!$B$14,"Not needed",IF(UPPER(TRIM('Class list'!C27&amp;""))="Y","Yes","No")))</f>
        <v/>
      </c>
      <c r="H31" s="25">
        <f>IF($A31="","",IF($C31="No",1,0)+IF($E31="No",1,0)+IF($F31="No",1,0)+IF($G31="No",1,0))</f>
        <v/>
      </c>
      <c r="I31" s="25">
        <f>IF($A31="","",IF(OR($H31&gt;0,$K31&gt;1),"Yes","No"))</f>
        <v/>
      </c>
      <c r="J31" s="24">
        <f>IF($A31="","",MID(IF($C31="No",", slip not back","")&amp;IF($E31="No",", not signed","")&amp;IF($F31="No",", no emergency phone","")&amp;IF($G31="No",", not paid","")&amp;IF($K31&gt;1,", more than one slip",""),3,200))</f>
        <v/>
      </c>
      <c r="K31" s="25">
        <f>IF($A31="","",COUNTIF(Responses!$AB$2:$AB$101,$A31))</f>
        <v/>
      </c>
    </row>
    <row r="32">
      <c r="A32" s="24">
        <f>TRIM('Class list'!A28)</f>
        <v/>
      </c>
      <c r="B32" s="25">
        <f>IF($A32="","",'Class list'!B28&amp;"")</f>
        <v/>
      </c>
      <c r="C32" s="25">
        <f>IF($A32="","",IF($K32&gt;0,"Yes","No"))</f>
        <v/>
      </c>
      <c r="D32" s="25">
        <f>IF($C32&lt;&gt;"Yes","",INDEX(Responses!$AC$2:$AC$101,MATCH($A32,Responses!$AB$2:$AB$101,0)))</f>
        <v/>
      </c>
      <c r="E32" s="25">
        <f>IF($C32&lt;&gt;"Yes","",IF(INDEX(Responses!$AD$2:$AD$101,MATCH($A32,Responses!$AB$2:$AB$101,0))=1,"Yes","No"))</f>
        <v/>
      </c>
      <c r="F32" s="25">
        <f>IF($C32&lt;&gt;"Yes","",IF($D32=Lists!$B$14,"Not needed",IF(INDEX(Responses!$AE$2:$AE$101,MATCH($A32,Responses!$AB$2:$AB$101,0))=1,"Yes","No")))</f>
        <v/>
      </c>
      <c r="G32" s="25">
        <f>IF(OR($A32="",Lists!$B$16&lt;&gt;"Y"),"",IF($D32=Lists!$B$14,"Not needed",IF(UPPER(TRIM('Class list'!C28&amp;""))="Y","Yes","No")))</f>
        <v/>
      </c>
      <c r="H32" s="25">
        <f>IF($A32="","",IF($C32="No",1,0)+IF($E32="No",1,0)+IF($F32="No",1,0)+IF($G32="No",1,0))</f>
        <v/>
      </c>
      <c r="I32" s="25">
        <f>IF($A32="","",IF(OR($H32&gt;0,$K32&gt;1),"Yes","No"))</f>
        <v/>
      </c>
      <c r="J32" s="24">
        <f>IF($A32="","",MID(IF($C32="No",", slip not back","")&amp;IF($E32="No",", not signed","")&amp;IF($F32="No",", no emergency phone","")&amp;IF($G32="No",", not paid","")&amp;IF($K32&gt;1,", more than one slip",""),3,200))</f>
        <v/>
      </c>
      <c r="K32" s="25">
        <f>IF($A32="","",COUNTIF(Responses!$AB$2:$AB$101,$A32))</f>
        <v/>
      </c>
    </row>
    <row r="33">
      <c r="A33" s="24">
        <f>TRIM('Class list'!A29)</f>
        <v/>
      </c>
      <c r="B33" s="25">
        <f>IF($A33="","",'Class list'!B29&amp;"")</f>
        <v/>
      </c>
      <c r="C33" s="25">
        <f>IF($A33="","",IF($K33&gt;0,"Yes","No"))</f>
        <v/>
      </c>
      <c r="D33" s="25">
        <f>IF($C33&lt;&gt;"Yes","",INDEX(Responses!$AC$2:$AC$101,MATCH($A33,Responses!$AB$2:$AB$101,0)))</f>
        <v/>
      </c>
      <c r="E33" s="25">
        <f>IF($C33&lt;&gt;"Yes","",IF(INDEX(Responses!$AD$2:$AD$101,MATCH($A33,Responses!$AB$2:$AB$101,0))=1,"Yes","No"))</f>
        <v/>
      </c>
      <c r="F33" s="25">
        <f>IF($C33&lt;&gt;"Yes","",IF($D33=Lists!$B$14,"Not needed",IF(INDEX(Responses!$AE$2:$AE$101,MATCH($A33,Responses!$AB$2:$AB$101,0))=1,"Yes","No")))</f>
        <v/>
      </c>
      <c r="G33" s="25">
        <f>IF(OR($A33="",Lists!$B$16&lt;&gt;"Y"),"",IF($D33=Lists!$B$14,"Not needed",IF(UPPER(TRIM('Class list'!C29&amp;""))="Y","Yes","No")))</f>
        <v/>
      </c>
      <c r="H33" s="25">
        <f>IF($A33="","",IF($C33="No",1,0)+IF($E33="No",1,0)+IF($F33="No",1,0)+IF($G33="No",1,0))</f>
        <v/>
      </c>
      <c r="I33" s="25">
        <f>IF($A33="","",IF(OR($H33&gt;0,$K33&gt;1),"Yes","No"))</f>
        <v/>
      </c>
      <c r="J33" s="24">
        <f>IF($A33="","",MID(IF($C33="No",", slip not back","")&amp;IF($E33="No",", not signed","")&amp;IF($F33="No",", no emergency phone","")&amp;IF($G33="No",", not paid","")&amp;IF($K33&gt;1,", more than one slip",""),3,200))</f>
        <v/>
      </c>
      <c r="K33" s="25">
        <f>IF($A33="","",COUNTIF(Responses!$AB$2:$AB$101,$A33))</f>
        <v/>
      </c>
    </row>
    <row r="34">
      <c r="A34" s="24">
        <f>TRIM('Class list'!A30)</f>
        <v/>
      </c>
      <c r="B34" s="25">
        <f>IF($A34="","",'Class list'!B30&amp;"")</f>
        <v/>
      </c>
      <c r="C34" s="25">
        <f>IF($A34="","",IF($K34&gt;0,"Yes","No"))</f>
        <v/>
      </c>
      <c r="D34" s="25">
        <f>IF($C34&lt;&gt;"Yes","",INDEX(Responses!$AC$2:$AC$101,MATCH($A34,Responses!$AB$2:$AB$101,0)))</f>
        <v/>
      </c>
      <c r="E34" s="25">
        <f>IF($C34&lt;&gt;"Yes","",IF(INDEX(Responses!$AD$2:$AD$101,MATCH($A34,Responses!$AB$2:$AB$101,0))=1,"Yes","No"))</f>
        <v/>
      </c>
      <c r="F34" s="25">
        <f>IF($C34&lt;&gt;"Yes","",IF($D34=Lists!$B$14,"Not needed",IF(INDEX(Responses!$AE$2:$AE$101,MATCH($A34,Responses!$AB$2:$AB$101,0))=1,"Yes","No")))</f>
        <v/>
      </c>
      <c r="G34" s="25">
        <f>IF(OR($A34="",Lists!$B$16&lt;&gt;"Y"),"",IF($D34=Lists!$B$14,"Not needed",IF(UPPER(TRIM('Class list'!C30&amp;""))="Y","Yes","No")))</f>
        <v/>
      </c>
      <c r="H34" s="25">
        <f>IF($A34="","",IF($C34="No",1,0)+IF($E34="No",1,0)+IF($F34="No",1,0)+IF($G34="No",1,0))</f>
        <v/>
      </c>
      <c r="I34" s="25">
        <f>IF($A34="","",IF(OR($H34&gt;0,$K34&gt;1),"Yes","No"))</f>
        <v/>
      </c>
      <c r="J34" s="24">
        <f>IF($A34="","",MID(IF($C34="No",", slip not back","")&amp;IF($E34="No",", not signed","")&amp;IF($F34="No",", no emergency phone","")&amp;IF($G34="No",", not paid","")&amp;IF($K34&gt;1,", more than one slip",""),3,200))</f>
        <v/>
      </c>
      <c r="K34" s="25">
        <f>IF($A34="","",COUNTIF(Responses!$AB$2:$AB$101,$A34))</f>
        <v/>
      </c>
    </row>
    <row r="35">
      <c r="A35" s="24">
        <f>TRIM('Class list'!A31)</f>
        <v/>
      </c>
      <c r="B35" s="25">
        <f>IF($A35="","",'Class list'!B31&amp;"")</f>
        <v/>
      </c>
      <c r="C35" s="25">
        <f>IF($A35="","",IF($K35&gt;0,"Yes","No"))</f>
        <v/>
      </c>
      <c r="D35" s="25">
        <f>IF($C35&lt;&gt;"Yes","",INDEX(Responses!$AC$2:$AC$101,MATCH($A35,Responses!$AB$2:$AB$101,0)))</f>
        <v/>
      </c>
      <c r="E35" s="25">
        <f>IF($C35&lt;&gt;"Yes","",IF(INDEX(Responses!$AD$2:$AD$101,MATCH($A35,Responses!$AB$2:$AB$101,0))=1,"Yes","No"))</f>
        <v/>
      </c>
      <c r="F35" s="25">
        <f>IF($C35&lt;&gt;"Yes","",IF($D35=Lists!$B$14,"Not needed",IF(INDEX(Responses!$AE$2:$AE$101,MATCH($A35,Responses!$AB$2:$AB$101,0))=1,"Yes","No")))</f>
        <v/>
      </c>
      <c r="G35" s="25">
        <f>IF(OR($A35="",Lists!$B$16&lt;&gt;"Y"),"",IF($D35=Lists!$B$14,"Not needed",IF(UPPER(TRIM('Class list'!C31&amp;""))="Y","Yes","No")))</f>
        <v/>
      </c>
      <c r="H35" s="25">
        <f>IF($A35="","",IF($C35="No",1,0)+IF($E35="No",1,0)+IF($F35="No",1,0)+IF($G35="No",1,0))</f>
        <v/>
      </c>
      <c r="I35" s="25">
        <f>IF($A35="","",IF(OR($H35&gt;0,$K35&gt;1),"Yes","No"))</f>
        <v/>
      </c>
      <c r="J35" s="24">
        <f>IF($A35="","",MID(IF($C35="No",", slip not back","")&amp;IF($E35="No",", not signed","")&amp;IF($F35="No",", no emergency phone","")&amp;IF($G35="No",", not paid","")&amp;IF($K35&gt;1,", more than one slip",""),3,200))</f>
        <v/>
      </c>
      <c r="K35" s="25">
        <f>IF($A35="","",COUNTIF(Responses!$AB$2:$AB$101,$A35))</f>
        <v/>
      </c>
    </row>
    <row r="36">
      <c r="A36" s="24">
        <f>TRIM('Class list'!A32)</f>
        <v/>
      </c>
      <c r="B36" s="25">
        <f>IF($A36="","",'Class list'!B32&amp;"")</f>
        <v/>
      </c>
      <c r="C36" s="25">
        <f>IF($A36="","",IF($K36&gt;0,"Yes","No"))</f>
        <v/>
      </c>
      <c r="D36" s="25">
        <f>IF($C36&lt;&gt;"Yes","",INDEX(Responses!$AC$2:$AC$101,MATCH($A36,Responses!$AB$2:$AB$101,0)))</f>
        <v/>
      </c>
      <c r="E36" s="25">
        <f>IF($C36&lt;&gt;"Yes","",IF(INDEX(Responses!$AD$2:$AD$101,MATCH($A36,Responses!$AB$2:$AB$101,0))=1,"Yes","No"))</f>
        <v/>
      </c>
      <c r="F36" s="25">
        <f>IF($C36&lt;&gt;"Yes","",IF($D36=Lists!$B$14,"Not needed",IF(INDEX(Responses!$AE$2:$AE$101,MATCH($A36,Responses!$AB$2:$AB$101,0))=1,"Yes","No")))</f>
        <v/>
      </c>
      <c r="G36" s="25">
        <f>IF(OR($A36="",Lists!$B$16&lt;&gt;"Y"),"",IF($D36=Lists!$B$14,"Not needed",IF(UPPER(TRIM('Class list'!C32&amp;""))="Y","Yes","No")))</f>
        <v/>
      </c>
      <c r="H36" s="25">
        <f>IF($A36="","",IF($C36="No",1,0)+IF($E36="No",1,0)+IF($F36="No",1,0)+IF($G36="No",1,0))</f>
        <v/>
      </c>
      <c r="I36" s="25">
        <f>IF($A36="","",IF(OR($H36&gt;0,$K36&gt;1),"Yes","No"))</f>
        <v/>
      </c>
      <c r="J36" s="24">
        <f>IF($A36="","",MID(IF($C36="No",", slip not back","")&amp;IF($E36="No",", not signed","")&amp;IF($F36="No",", no emergency phone","")&amp;IF($G36="No",", not paid","")&amp;IF($K36&gt;1,", more than one slip",""),3,200))</f>
        <v/>
      </c>
      <c r="K36" s="25">
        <f>IF($A36="","",COUNTIF(Responses!$AB$2:$AB$101,$A36))</f>
        <v/>
      </c>
    </row>
    <row r="37">
      <c r="A37" s="24">
        <f>TRIM('Class list'!A33)</f>
        <v/>
      </c>
      <c r="B37" s="25">
        <f>IF($A37="","",'Class list'!B33&amp;"")</f>
        <v/>
      </c>
      <c r="C37" s="25">
        <f>IF($A37="","",IF($K37&gt;0,"Yes","No"))</f>
        <v/>
      </c>
      <c r="D37" s="25">
        <f>IF($C37&lt;&gt;"Yes","",INDEX(Responses!$AC$2:$AC$101,MATCH($A37,Responses!$AB$2:$AB$101,0)))</f>
        <v/>
      </c>
      <c r="E37" s="25">
        <f>IF($C37&lt;&gt;"Yes","",IF(INDEX(Responses!$AD$2:$AD$101,MATCH($A37,Responses!$AB$2:$AB$101,0))=1,"Yes","No"))</f>
        <v/>
      </c>
      <c r="F37" s="25">
        <f>IF($C37&lt;&gt;"Yes","",IF($D37=Lists!$B$14,"Not needed",IF(INDEX(Responses!$AE$2:$AE$101,MATCH($A37,Responses!$AB$2:$AB$101,0))=1,"Yes","No")))</f>
        <v/>
      </c>
      <c r="G37" s="25">
        <f>IF(OR($A37="",Lists!$B$16&lt;&gt;"Y"),"",IF($D37=Lists!$B$14,"Not needed",IF(UPPER(TRIM('Class list'!C33&amp;""))="Y","Yes","No")))</f>
        <v/>
      </c>
      <c r="H37" s="25">
        <f>IF($A37="","",IF($C37="No",1,0)+IF($E37="No",1,0)+IF($F37="No",1,0)+IF($G37="No",1,0))</f>
        <v/>
      </c>
      <c r="I37" s="25">
        <f>IF($A37="","",IF(OR($H37&gt;0,$K37&gt;1),"Yes","No"))</f>
        <v/>
      </c>
      <c r="J37" s="24">
        <f>IF($A37="","",MID(IF($C37="No",", slip not back","")&amp;IF($E37="No",", not signed","")&amp;IF($F37="No",", no emergency phone","")&amp;IF($G37="No",", not paid","")&amp;IF($K37&gt;1,", more than one slip",""),3,200))</f>
        <v/>
      </c>
      <c r="K37" s="25">
        <f>IF($A37="","",COUNTIF(Responses!$AB$2:$AB$101,$A37))</f>
        <v/>
      </c>
    </row>
    <row r="38">
      <c r="A38" s="24">
        <f>TRIM('Class list'!A34)</f>
        <v/>
      </c>
      <c r="B38" s="25">
        <f>IF($A38="","",'Class list'!B34&amp;"")</f>
        <v/>
      </c>
      <c r="C38" s="25">
        <f>IF($A38="","",IF($K38&gt;0,"Yes","No"))</f>
        <v/>
      </c>
      <c r="D38" s="25">
        <f>IF($C38&lt;&gt;"Yes","",INDEX(Responses!$AC$2:$AC$101,MATCH($A38,Responses!$AB$2:$AB$101,0)))</f>
        <v/>
      </c>
      <c r="E38" s="25">
        <f>IF($C38&lt;&gt;"Yes","",IF(INDEX(Responses!$AD$2:$AD$101,MATCH($A38,Responses!$AB$2:$AB$101,0))=1,"Yes","No"))</f>
        <v/>
      </c>
      <c r="F38" s="25">
        <f>IF($C38&lt;&gt;"Yes","",IF($D38=Lists!$B$14,"Not needed",IF(INDEX(Responses!$AE$2:$AE$101,MATCH($A38,Responses!$AB$2:$AB$101,0))=1,"Yes","No")))</f>
        <v/>
      </c>
      <c r="G38" s="25">
        <f>IF(OR($A38="",Lists!$B$16&lt;&gt;"Y"),"",IF($D38=Lists!$B$14,"Not needed",IF(UPPER(TRIM('Class list'!C34&amp;""))="Y","Yes","No")))</f>
        <v/>
      </c>
      <c r="H38" s="25">
        <f>IF($A38="","",IF($C38="No",1,0)+IF($E38="No",1,0)+IF($F38="No",1,0)+IF($G38="No",1,0))</f>
        <v/>
      </c>
      <c r="I38" s="25">
        <f>IF($A38="","",IF(OR($H38&gt;0,$K38&gt;1),"Yes","No"))</f>
        <v/>
      </c>
      <c r="J38" s="24">
        <f>IF($A38="","",MID(IF($C38="No",", slip not back","")&amp;IF($E38="No",", not signed","")&amp;IF($F38="No",", no emergency phone","")&amp;IF($G38="No",", not paid","")&amp;IF($K38&gt;1,", more than one slip",""),3,200))</f>
        <v/>
      </c>
      <c r="K38" s="25">
        <f>IF($A38="","",COUNTIF(Responses!$AB$2:$AB$101,$A38))</f>
        <v/>
      </c>
    </row>
    <row r="39">
      <c r="A39" s="24">
        <f>TRIM('Class list'!A35)</f>
        <v/>
      </c>
      <c r="B39" s="25">
        <f>IF($A39="","",'Class list'!B35&amp;"")</f>
        <v/>
      </c>
      <c r="C39" s="25">
        <f>IF($A39="","",IF($K39&gt;0,"Yes","No"))</f>
        <v/>
      </c>
      <c r="D39" s="25">
        <f>IF($C39&lt;&gt;"Yes","",INDEX(Responses!$AC$2:$AC$101,MATCH($A39,Responses!$AB$2:$AB$101,0)))</f>
        <v/>
      </c>
      <c r="E39" s="25">
        <f>IF($C39&lt;&gt;"Yes","",IF(INDEX(Responses!$AD$2:$AD$101,MATCH($A39,Responses!$AB$2:$AB$101,0))=1,"Yes","No"))</f>
        <v/>
      </c>
      <c r="F39" s="25">
        <f>IF($C39&lt;&gt;"Yes","",IF($D39=Lists!$B$14,"Not needed",IF(INDEX(Responses!$AE$2:$AE$101,MATCH($A39,Responses!$AB$2:$AB$101,0))=1,"Yes","No")))</f>
        <v/>
      </c>
      <c r="G39" s="25">
        <f>IF(OR($A39="",Lists!$B$16&lt;&gt;"Y"),"",IF($D39=Lists!$B$14,"Not needed",IF(UPPER(TRIM('Class list'!C35&amp;""))="Y","Yes","No")))</f>
        <v/>
      </c>
      <c r="H39" s="25">
        <f>IF($A39="","",IF($C39="No",1,0)+IF($E39="No",1,0)+IF($F39="No",1,0)+IF($G39="No",1,0))</f>
        <v/>
      </c>
      <c r="I39" s="25">
        <f>IF($A39="","",IF(OR($H39&gt;0,$K39&gt;1),"Yes","No"))</f>
        <v/>
      </c>
      <c r="J39" s="24">
        <f>IF($A39="","",MID(IF($C39="No",", slip not back","")&amp;IF($E39="No",", not signed","")&amp;IF($F39="No",", no emergency phone","")&amp;IF($G39="No",", not paid","")&amp;IF($K39&gt;1,", more than one slip",""),3,200))</f>
        <v/>
      </c>
      <c r="K39" s="25">
        <f>IF($A39="","",COUNTIF(Responses!$AB$2:$AB$101,$A39))</f>
        <v/>
      </c>
    </row>
    <row r="40">
      <c r="A40" s="24">
        <f>TRIM('Class list'!A36)</f>
        <v/>
      </c>
      <c r="B40" s="25">
        <f>IF($A40="","",'Class list'!B36&amp;"")</f>
        <v/>
      </c>
      <c r="C40" s="25">
        <f>IF($A40="","",IF($K40&gt;0,"Yes","No"))</f>
        <v/>
      </c>
      <c r="D40" s="25">
        <f>IF($C40&lt;&gt;"Yes","",INDEX(Responses!$AC$2:$AC$101,MATCH($A40,Responses!$AB$2:$AB$101,0)))</f>
        <v/>
      </c>
      <c r="E40" s="25">
        <f>IF($C40&lt;&gt;"Yes","",IF(INDEX(Responses!$AD$2:$AD$101,MATCH($A40,Responses!$AB$2:$AB$101,0))=1,"Yes","No"))</f>
        <v/>
      </c>
      <c r="F40" s="25">
        <f>IF($C40&lt;&gt;"Yes","",IF($D40=Lists!$B$14,"Not needed",IF(INDEX(Responses!$AE$2:$AE$101,MATCH($A40,Responses!$AB$2:$AB$101,0))=1,"Yes","No")))</f>
        <v/>
      </c>
      <c r="G40" s="25">
        <f>IF(OR($A40="",Lists!$B$16&lt;&gt;"Y"),"",IF($D40=Lists!$B$14,"Not needed",IF(UPPER(TRIM('Class list'!C36&amp;""))="Y","Yes","No")))</f>
        <v/>
      </c>
      <c r="H40" s="25">
        <f>IF($A40="","",IF($C40="No",1,0)+IF($E40="No",1,0)+IF($F40="No",1,0)+IF($G40="No",1,0))</f>
        <v/>
      </c>
      <c r="I40" s="25">
        <f>IF($A40="","",IF(OR($H40&gt;0,$K40&gt;1),"Yes","No"))</f>
        <v/>
      </c>
      <c r="J40" s="24">
        <f>IF($A40="","",MID(IF($C40="No",", slip not back","")&amp;IF($E40="No",", not signed","")&amp;IF($F40="No",", no emergency phone","")&amp;IF($G40="No",", not paid","")&amp;IF($K40&gt;1,", more than one slip",""),3,200))</f>
        <v/>
      </c>
      <c r="K40" s="25">
        <f>IF($A40="","",COUNTIF(Responses!$AB$2:$AB$101,$A40))</f>
        <v/>
      </c>
    </row>
    <row r="41">
      <c r="A41" s="24">
        <f>TRIM('Class list'!A37)</f>
        <v/>
      </c>
      <c r="B41" s="25">
        <f>IF($A41="","",'Class list'!B37&amp;"")</f>
        <v/>
      </c>
      <c r="C41" s="25">
        <f>IF($A41="","",IF($K41&gt;0,"Yes","No"))</f>
        <v/>
      </c>
      <c r="D41" s="25">
        <f>IF($C41&lt;&gt;"Yes","",INDEX(Responses!$AC$2:$AC$101,MATCH($A41,Responses!$AB$2:$AB$101,0)))</f>
        <v/>
      </c>
      <c r="E41" s="25">
        <f>IF($C41&lt;&gt;"Yes","",IF(INDEX(Responses!$AD$2:$AD$101,MATCH($A41,Responses!$AB$2:$AB$101,0))=1,"Yes","No"))</f>
        <v/>
      </c>
      <c r="F41" s="25">
        <f>IF($C41&lt;&gt;"Yes","",IF($D41=Lists!$B$14,"Not needed",IF(INDEX(Responses!$AE$2:$AE$101,MATCH($A41,Responses!$AB$2:$AB$101,0))=1,"Yes","No")))</f>
        <v/>
      </c>
      <c r="G41" s="25">
        <f>IF(OR($A41="",Lists!$B$16&lt;&gt;"Y"),"",IF($D41=Lists!$B$14,"Not needed",IF(UPPER(TRIM('Class list'!C37&amp;""))="Y","Yes","No")))</f>
        <v/>
      </c>
      <c r="H41" s="25">
        <f>IF($A41="","",IF($C41="No",1,0)+IF($E41="No",1,0)+IF($F41="No",1,0)+IF($G41="No",1,0))</f>
        <v/>
      </c>
      <c r="I41" s="25">
        <f>IF($A41="","",IF(OR($H41&gt;0,$K41&gt;1),"Yes","No"))</f>
        <v/>
      </c>
      <c r="J41" s="24">
        <f>IF($A41="","",MID(IF($C41="No",", slip not back","")&amp;IF($E41="No",", not signed","")&amp;IF($F41="No",", no emergency phone","")&amp;IF($G41="No",", not paid","")&amp;IF($K41&gt;1,", more than one slip",""),3,200))</f>
        <v/>
      </c>
      <c r="K41" s="25">
        <f>IF($A41="","",COUNTIF(Responses!$AB$2:$AB$101,$A41))</f>
        <v/>
      </c>
    </row>
    <row r="42">
      <c r="A42" s="24">
        <f>TRIM('Class list'!A38)</f>
        <v/>
      </c>
      <c r="B42" s="25">
        <f>IF($A42="","",'Class list'!B38&amp;"")</f>
        <v/>
      </c>
      <c r="C42" s="25">
        <f>IF($A42="","",IF($K42&gt;0,"Yes","No"))</f>
        <v/>
      </c>
      <c r="D42" s="25">
        <f>IF($C42&lt;&gt;"Yes","",INDEX(Responses!$AC$2:$AC$101,MATCH($A42,Responses!$AB$2:$AB$101,0)))</f>
        <v/>
      </c>
      <c r="E42" s="25">
        <f>IF($C42&lt;&gt;"Yes","",IF(INDEX(Responses!$AD$2:$AD$101,MATCH($A42,Responses!$AB$2:$AB$101,0))=1,"Yes","No"))</f>
        <v/>
      </c>
      <c r="F42" s="25">
        <f>IF($C42&lt;&gt;"Yes","",IF($D42=Lists!$B$14,"Not needed",IF(INDEX(Responses!$AE$2:$AE$101,MATCH($A42,Responses!$AB$2:$AB$101,0))=1,"Yes","No")))</f>
        <v/>
      </c>
      <c r="G42" s="25">
        <f>IF(OR($A42="",Lists!$B$16&lt;&gt;"Y"),"",IF($D42=Lists!$B$14,"Not needed",IF(UPPER(TRIM('Class list'!C38&amp;""))="Y","Yes","No")))</f>
        <v/>
      </c>
      <c r="H42" s="25">
        <f>IF($A42="","",IF($C42="No",1,0)+IF($E42="No",1,0)+IF($F42="No",1,0)+IF($G42="No",1,0))</f>
        <v/>
      </c>
      <c r="I42" s="25">
        <f>IF($A42="","",IF(OR($H42&gt;0,$K42&gt;1),"Yes","No"))</f>
        <v/>
      </c>
      <c r="J42" s="24">
        <f>IF($A42="","",MID(IF($C42="No",", slip not back","")&amp;IF($E42="No",", not signed","")&amp;IF($F42="No",", no emergency phone","")&amp;IF($G42="No",", not paid","")&amp;IF($K42&gt;1,", more than one slip",""),3,200))</f>
        <v/>
      </c>
      <c r="K42" s="25">
        <f>IF($A42="","",COUNTIF(Responses!$AB$2:$AB$101,$A42))</f>
        <v/>
      </c>
    </row>
    <row r="43">
      <c r="A43" s="24">
        <f>TRIM('Class list'!A39)</f>
        <v/>
      </c>
      <c r="B43" s="25">
        <f>IF($A43="","",'Class list'!B39&amp;"")</f>
        <v/>
      </c>
      <c r="C43" s="25">
        <f>IF($A43="","",IF($K43&gt;0,"Yes","No"))</f>
        <v/>
      </c>
      <c r="D43" s="25">
        <f>IF($C43&lt;&gt;"Yes","",INDEX(Responses!$AC$2:$AC$101,MATCH($A43,Responses!$AB$2:$AB$101,0)))</f>
        <v/>
      </c>
      <c r="E43" s="25">
        <f>IF($C43&lt;&gt;"Yes","",IF(INDEX(Responses!$AD$2:$AD$101,MATCH($A43,Responses!$AB$2:$AB$101,0))=1,"Yes","No"))</f>
        <v/>
      </c>
      <c r="F43" s="25">
        <f>IF($C43&lt;&gt;"Yes","",IF($D43=Lists!$B$14,"Not needed",IF(INDEX(Responses!$AE$2:$AE$101,MATCH($A43,Responses!$AB$2:$AB$101,0))=1,"Yes","No")))</f>
        <v/>
      </c>
      <c r="G43" s="25">
        <f>IF(OR($A43="",Lists!$B$16&lt;&gt;"Y"),"",IF($D43=Lists!$B$14,"Not needed",IF(UPPER(TRIM('Class list'!C39&amp;""))="Y","Yes","No")))</f>
        <v/>
      </c>
      <c r="H43" s="25">
        <f>IF($A43="","",IF($C43="No",1,0)+IF($E43="No",1,0)+IF($F43="No",1,0)+IF($G43="No",1,0))</f>
        <v/>
      </c>
      <c r="I43" s="25">
        <f>IF($A43="","",IF(OR($H43&gt;0,$K43&gt;1),"Yes","No"))</f>
        <v/>
      </c>
      <c r="J43" s="24">
        <f>IF($A43="","",MID(IF($C43="No",", slip not back","")&amp;IF($E43="No",", not signed","")&amp;IF($F43="No",", no emergency phone","")&amp;IF($G43="No",", not paid","")&amp;IF($K43&gt;1,", more than one slip",""),3,200))</f>
        <v/>
      </c>
      <c r="K43" s="25">
        <f>IF($A43="","",COUNTIF(Responses!$AB$2:$AB$101,$A43))</f>
        <v/>
      </c>
    </row>
    <row r="44">
      <c r="A44" s="24">
        <f>TRIM('Class list'!A40)</f>
        <v/>
      </c>
      <c r="B44" s="25">
        <f>IF($A44="","",'Class list'!B40&amp;"")</f>
        <v/>
      </c>
      <c r="C44" s="25">
        <f>IF($A44="","",IF($K44&gt;0,"Yes","No"))</f>
        <v/>
      </c>
      <c r="D44" s="25">
        <f>IF($C44&lt;&gt;"Yes","",INDEX(Responses!$AC$2:$AC$101,MATCH($A44,Responses!$AB$2:$AB$101,0)))</f>
        <v/>
      </c>
      <c r="E44" s="25">
        <f>IF($C44&lt;&gt;"Yes","",IF(INDEX(Responses!$AD$2:$AD$101,MATCH($A44,Responses!$AB$2:$AB$101,0))=1,"Yes","No"))</f>
        <v/>
      </c>
      <c r="F44" s="25">
        <f>IF($C44&lt;&gt;"Yes","",IF($D44=Lists!$B$14,"Not needed",IF(INDEX(Responses!$AE$2:$AE$101,MATCH($A44,Responses!$AB$2:$AB$101,0))=1,"Yes","No")))</f>
        <v/>
      </c>
      <c r="G44" s="25">
        <f>IF(OR($A44="",Lists!$B$16&lt;&gt;"Y"),"",IF($D44=Lists!$B$14,"Not needed",IF(UPPER(TRIM('Class list'!C40&amp;""))="Y","Yes","No")))</f>
        <v/>
      </c>
      <c r="H44" s="25">
        <f>IF($A44="","",IF($C44="No",1,0)+IF($E44="No",1,0)+IF($F44="No",1,0)+IF($G44="No",1,0))</f>
        <v/>
      </c>
      <c r="I44" s="25">
        <f>IF($A44="","",IF(OR($H44&gt;0,$K44&gt;1),"Yes","No"))</f>
        <v/>
      </c>
      <c r="J44" s="24">
        <f>IF($A44="","",MID(IF($C44="No",", slip not back","")&amp;IF($E44="No",", not signed","")&amp;IF($F44="No",", no emergency phone","")&amp;IF($G44="No",", not paid","")&amp;IF($K44&gt;1,", more than one slip",""),3,200))</f>
        <v/>
      </c>
      <c r="K44" s="25">
        <f>IF($A44="","",COUNTIF(Responses!$AB$2:$AB$101,$A44))</f>
        <v/>
      </c>
    </row>
    <row r="45">
      <c r="A45" s="24">
        <f>TRIM('Class list'!A41)</f>
        <v/>
      </c>
      <c r="B45" s="25">
        <f>IF($A45="","",'Class list'!B41&amp;"")</f>
        <v/>
      </c>
      <c r="C45" s="25">
        <f>IF($A45="","",IF($K45&gt;0,"Yes","No"))</f>
        <v/>
      </c>
      <c r="D45" s="25">
        <f>IF($C45&lt;&gt;"Yes","",INDEX(Responses!$AC$2:$AC$101,MATCH($A45,Responses!$AB$2:$AB$101,0)))</f>
        <v/>
      </c>
      <c r="E45" s="25">
        <f>IF($C45&lt;&gt;"Yes","",IF(INDEX(Responses!$AD$2:$AD$101,MATCH($A45,Responses!$AB$2:$AB$101,0))=1,"Yes","No"))</f>
        <v/>
      </c>
      <c r="F45" s="25">
        <f>IF($C45&lt;&gt;"Yes","",IF($D45=Lists!$B$14,"Not needed",IF(INDEX(Responses!$AE$2:$AE$101,MATCH($A45,Responses!$AB$2:$AB$101,0))=1,"Yes","No")))</f>
        <v/>
      </c>
      <c r="G45" s="25">
        <f>IF(OR($A45="",Lists!$B$16&lt;&gt;"Y"),"",IF($D45=Lists!$B$14,"Not needed",IF(UPPER(TRIM('Class list'!C41&amp;""))="Y","Yes","No")))</f>
        <v/>
      </c>
      <c r="H45" s="25">
        <f>IF($A45="","",IF($C45="No",1,0)+IF($E45="No",1,0)+IF($F45="No",1,0)+IF($G45="No",1,0))</f>
        <v/>
      </c>
      <c r="I45" s="25">
        <f>IF($A45="","",IF(OR($H45&gt;0,$K45&gt;1),"Yes","No"))</f>
        <v/>
      </c>
      <c r="J45" s="24">
        <f>IF($A45="","",MID(IF($C45="No",", slip not back","")&amp;IF($E45="No",", not signed","")&amp;IF($F45="No",", no emergency phone","")&amp;IF($G45="No",", not paid","")&amp;IF($K45&gt;1,", more than one slip",""),3,200))</f>
        <v/>
      </c>
      <c r="K45" s="25">
        <f>IF($A45="","",COUNTIF(Responses!$AB$2:$AB$101,$A45))</f>
        <v/>
      </c>
    </row>
    <row r="46">
      <c r="A46" s="24">
        <f>TRIM('Class list'!A42)</f>
        <v/>
      </c>
      <c r="B46" s="25">
        <f>IF($A46="","",'Class list'!B42&amp;"")</f>
        <v/>
      </c>
      <c r="C46" s="25">
        <f>IF($A46="","",IF($K46&gt;0,"Yes","No"))</f>
        <v/>
      </c>
      <c r="D46" s="25">
        <f>IF($C46&lt;&gt;"Yes","",INDEX(Responses!$AC$2:$AC$101,MATCH($A46,Responses!$AB$2:$AB$101,0)))</f>
        <v/>
      </c>
      <c r="E46" s="25">
        <f>IF($C46&lt;&gt;"Yes","",IF(INDEX(Responses!$AD$2:$AD$101,MATCH($A46,Responses!$AB$2:$AB$101,0))=1,"Yes","No"))</f>
        <v/>
      </c>
      <c r="F46" s="25">
        <f>IF($C46&lt;&gt;"Yes","",IF($D46=Lists!$B$14,"Not needed",IF(INDEX(Responses!$AE$2:$AE$101,MATCH($A46,Responses!$AB$2:$AB$101,0))=1,"Yes","No")))</f>
        <v/>
      </c>
      <c r="G46" s="25">
        <f>IF(OR($A46="",Lists!$B$16&lt;&gt;"Y"),"",IF($D46=Lists!$B$14,"Not needed",IF(UPPER(TRIM('Class list'!C42&amp;""))="Y","Yes","No")))</f>
        <v/>
      </c>
      <c r="H46" s="25">
        <f>IF($A46="","",IF($C46="No",1,0)+IF($E46="No",1,0)+IF($F46="No",1,0)+IF($G46="No",1,0))</f>
        <v/>
      </c>
      <c r="I46" s="25">
        <f>IF($A46="","",IF(OR($H46&gt;0,$K46&gt;1),"Yes","No"))</f>
        <v/>
      </c>
      <c r="J46" s="24">
        <f>IF($A46="","",MID(IF($C46="No",", slip not back","")&amp;IF($E46="No",", not signed","")&amp;IF($F46="No",", no emergency phone","")&amp;IF($G46="No",", not paid","")&amp;IF($K46&gt;1,", more than one slip",""),3,200))</f>
        <v/>
      </c>
      <c r="K46" s="25">
        <f>IF($A46="","",COUNTIF(Responses!$AB$2:$AB$101,$A46))</f>
        <v/>
      </c>
    </row>
    <row r="47">
      <c r="A47" s="24">
        <f>TRIM('Class list'!A43)</f>
        <v/>
      </c>
      <c r="B47" s="25">
        <f>IF($A47="","",'Class list'!B43&amp;"")</f>
        <v/>
      </c>
      <c r="C47" s="25">
        <f>IF($A47="","",IF($K47&gt;0,"Yes","No"))</f>
        <v/>
      </c>
      <c r="D47" s="25">
        <f>IF($C47&lt;&gt;"Yes","",INDEX(Responses!$AC$2:$AC$101,MATCH($A47,Responses!$AB$2:$AB$101,0)))</f>
        <v/>
      </c>
      <c r="E47" s="25">
        <f>IF($C47&lt;&gt;"Yes","",IF(INDEX(Responses!$AD$2:$AD$101,MATCH($A47,Responses!$AB$2:$AB$101,0))=1,"Yes","No"))</f>
        <v/>
      </c>
      <c r="F47" s="25">
        <f>IF($C47&lt;&gt;"Yes","",IF($D47=Lists!$B$14,"Not needed",IF(INDEX(Responses!$AE$2:$AE$101,MATCH($A47,Responses!$AB$2:$AB$101,0))=1,"Yes","No")))</f>
        <v/>
      </c>
      <c r="G47" s="25">
        <f>IF(OR($A47="",Lists!$B$16&lt;&gt;"Y"),"",IF($D47=Lists!$B$14,"Not needed",IF(UPPER(TRIM('Class list'!C43&amp;""))="Y","Yes","No")))</f>
        <v/>
      </c>
      <c r="H47" s="25">
        <f>IF($A47="","",IF($C47="No",1,0)+IF($E47="No",1,0)+IF($F47="No",1,0)+IF($G47="No",1,0))</f>
        <v/>
      </c>
      <c r="I47" s="25">
        <f>IF($A47="","",IF(OR($H47&gt;0,$K47&gt;1),"Yes","No"))</f>
        <v/>
      </c>
      <c r="J47" s="24">
        <f>IF($A47="","",MID(IF($C47="No",", slip not back","")&amp;IF($E47="No",", not signed","")&amp;IF($F47="No",", no emergency phone","")&amp;IF($G47="No",", not paid","")&amp;IF($K47&gt;1,", more than one slip",""),3,200))</f>
        <v/>
      </c>
      <c r="K47" s="25">
        <f>IF($A47="","",COUNTIF(Responses!$AB$2:$AB$101,$A47))</f>
        <v/>
      </c>
    </row>
    <row r="48">
      <c r="A48" s="24">
        <f>TRIM('Class list'!A44)</f>
        <v/>
      </c>
      <c r="B48" s="25">
        <f>IF($A48="","",'Class list'!B44&amp;"")</f>
        <v/>
      </c>
      <c r="C48" s="25">
        <f>IF($A48="","",IF($K48&gt;0,"Yes","No"))</f>
        <v/>
      </c>
      <c r="D48" s="25">
        <f>IF($C48&lt;&gt;"Yes","",INDEX(Responses!$AC$2:$AC$101,MATCH($A48,Responses!$AB$2:$AB$101,0)))</f>
        <v/>
      </c>
      <c r="E48" s="25">
        <f>IF($C48&lt;&gt;"Yes","",IF(INDEX(Responses!$AD$2:$AD$101,MATCH($A48,Responses!$AB$2:$AB$101,0))=1,"Yes","No"))</f>
        <v/>
      </c>
      <c r="F48" s="25">
        <f>IF($C48&lt;&gt;"Yes","",IF($D48=Lists!$B$14,"Not needed",IF(INDEX(Responses!$AE$2:$AE$101,MATCH($A48,Responses!$AB$2:$AB$101,0))=1,"Yes","No")))</f>
        <v/>
      </c>
      <c r="G48" s="25">
        <f>IF(OR($A48="",Lists!$B$16&lt;&gt;"Y"),"",IF($D48=Lists!$B$14,"Not needed",IF(UPPER(TRIM('Class list'!C44&amp;""))="Y","Yes","No")))</f>
        <v/>
      </c>
      <c r="H48" s="25">
        <f>IF($A48="","",IF($C48="No",1,0)+IF($E48="No",1,0)+IF($F48="No",1,0)+IF($G48="No",1,0))</f>
        <v/>
      </c>
      <c r="I48" s="25">
        <f>IF($A48="","",IF(OR($H48&gt;0,$K48&gt;1),"Yes","No"))</f>
        <v/>
      </c>
      <c r="J48" s="24">
        <f>IF($A48="","",MID(IF($C48="No",", slip not back","")&amp;IF($E48="No",", not signed","")&amp;IF($F48="No",", no emergency phone","")&amp;IF($G48="No",", not paid","")&amp;IF($K48&gt;1,", more than one slip",""),3,200))</f>
        <v/>
      </c>
      <c r="K48" s="25">
        <f>IF($A48="","",COUNTIF(Responses!$AB$2:$AB$101,$A48))</f>
        <v/>
      </c>
    </row>
    <row r="49">
      <c r="A49" s="24">
        <f>TRIM('Class list'!A45)</f>
        <v/>
      </c>
      <c r="B49" s="25">
        <f>IF($A49="","",'Class list'!B45&amp;"")</f>
        <v/>
      </c>
      <c r="C49" s="25">
        <f>IF($A49="","",IF($K49&gt;0,"Yes","No"))</f>
        <v/>
      </c>
      <c r="D49" s="25">
        <f>IF($C49&lt;&gt;"Yes","",INDEX(Responses!$AC$2:$AC$101,MATCH($A49,Responses!$AB$2:$AB$101,0)))</f>
        <v/>
      </c>
      <c r="E49" s="25">
        <f>IF($C49&lt;&gt;"Yes","",IF(INDEX(Responses!$AD$2:$AD$101,MATCH($A49,Responses!$AB$2:$AB$101,0))=1,"Yes","No"))</f>
        <v/>
      </c>
      <c r="F49" s="25">
        <f>IF($C49&lt;&gt;"Yes","",IF($D49=Lists!$B$14,"Not needed",IF(INDEX(Responses!$AE$2:$AE$101,MATCH($A49,Responses!$AB$2:$AB$101,0))=1,"Yes","No")))</f>
        <v/>
      </c>
      <c r="G49" s="25">
        <f>IF(OR($A49="",Lists!$B$16&lt;&gt;"Y"),"",IF($D49=Lists!$B$14,"Not needed",IF(UPPER(TRIM('Class list'!C45&amp;""))="Y","Yes","No")))</f>
        <v/>
      </c>
      <c r="H49" s="25">
        <f>IF($A49="","",IF($C49="No",1,0)+IF($E49="No",1,0)+IF($F49="No",1,0)+IF($G49="No",1,0))</f>
        <v/>
      </c>
      <c r="I49" s="25">
        <f>IF($A49="","",IF(OR($H49&gt;0,$K49&gt;1),"Yes","No"))</f>
        <v/>
      </c>
      <c r="J49" s="24">
        <f>IF($A49="","",MID(IF($C49="No",", slip not back","")&amp;IF($E49="No",", not signed","")&amp;IF($F49="No",", no emergency phone","")&amp;IF($G49="No",", not paid","")&amp;IF($K49&gt;1,", more than one slip",""),3,200))</f>
        <v/>
      </c>
      <c r="K49" s="25">
        <f>IF($A49="","",COUNTIF(Responses!$AB$2:$AB$101,$A49))</f>
        <v/>
      </c>
    </row>
    <row r="50">
      <c r="A50" s="24">
        <f>TRIM('Class list'!A46)</f>
        <v/>
      </c>
      <c r="B50" s="25">
        <f>IF($A50="","",'Class list'!B46&amp;"")</f>
        <v/>
      </c>
      <c r="C50" s="25">
        <f>IF($A50="","",IF($K50&gt;0,"Yes","No"))</f>
        <v/>
      </c>
      <c r="D50" s="25">
        <f>IF($C50&lt;&gt;"Yes","",INDEX(Responses!$AC$2:$AC$101,MATCH($A50,Responses!$AB$2:$AB$101,0)))</f>
        <v/>
      </c>
      <c r="E50" s="25">
        <f>IF($C50&lt;&gt;"Yes","",IF(INDEX(Responses!$AD$2:$AD$101,MATCH($A50,Responses!$AB$2:$AB$101,0))=1,"Yes","No"))</f>
        <v/>
      </c>
      <c r="F50" s="25">
        <f>IF($C50&lt;&gt;"Yes","",IF($D50=Lists!$B$14,"Not needed",IF(INDEX(Responses!$AE$2:$AE$101,MATCH($A50,Responses!$AB$2:$AB$101,0))=1,"Yes","No")))</f>
        <v/>
      </c>
      <c r="G50" s="25">
        <f>IF(OR($A50="",Lists!$B$16&lt;&gt;"Y"),"",IF($D50=Lists!$B$14,"Not needed",IF(UPPER(TRIM('Class list'!C46&amp;""))="Y","Yes","No")))</f>
        <v/>
      </c>
      <c r="H50" s="25">
        <f>IF($A50="","",IF($C50="No",1,0)+IF($E50="No",1,0)+IF($F50="No",1,0)+IF($G50="No",1,0))</f>
        <v/>
      </c>
      <c r="I50" s="25">
        <f>IF($A50="","",IF(OR($H50&gt;0,$K50&gt;1),"Yes","No"))</f>
        <v/>
      </c>
      <c r="J50" s="24">
        <f>IF($A50="","",MID(IF($C50="No",", slip not back","")&amp;IF($E50="No",", not signed","")&amp;IF($F50="No",", no emergency phone","")&amp;IF($G50="No",", not paid","")&amp;IF($K50&gt;1,", more than one slip",""),3,200))</f>
        <v/>
      </c>
      <c r="K50" s="25">
        <f>IF($A50="","",COUNTIF(Responses!$AB$2:$AB$101,$A50))</f>
        <v/>
      </c>
    </row>
    <row r="51">
      <c r="A51" s="24">
        <f>TRIM('Class list'!A47)</f>
        <v/>
      </c>
      <c r="B51" s="25">
        <f>IF($A51="","",'Class list'!B47&amp;"")</f>
        <v/>
      </c>
      <c r="C51" s="25">
        <f>IF($A51="","",IF($K51&gt;0,"Yes","No"))</f>
        <v/>
      </c>
      <c r="D51" s="25">
        <f>IF($C51&lt;&gt;"Yes","",INDEX(Responses!$AC$2:$AC$101,MATCH($A51,Responses!$AB$2:$AB$101,0)))</f>
        <v/>
      </c>
      <c r="E51" s="25">
        <f>IF($C51&lt;&gt;"Yes","",IF(INDEX(Responses!$AD$2:$AD$101,MATCH($A51,Responses!$AB$2:$AB$101,0))=1,"Yes","No"))</f>
        <v/>
      </c>
      <c r="F51" s="25">
        <f>IF($C51&lt;&gt;"Yes","",IF($D51=Lists!$B$14,"Not needed",IF(INDEX(Responses!$AE$2:$AE$101,MATCH($A51,Responses!$AB$2:$AB$101,0))=1,"Yes","No")))</f>
        <v/>
      </c>
      <c r="G51" s="25">
        <f>IF(OR($A51="",Lists!$B$16&lt;&gt;"Y"),"",IF($D51=Lists!$B$14,"Not needed",IF(UPPER(TRIM('Class list'!C47&amp;""))="Y","Yes","No")))</f>
        <v/>
      </c>
      <c r="H51" s="25">
        <f>IF($A51="","",IF($C51="No",1,0)+IF($E51="No",1,0)+IF($F51="No",1,0)+IF($G51="No",1,0))</f>
        <v/>
      </c>
      <c r="I51" s="25">
        <f>IF($A51="","",IF(OR($H51&gt;0,$K51&gt;1),"Yes","No"))</f>
        <v/>
      </c>
      <c r="J51" s="24">
        <f>IF($A51="","",MID(IF($C51="No",", slip not back","")&amp;IF($E51="No",", not signed","")&amp;IF($F51="No",", no emergency phone","")&amp;IF($G51="No",", not paid","")&amp;IF($K51&gt;1,", more than one slip",""),3,200))</f>
        <v/>
      </c>
      <c r="K51" s="25">
        <f>IF($A51="","",COUNTIF(Responses!$AB$2:$AB$101,$A51))</f>
        <v/>
      </c>
    </row>
    <row r="52">
      <c r="A52" s="24">
        <f>TRIM('Class list'!A48)</f>
        <v/>
      </c>
      <c r="B52" s="25">
        <f>IF($A52="","",'Class list'!B48&amp;"")</f>
        <v/>
      </c>
      <c r="C52" s="25">
        <f>IF($A52="","",IF($K52&gt;0,"Yes","No"))</f>
        <v/>
      </c>
      <c r="D52" s="25">
        <f>IF($C52&lt;&gt;"Yes","",INDEX(Responses!$AC$2:$AC$101,MATCH($A52,Responses!$AB$2:$AB$101,0)))</f>
        <v/>
      </c>
      <c r="E52" s="25">
        <f>IF($C52&lt;&gt;"Yes","",IF(INDEX(Responses!$AD$2:$AD$101,MATCH($A52,Responses!$AB$2:$AB$101,0))=1,"Yes","No"))</f>
        <v/>
      </c>
      <c r="F52" s="25">
        <f>IF($C52&lt;&gt;"Yes","",IF($D52=Lists!$B$14,"Not needed",IF(INDEX(Responses!$AE$2:$AE$101,MATCH($A52,Responses!$AB$2:$AB$101,0))=1,"Yes","No")))</f>
        <v/>
      </c>
      <c r="G52" s="25">
        <f>IF(OR($A52="",Lists!$B$16&lt;&gt;"Y"),"",IF($D52=Lists!$B$14,"Not needed",IF(UPPER(TRIM('Class list'!C48&amp;""))="Y","Yes","No")))</f>
        <v/>
      </c>
      <c r="H52" s="25">
        <f>IF($A52="","",IF($C52="No",1,0)+IF($E52="No",1,0)+IF($F52="No",1,0)+IF($G52="No",1,0))</f>
        <v/>
      </c>
      <c r="I52" s="25">
        <f>IF($A52="","",IF(OR($H52&gt;0,$K52&gt;1),"Yes","No"))</f>
        <v/>
      </c>
      <c r="J52" s="24">
        <f>IF($A52="","",MID(IF($C52="No",", slip not back","")&amp;IF($E52="No",", not signed","")&amp;IF($F52="No",", no emergency phone","")&amp;IF($G52="No",", not paid","")&amp;IF($K52&gt;1,", more than one slip",""),3,200))</f>
        <v/>
      </c>
      <c r="K52" s="25">
        <f>IF($A52="","",COUNTIF(Responses!$AB$2:$AB$101,$A52))</f>
        <v/>
      </c>
    </row>
    <row r="53">
      <c r="A53" s="24">
        <f>TRIM('Class list'!A49)</f>
        <v/>
      </c>
      <c r="B53" s="25">
        <f>IF($A53="","",'Class list'!B49&amp;"")</f>
        <v/>
      </c>
      <c r="C53" s="25">
        <f>IF($A53="","",IF($K53&gt;0,"Yes","No"))</f>
        <v/>
      </c>
      <c r="D53" s="25">
        <f>IF($C53&lt;&gt;"Yes","",INDEX(Responses!$AC$2:$AC$101,MATCH($A53,Responses!$AB$2:$AB$101,0)))</f>
        <v/>
      </c>
      <c r="E53" s="25">
        <f>IF($C53&lt;&gt;"Yes","",IF(INDEX(Responses!$AD$2:$AD$101,MATCH($A53,Responses!$AB$2:$AB$101,0))=1,"Yes","No"))</f>
        <v/>
      </c>
      <c r="F53" s="25">
        <f>IF($C53&lt;&gt;"Yes","",IF($D53=Lists!$B$14,"Not needed",IF(INDEX(Responses!$AE$2:$AE$101,MATCH($A53,Responses!$AB$2:$AB$101,0))=1,"Yes","No")))</f>
        <v/>
      </c>
      <c r="G53" s="25">
        <f>IF(OR($A53="",Lists!$B$16&lt;&gt;"Y"),"",IF($D53=Lists!$B$14,"Not needed",IF(UPPER(TRIM('Class list'!C49&amp;""))="Y","Yes","No")))</f>
        <v/>
      </c>
      <c r="H53" s="25">
        <f>IF($A53="","",IF($C53="No",1,0)+IF($E53="No",1,0)+IF($F53="No",1,0)+IF($G53="No",1,0))</f>
        <v/>
      </c>
      <c r="I53" s="25">
        <f>IF($A53="","",IF(OR($H53&gt;0,$K53&gt;1),"Yes","No"))</f>
        <v/>
      </c>
      <c r="J53" s="24">
        <f>IF($A53="","",MID(IF($C53="No",", slip not back","")&amp;IF($E53="No",", not signed","")&amp;IF($F53="No",", no emergency phone","")&amp;IF($G53="No",", not paid","")&amp;IF($K53&gt;1,", more than one slip",""),3,200))</f>
        <v/>
      </c>
      <c r="K53" s="25">
        <f>IF($A53="","",COUNTIF(Responses!$AB$2:$AB$101,$A53))</f>
        <v/>
      </c>
    </row>
    <row r="54">
      <c r="A54" s="24">
        <f>TRIM('Class list'!A50)</f>
        <v/>
      </c>
      <c r="B54" s="25">
        <f>IF($A54="","",'Class list'!B50&amp;"")</f>
        <v/>
      </c>
      <c r="C54" s="25">
        <f>IF($A54="","",IF($K54&gt;0,"Yes","No"))</f>
        <v/>
      </c>
      <c r="D54" s="25">
        <f>IF($C54&lt;&gt;"Yes","",INDEX(Responses!$AC$2:$AC$101,MATCH($A54,Responses!$AB$2:$AB$101,0)))</f>
        <v/>
      </c>
      <c r="E54" s="25">
        <f>IF($C54&lt;&gt;"Yes","",IF(INDEX(Responses!$AD$2:$AD$101,MATCH($A54,Responses!$AB$2:$AB$101,0))=1,"Yes","No"))</f>
        <v/>
      </c>
      <c r="F54" s="25">
        <f>IF($C54&lt;&gt;"Yes","",IF($D54=Lists!$B$14,"Not needed",IF(INDEX(Responses!$AE$2:$AE$101,MATCH($A54,Responses!$AB$2:$AB$101,0))=1,"Yes","No")))</f>
        <v/>
      </c>
      <c r="G54" s="25">
        <f>IF(OR($A54="",Lists!$B$16&lt;&gt;"Y"),"",IF($D54=Lists!$B$14,"Not needed",IF(UPPER(TRIM('Class list'!C50&amp;""))="Y","Yes","No")))</f>
        <v/>
      </c>
      <c r="H54" s="25">
        <f>IF($A54="","",IF($C54="No",1,0)+IF($E54="No",1,0)+IF($F54="No",1,0)+IF($G54="No",1,0))</f>
        <v/>
      </c>
      <c r="I54" s="25">
        <f>IF($A54="","",IF(OR($H54&gt;0,$K54&gt;1),"Yes","No"))</f>
        <v/>
      </c>
      <c r="J54" s="24">
        <f>IF($A54="","",MID(IF($C54="No",", slip not back","")&amp;IF($E54="No",", not signed","")&amp;IF($F54="No",", no emergency phone","")&amp;IF($G54="No",", not paid","")&amp;IF($K54&gt;1,", more than one slip",""),3,200))</f>
        <v/>
      </c>
      <c r="K54" s="25">
        <f>IF($A54="","",COUNTIF(Responses!$AB$2:$AB$101,$A54))</f>
        <v/>
      </c>
    </row>
    <row r="55">
      <c r="A55" s="24">
        <f>TRIM('Class list'!A51)</f>
        <v/>
      </c>
      <c r="B55" s="25">
        <f>IF($A55="","",'Class list'!B51&amp;"")</f>
        <v/>
      </c>
      <c r="C55" s="25">
        <f>IF($A55="","",IF($K55&gt;0,"Yes","No"))</f>
        <v/>
      </c>
      <c r="D55" s="25">
        <f>IF($C55&lt;&gt;"Yes","",INDEX(Responses!$AC$2:$AC$101,MATCH($A55,Responses!$AB$2:$AB$101,0)))</f>
        <v/>
      </c>
      <c r="E55" s="25">
        <f>IF($C55&lt;&gt;"Yes","",IF(INDEX(Responses!$AD$2:$AD$101,MATCH($A55,Responses!$AB$2:$AB$101,0))=1,"Yes","No"))</f>
        <v/>
      </c>
      <c r="F55" s="25">
        <f>IF($C55&lt;&gt;"Yes","",IF($D55=Lists!$B$14,"Not needed",IF(INDEX(Responses!$AE$2:$AE$101,MATCH($A55,Responses!$AB$2:$AB$101,0))=1,"Yes","No")))</f>
        <v/>
      </c>
      <c r="G55" s="25">
        <f>IF(OR($A55="",Lists!$B$16&lt;&gt;"Y"),"",IF($D55=Lists!$B$14,"Not needed",IF(UPPER(TRIM('Class list'!C51&amp;""))="Y","Yes","No")))</f>
        <v/>
      </c>
      <c r="H55" s="25">
        <f>IF($A55="","",IF($C55="No",1,0)+IF($E55="No",1,0)+IF($F55="No",1,0)+IF($G55="No",1,0))</f>
        <v/>
      </c>
      <c r="I55" s="25">
        <f>IF($A55="","",IF(OR($H55&gt;0,$K55&gt;1),"Yes","No"))</f>
        <v/>
      </c>
      <c r="J55" s="24">
        <f>IF($A55="","",MID(IF($C55="No",", slip not back","")&amp;IF($E55="No",", not signed","")&amp;IF($F55="No",", no emergency phone","")&amp;IF($G55="No",", not paid","")&amp;IF($K55&gt;1,", more than one slip",""),3,200))</f>
        <v/>
      </c>
      <c r="K55" s="25">
        <f>IF($A55="","",COUNTIF(Responses!$AB$2:$AB$101,$A55))</f>
        <v/>
      </c>
    </row>
    <row r="56">
      <c r="A56" s="24">
        <f>TRIM('Class list'!A52)</f>
        <v/>
      </c>
      <c r="B56" s="25">
        <f>IF($A56="","",'Class list'!B52&amp;"")</f>
        <v/>
      </c>
      <c r="C56" s="25">
        <f>IF($A56="","",IF($K56&gt;0,"Yes","No"))</f>
        <v/>
      </c>
      <c r="D56" s="25">
        <f>IF($C56&lt;&gt;"Yes","",INDEX(Responses!$AC$2:$AC$101,MATCH($A56,Responses!$AB$2:$AB$101,0)))</f>
        <v/>
      </c>
      <c r="E56" s="25">
        <f>IF($C56&lt;&gt;"Yes","",IF(INDEX(Responses!$AD$2:$AD$101,MATCH($A56,Responses!$AB$2:$AB$101,0))=1,"Yes","No"))</f>
        <v/>
      </c>
      <c r="F56" s="25">
        <f>IF($C56&lt;&gt;"Yes","",IF($D56=Lists!$B$14,"Not needed",IF(INDEX(Responses!$AE$2:$AE$101,MATCH($A56,Responses!$AB$2:$AB$101,0))=1,"Yes","No")))</f>
        <v/>
      </c>
      <c r="G56" s="25">
        <f>IF(OR($A56="",Lists!$B$16&lt;&gt;"Y"),"",IF($D56=Lists!$B$14,"Not needed",IF(UPPER(TRIM('Class list'!C52&amp;""))="Y","Yes","No")))</f>
        <v/>
      </c>
      <c r="H56" s="25">
        <f>IF($A56="","",IF($C56="No",1,0)+IF($E56="No",1,0)+IF($F56="No",1,0)+IF($G56="No",1,0))</f>
        <v/>
      </c>
      <c r="I56" s="25">
        <f>IF($A56="","",IF(OR($H56&gt;0,$K56&gt;1),"Yes","No"))</f>
        <v/>
      </c>
      <c r="J56" s="24">
        <f>IF($A56="","",MID(IF($C56="No",", slip not back","")&amp;IF($E56="No",", not signed","")&amp;IF($F56="No",", no emergency phone","")&amp;IF($G56="No",", not paid","")&amp;IF($K56&gt;1,", more than one slip",""),3,200))</f>
        <v/>
      </c>
      <c r="K56" s="25">
        <f>IF($A56="","",COUNTIF(Responses!$AB$2:$AB$101,$A56))</f>
        <v/>
      </c>
    </row>
    <row r="57">
      <c r="A57" s="24">
        <f>TRIM('Class list'!A53)</f>
        <v/>
      </c>
      <c r="B57" s="25">
        <f>IF($A57="","",'Class list'!B53&amp;"")</f>
        <v/>
      </c>
      <c r="C57" s="25">
        <f>IF($A57="","",IF($K57&gt;0,"Yes","No"))</f>
        <v/>
      </c>
      <c r="D57" s="25">
        <f>IF($C57&lt;&gt;"Yes","",INDEX(Responses!$AC$2:$AC$101,MATCH($A57,Responses!$AB$2:$AB$101,0)))</f>
        <v/>
      </c>
      <c r="E57" s="25">
        <f>IF($C57&lt;&gt;"Yes","",IF(INDEX(Responses!$AD$2:$AD$101,MATCH($A57,Responses!$AB$2:$AB$101,0))=1,"Yes","No"))</f>
        <v/>
      </c>
      <c r="F57" s="25">
        <f>IF($C57&lt;&gt;"Yes","",IF($D57=Lists!$B$14,"Not needed",IF(INDEX(Responses!$AE$2:$AE$101,MATCH($A57,Responses!$AB$2:$AB$101,0))=1,"Yes","No")))</f>
        <v/>
      </c>
      <c r="G57" s="25">
        <f>IF(OR($A57="",Lists!$B$16&lt;&gt;"Y"),"",IF($D57=Lists!$B$14,"Not needed",IF(UPPER(TRIM('Class list'!C53&amp;""))="Y","Yes","No")))</f>
        <v/>
      </c>
      <c r="H57" s="25">
        <f>IF($A57="","",IF($C57="No",1,0)+IF($E57="No",1,0)+IF($F57="No",1,0)+IF($G57="No",1,0))</f>
        <v/>
      </c>
      <c r="I57" s="25">
        <f>IF($A57="","",IF(OR($H57&gt;0,$K57&gt;1),"Yes","No"))</f>
        <v/>
      </c>
      <c r="J57" s="24">
        <f>IF($A57="","",MID(IF($C57="No",", slip not back","")&amp;IF($E57="No",", not signed","")&amp;IF($F57="No",", no emergency phone","")&amp;IF($G57="No",", not paid","")&amp;IF($K57&gt;1,", more than one slip",""),3,200))</f>
        <v/>
      </c>
      <c r="K57" s="25">
        <f>IF($A57="","",COUNTIF(Responses!$AB$2:$AB$101,$A57))</f>
        <v/>
      </c>
    </row>
    <row r="58">
      <c r="A58" s="24">
        <f>TRIM('Class list'!A54)</f>
        <v/>
      </c>
      <c r="B58" s="25">
        <f>IF($A58="","",'Class list'!B54&amp;"")</f>
        <v/>
      </c>
      <c r="C58" s="25">
        <f>IF($A58="","",IF($K58&gt;0,"Yes","No"))</f>
        <v/>
      </c>
      <c r="D58" s="25">
        <f>IF($C58&lt;&gt;"Yes","",INDEX(Responses!$AC$2:$AC$101,MATCH($A58,Responses!$AB$2:$AB$101,0)))</f>
        <v/>
      </c>
      <c r="E58" s="25">
        <f>IF($C58&lt;&gt;"Yes","",IF(INDEX(Responses!$AD$2:$AD$101,MATCH($A58,Responses!$AB$2:$AB$101,0))=1,"Yes","No"))</f>
        <v/>
      </c>
      <c r="F58" s="25">
        <f>IF($C58&lt;&gt;"Yes","",IF($D58=Lists!$B$14,"Not needed",IF(INDEX(Responses!$AE$2:$AE$101,MATCH($A58,Responses!$AB$2:$AB$101,0))=1,"Yes","No")))</f>
        <v/>
      </c>
      <c r="G58" s="25">
        <f>IF(OR($A58="",Lists!$B$16&lt;&gt;"Y"),"",IF($D58=Lists!$B$14,"Not needed",IF(UPPER(TRIM('Class list'!C54&amp;""))="Y","Yes","No")))</f>
        <v/>
      </c>
      <c r="H58" s="25">
        <f>IF($A58="","",IF($C58="No",1,0)+IF($E58="No",1,0)+IF($F58="No",1,0)+IF($G58="No",1,0))</f>
        <v/>
      </c>
      <c r="I58" s="25">
        <f>IF($A58="","",IF(OR($H58&gt;0,$K58&gt;1),"Yes","No"))</f>
        <v/>
      </c>
      <c r="J58" s="24">
        <f>IF($A58="","",MID(IF($C58="No",", slip not back","")&amp;IF($E58="No",", not signed","")&amp;IF($F58="No",", no emergency phone","")&amp;IF($G58="No",", not paid","")&amp;IF($K58&gt;1,", more than one slip",""),3,200))</f>
        <v/>
      </c>
      <c r="K58" s="25">
        <f>IF($A58="","",COUNTIF(Responses!$AB$2:$AB$101,$A58))</f>
        <v/>
      </c>
    </row>
    <row r="59">
      <c r="A59" s="24">
        <f>TRIM('Class list'!A55)</f>
        <v/>
      </c>
      <c r="B59" s="25">
        <f>IF($A59="","",'Class list'!B55&amp;"")</f>
        <v/>
      </c>
      <c r="C59" s="25">
        <f>IF($A59="","",IF($K59&gt;0,"Yes","No"))</f>
        <v/>
      </c>
      <c r="D59" s="25">
        <f>IF($C59&lt;&gt;"Yes","",INDEX(Responses!$AC$2:$AC$101,MATCH($A59,Responses!$AB$2:$AB$101,0)))</f>
        <v/>
      </c>
      <c r="E59" s="25">
        <f>IF($C59&lt;&gt;"Yes","",IF(INDEX(Responses!$AD$2:$AD$101,MATCH($A59,Responses!$AB$2:$AB$101,0))=1,"Yes","No"))</f>
        <v/>
      </c>
      <c r="F59" s="25">
        <f>IF($C59&lt;&gt;"Yes","",IF($D59=Lists!$B$14,"Not needed",IF(INDEX(Responses!$AE$2:$AE$101,MATCH($A59,Responses!$AB$2:$AB$101,0))=1,"Yes","No")))</f>
        <v/>
      </c>
      <c r="G59" s="25">
        <f>IF(OR($A59="",Lists!$B$16&lt;&gt;"Y"),"",IF($D59=Lists!$B$14,"Not needed",IF(UPPER(TRIM('Class list'!C55&amp;""))="Y","Yes","No")))</f>
        <v/>
      </c>
      <c r="H59" s="25">
        <f>IF($A59="","",IF($C59="No",1,0)+IF($E59="No",1,0)+IF($F59="No",1,0)+IF($G59="No",1,0))</f>
        <v/>
      </c>
      <c r="I59" s="25">
        <f>IF($A59="","",IF(OR($H59&gt;0,$K59&gt;1),"Yes","No"))</f>
        <v/>
      </c>
      <c r="J59" s="24">
        <f>IF($A59="","",MID(IF($C59="No",", slip not back","")&amp;IF($E59="No",", not signed","")&amp;IF($F59="No",", no emergency phone","")&amp;IF($G59="No",", not paid","")&amp;IF($K59&gt;1,", more than one slip",""),3,200))</f>
        <v/>
      </c>
      <c r="K59" s="25">
        <f>IF($A59="","",COUNTIF(Responses!$AB$2:$AB$101,$A59))</f>
        <v/>
      </c>
    </row>
    <row r="60">
      <c r="A60" s="24">
        <f>TRIM('Class list'!A56)</f>
        <v/>
      </c>
      <c r="B60" s="25">
        <f>IF($A60="","",'Class list'!B56&amp;"")</f>
        <v/>
      </c>
      <c r="C60" s="25">
        <f>IF($A60="","",IF($K60&gt;0,"Yes","No"))</f>
        <v/>
      </c>
      <c r="D60" s="25">
        <f>IF($C60&lt;&gt;"Yes","",INDEX(Responses!$AC$2:$AC$101,MATCH($A60,Responses!$AB$2:$AB$101,0)))</f>
        <v/>
      </c>
      <c r="E60" s="25">
        <f>IF($C60&lt;&gt;"Yes","",IF(INDEX(Responses!$AD$2:$AD$101,MATCH($A60,Responses!$AB$2:$AB$101,0))=1,"Yes","No"))</f>
        <v/>
      </c>
      <c r="F60" s="25">
        <f>IF($C60&lt;&gt;"Yes","",IF($D60=Lists!$B$14,"Not needed",IF(INDEX(Responses!$AE$2:$AE$101,MATCH($A60,Responses!$AB$2:$AB$101,0))=1,"Yes","No")))</f>
        <v/>
      </c>
      <c r="G60" s="25">
        <f>IF(OR($A60="",Lists!$B$16&lt;&gt;"Y"),"",IF($D60=Lists!$B$14,"Not needed",IF(UPPER(TRIM('Class list'!C56&amp;""))="Y","Yes","No")))</f>
        <v/>
      </c>
      <c r="H60" s="25">
        <f>IF($A60="","",IF($C60="No",1,0)+IF($E60="No",1,0)+IF($F60="No",1,0)+IF($G60="No",1,0))</f>
        <v/>
      </c>
      <c r="I60" s="25">
        <f>IF($A60="","",IF(OR($H60&gt;0,$K60&gt;1),"Yes","No"))</f>
        <v/>
      </c>
      <c r="J60" s="24">
        <f>IF($A60="","",MID(IF($C60="No",", slip not back","")&amp;IF($E60="No",", not signed","")&amp;IF($F60="No",", no emergency phone","")&amp;IF($G60="No",", not paid","")&amp;IF($K60&gt;1,", more than one slip",""),3,200))</f>
        <v/>
      </c>
      <c r="K60" s="25">
        <f>IF($A60="","",COUNTIF(Responses!$AB$2:$AB$101,$A60))</f>
        <v/>
      </c>
    </row>
    <row r="61">
      <c r="A61" s="24">
        <f>TRIM('Class list'!A57)</f>
        <v/>
      </c>
      <c r="B61" s="25">
        <f>IF($A61="","",'Class list'!B57&amp;"")</f>
        <v/>
      </c>
      <c r="C61" s="25">
        <f>IF($A61="","",IF($K61&gt;0,"Yes","No"))</f>
        <v/>
      </c>
      <c r="D61" s="25">
        <f>IF($C61&lt;&gt;"Yes","",INDEX(Responses!$AC$2:$AC$101,MATCH($A61,Responses!$AB$2:$AB$101,0)))</f>
        <v/>
      </c>
      <c r="E61" s="25">
        <f>IF($C61&lt;&gt;"Yes","",IF(INDEX(Responses!$AD$2:$AD$101,MATCH($A61,Responses!$AB$2:$AB$101,0))=1,"Yes","No"))</f>
        <v/>
      </c>
      <c r="F61" s="25">
        <f>IF($C61&lt;&gt;"Yes","",IF($D61=Lists!$B$14,"Not needed",IF(INDEX(Responses!$AE$2:$AE$101,MATCH($A61,Responses!$AB$2:$AB$101,0))=1,"Yes","No")))</f>
        <v/>
      </c>
      <c r="G61" s="25">
        <f>IF(OR($A61="",Lists!$B$16&lt;&gt;"Y"),"",IF($D61=Lists!$B$14,"Not needed",IF(UPPER(TRIM('Class list'!C57&amp;""))="Y","Yes","No")))</f>
        <v/>
      </c>
      <c r="H61" s="25">
        <f>IF($A61="","",IF($C61="No",1,0)+IF($E61="No",1,0)+IF($F61="No",1,0)+IF($G61="No",1,0))</f>
        <v/>
      </c>
      <c r="I61" s="25">
        <f>IF($A61="","",IF(OR($H61&gt;0,$K61&gt;1),"Yes","No"))</f>
        <v/>
      </c>
      <c r="J61" s="24">
        <f>IF($A61="","",MID(IF($C61="No",", slip not back","")&amp;IF($E61="No",", not signed","")&amp;IF($F61="No",", no emergency phone","")&amp;IF($G61="No",", not paid","")&amp;IF($K61&gt;1,", more than one slip",""),3,200))</f>
        <v/>
      </c>
      <c r="K61" s="25">
        <f>IF($A61="","",COUNTIF(Responses!$AB$2:$AB$101,$A61))</f>
        <v/>
      </c>
    </row>
    <row r="62">
      <c r="A62" s="24">
        <f>TRIM('Class list'!A58)</f>
        <v/>
      </c>
      <c r="B62" s="25">
        <f>IF($A62="","",'Class list'!B58&amp;"")</f>
        <v/>
      </c>
      <c r="C62" s="25">
        <f>IF($A62="","",IF($K62&gt;0,"Yes","No"))</f>
        <v/>
      </c>
      <c r="D62" s="25">
        <f>IF($C62&lt;&gt;"Yes","",INDEX(Responses!$AC$2:$AC$101,MATCH($A62,Responses!$AB$2:$AB$101,0)))</f>
        <v/>
      </c>
      <c r="E62" s="25">
        <f>IF($C62&lt;&gt;"Yes","",IF(INDEX(Responses!$AD$2:$AD$101,MATCH($A62,Responses!$AB$2:$AB$101,0))=1,"Yes","No"))</f>
        <v/>
      </c>
      <c r="F62" s="25">
        <f>IF($C62&lt;&gt;"Yes","",IF($D62=Lists!$B$14,"Not needed",IF(INDEX(Responses!$AE$2:$AE$101,MATCH($A62,Responses!$AB$2:$AB$101,0))=1,"Yes","No")))</f>
        <v/>
      </c>
      <c r="G62" s="25">
        <f>IF(OR($A62="",Lists!$B$16&lt;&gt;"Y"),"",IF($D62=Lists!$B$14,"Not needed",IF(UPPER(TRIM('Class list'!C58&amp;""))="Y","Yes","No")))</f>
        <v/>
      </c>
      <c r="H62" s="25">
        <f>IF($A62="","",IF($C62="No",1,0)+IF($E62="No",1,0)+IF($F62="No",1,0)+IF($G62="No",1,0))</f>
        <v/>
      </c>
      <c r="I62" s="25">
        <f>IF($A62="","",IF(OR($H62&gt;0,$K62&gt;1),"Yes","No"))</f>
        <v/>
      </c>
      <c r="J62" s="24">
        <f>IF($A62="","",MID(IF($C62="No",", slip not back","")&amp;IF($E62="No",", not signed","")&amp;IF($F62="No",", no emergency phone","")&amp;IF($G62="No",", not paid","")&amp;IF($K62&gt;1,", more than one slip",""),3,200))</f>
        <v/>
      </c>
      <c r="K62" s="25">
        <f>IF($A62="","",COUNTIF(Responses!$AB$2:$AB$101,$A62))</f>
        <v/>
      </c>
    </row>
    <row r="63">
      <c r="A63" s="24">
        <f>TRIM('Class list'!A59)</f>
        <v/>
      </c>
      <c r="B63" s="25">
        <f>IF($A63="","",'Class list'!B59&amp;"")</f>
        <v/>
      </c>
      <c r="C63" s="25">
        <f>IF($A63="","",IF($K63&gt;0,"Yes","No"))</f>
        <v/>
      </c>
      <c r="D63" s="25">
        <f>IF($C63&lt;&gt;"Yes","",INDEX(Responses!$AC$2:$AC$101,MATCH($A63,Responses!$AB$2:$AB$101,0)))</f>
        <v/>
      </c>
      <c r="E63" s="25">
        <f>IF($C63&lt;&gt;"Yes","",IF(INDEX(Responses!$AD$2:$AD$101,MATCH($A63,Responses!$AB$2:$AB$101,0))=1,"Yes","No"))</f>
        <v/>
      </c>
      <c r="F63" s="25">
        <f>IF($C63&lt;&gt;"Yes","",IF($D63=Lists!$B$14,"Not needed",IF(INDEX(Responses!$AE$2:$AE$101,MATCH($A63,Responses!$AB$2:$AB$101,0))=1,"Yes","No")))</f>
        <v/>
      </c>
      <c r="G63" s="25">
        <f>IF(OR($A63="",Lists!$B$16&lt;&gt;"Y"),"",IF($D63=Lists!$B$14,"Not needed",IF(UPPER(TRIM('Class list'!C59&amp;""))="Y","Yes","No")))</f>
        <v/>
      </c>
      <c r="H63" s="25">
        <f>IF($A63="","",IF($C63="No",1,0)+IF($E63="No",1,0)+IF($F63="No",1,0)+IF($G63="No",1,0))</f>
        <v/>
      </c>
      <c r="I63" s="25">
        <f>IF($A63="","",IF(OR($H63&gt;0,$K63&gt;1),"Yes","No"))</f>
        <v/>
      </c>
      <c r="J63" s="24">
        <f>IF($A63="","",MID(IF($C63="No",", slip not back","")&amp;IF($E63="No",", not signed","")&amp;IF($F63="No",", no emergency phone","")&amp;IF($G63="No",", not paid","")&amp;IF($K63&gt;1,", more than one slip",""),3,200))</f>
        <v/>
      </c>
      <c r="K63" s="25">
        <f>IF($A63="","",COUNTIF(Responses!$AB$2:$AB$101,$A63))</f>
        <v/>
      </c>
    </row>
    <row r="64">
      <c r="A64" s="24">
        <f>TRIM('Class list'!A60)</f>
        <v/>
      </c>
      <c r="B64" s="25">
        <f>IF($A64="","",'Class list'!B60&amp;"")</f>
        <v/>
      </c>
      <c r="C64" s="25">
        <f>IF($A64="","",IF($K64&gt;0,"Yes","No"))</f>
        <v/>
      </c>
      <c r="D64" s="25">
        <f>IF($C64&lt;&gt;"Yes","",INDEX(Responses!$AC$2:$AC$101,MATCH($A64,Responses!$AB$2:$AB$101,0)))</f>
        <v/>
      </c>
      <c r="E64" s="25">
        <f>IF($C64&lt;&gt;"Yes","",IF(INDEX(Responses!$AD$2:$AD$101,MATCH($A64,Responses!$AB$2:$AB$101,0))=1,"Yes","No"))</f>
        <v/>
      </c>
      <c r="F64" s="25">
        <f>IF($C64&lt;&gt;"Yes","",IF($D64=Lists!$B$14,"Not needed",IF(INDEX(Responses!$AE$2:$AE$101,MATCH($A64,Responses!$AB$2:$AB$101,0))=1,"Yes","No")))</f>
        <v/>
      </c>
      <c r="G64" s="25">
        <f>IF(OR($A64="",Lists!$B$16&lt;&gt;"Y"),"",IF($D64=Lists!$B$14,"Not needed",IF(UPPER(TRIM('Class list'!C60&amp;""))="Y","Yes","No")))</f>
        <v/>
      </c>
      <c r="H64" s="25">
        <f>IF($A64="","",IF($C64="No",1,0)+IF($E64="No",1,0)+IF($F64="No",1,0)+IF($G64="No",1,0))</f>
        <v/>
      </c>
      <c r="I64" s="25">
        <f>IF($A64="","",IF(OR($H64&gt;0,$K64&gt;1),"Yes","No"))</f>
        <v/>
      </c>
      <c r="J64" s="24">
        <f>IF($A64="","",MID(IF($C64="No",", slip not back","")&amp;IF($E64="No",", not signed","")&amp;IF($F64="No",", no emergency phone","")&amp;IF($G64="No",", not paid","")&amp;IF($K64&gt;1,", more than one slip",""),3,200))</f>
        <v/>
      </c>
      <c r="K64" s="25">
        <f>IF($A64="","",COUNTIF(Responses!$AB$2:$AB$101,$A64))</f>
        <v/>
      </c>
    </row>
    <row r="65">
      <c r="A65" s="24">
        <f>TRIM('Class list'!A61)</f>
        <v/>
      </c>
      <c r="B65" s="25">
        <f>IF($A65="","",'Class list'!B61&amp;"")</f>
        <v/>
      </c>
      <c r="C65" s="25">
        <f>IF($A65="","",IF($K65&gt;0,"Yes","No"))</f>
        <v/>
      </c>
      <c r="D65" s="25">
        <f>IF($C65&lt;&gt;"Yes","",INDEX(Responses!$AC$2:$AC$101,MATCH($A65,Responses!$AB$2:$AB$101,0)))</f>
        <v/>
      </c>
      <c r="E65" s="25">
        <f>IF($C65&lt;&gt;"Yes","",IF(INDEX(Responses!$AD$2:$AD$101,MATCH($A65,Responses!$AB$2:$AB$101,0))=1,"Yes","No"))</f>
        <v/>
      </c>
      <c r="F65" s="25">
        <f>IF($C65&lt;&gt;"Yes","",IF($D65=Lists!$B$14,"Not needed",IF(INDEX(Responses!$AE$2:$AE$101,MATCH($A65,Responses!$AB$2:$AB$101,0))=1,"Yes","No")))</f>
        <v/>
      </c>
      <c r="G65" s="25">
        <f>IF(OR($A65="",Lists!$B$16&lt;&gt;"Y"),"",IF($D65=Lists!$B$14,"Not needed",IF(UPPER(TRIM('Class list'!C61&amp;""))="Y","Yes","No")))</f>
        <v/>
      </c>
      <c r="H65" s="25">
        <f>IF($A65="","",IF($C65="No",1,0)+IF($E65="No",1,0)+IF($F65="No",1,0)+IF($G65="No",1,0))</f>
        <v/>
      </c>
      <c r="I65" s="25">
        <f>IF($A65="","",IF(OR($H65&gt;0,$K65&gt;1),"Yes","No"))</f>
        <v/>
      </c>
      <c r="J65" s="24">
        <f>IF($A65="","",MID(IF($C65="No",", slip not back","")&amp;IF($E65="No",", not signed","")&amp;IF($F65="No",", no emergency phone","")&amp;IF($G65="No",", not paid","")&amp;IF($K65&gt;1,", more than one slip",""),3,200))</f>
        <v/>
      </c>
      <c r="K65" s="25">
        <f>IF($A65="","",COUNTIF(Responses!$AB$2:$AB$101,$A65))</f>
        <v/>
      </c>
    </row>
    <row r="66">
      <c r="A66" s="24">
        <f>TRIM('Class list'!A62)</f>
        <v/>
      </c>
      <c r="B66" s="25">
        <f>IF($A66="","",'Class list'!B62&amp;"")</f>
        <v/>
      </c>
      <c r="C66" s="25">
        <f>IF($A66="","",IF($K66&gt;0,"Yes","No"))</f>
        <v/>
      </c>
      <c r="D66" s="25">
        <f>IF($C66&lt;&gt;"Yes","",INDEX(Responses!$AC$2:$AC$101,MATCH($A66,Responses!$AB$2:$AB$101,0)))</f>
        <v/>
      </c>
      <c r="E66" s="25">
        <f>IF($C66&lt;&gt;"Yes","",IF(INDEX(Responses!$AD$2:$AD$101,MATCH($A66,Responses!$AB$2:$AB$101,0))=1,"Yes","No"))</f>
        <v/>
      </c>
      <c r="F66" s="25">
        <f>IF($C66&lt;&gt;"Yes","",IF($D66=Lists!$B$14,"Not needed",IF(INDEX(Responses!$AE$2:$AE$101,MATCH($A66,Responses!$AB$2:$AB$101,0))=1,"Yes","No")))</f>
        <v/>
      </c>
      <c r="G66" s="25">
        <f>IF(OR($A66="",Lists!$B$16&lt;&gt;"Y"),"",IF($D66=Lists!$B$14,"Not needed",IF(UPPER(TRIM('Class list'!C62&amp;""))="Y","Yes","No")))</f>
        <v/>
      </c>
      <c r="H66" s="25">
        <f>IF($A66="","",IF($C66="No",1,0)+IF($E66="No",1,0)+IF($F66="No",1,0)+IF($G66="No",1,0))</f>
        <v/>
      </c>
      <c r="I66" s="25">
        <f>IF($A66="","",IF(OR($H66&gt;0,$K66&gt;1),"Yes","No"))</f>
        <v/>
      </c>
      <c r="J66" s="24">
        <f>IF($A66="","",MID(IF($C66="No",", slip not back","")&amp;IF($E66="No",", not signed","")&amp;IF($F66="No",", no emergency phone","")&amp;IF($G66="No",", not paid","")&amp;IF($K66&gt;1,", more than one slip",""),3,200))</f>
        <v/>
      </c>
      <c r="K66" s="25">
        <f>IF($A66="","",COUNTIF(Responses!$AB$2:$AB$101,$A66))</f>
        <v/>
      </c>
    </row>
    <row r="67">
      <c r="A67" s="24">
        <f>TRIM('Class list'!A63)</f>
        <v/>
      </c>
      <c r="B67" s="25">
        <f>IF($A67="","",'Class list'!B63&amp;"")</f>
        <v/>
      </c>
      <c r="C67" s="25">
        <f>IF($A67="","",IF($K67&gt;0,"Yes","No"))</f>
        <v/>
      </c>
      <c r="D67" s="25">
        <f>IF($C67&lt;&gt;"Yes","",INDEX(Responses!$AC$2:$AC$101,MATCH($A67,Responses!$AB$2:$AB$101,0)))</f>
        <v/>
      </c>
      <c r="E67" s="25">
        <f>IF($C67&lt;&gt;"Yes","",IF(INDEX(Responses!$AD$2:$AD$101,MATCH($A67,Responses!$AB$2:$AB$101,0))=1,"Yes","No"))</f>
        <v/>
      </c>
      <c r="F67" s="25">
        <f>IF($C67&lt;&gt;"Yes","",IF($D67=Lists!$B$14,"Not needed",IF(INDEX(Responses!$AE$2:$AE$101,MATCH($A67,Responses!$AB$2:$AB$101,0))=1,"Yes","No")))</f>
        <v/>
      </c>
      <c r="G67" s="25">
        <f>IF(OR($A67="",Lists!$B$16&lt;&gt;"Y"),"",IF($D67=Lists!$B$14,"Not needed",IF(UPPER(TRIM('Class list'!C63&amp;""))="Y","Yes","No")))</f>
        <v/>
      </c>
      <c r="H67" s="25">
        <f>IF($A67="","",IF($C67="No",1,0)+IF($E67="No",1,0)+IF($F67="No",1,0)+IF($G67="No",1,0))</f>
        <v/>
      </c>
      <c r="I67" s="25">
        <f>IF($A67="","",IF(OR($H67&gt;0,$K67&gt;1),"Yes","No"))</f>
        <v/>
      </c>
      <c r="J67" s="24">
        <f>IF($A67="","",MID(IF($C67="No",", slip not back","")&amp;IF($E67="No",", not signed","")&amp;IF($F67="No",", no emergency phone","")&amp;IF($G67="No",", not paid","")&amp;IF($K67&gt;1,", more than one slip",""),3,200))</f>
        <v/>
      </c>
      <c r="K67" s="25">
        <f>IF($A67="","",COUNTIF(Responses!$AB$2:$AB$101,$A67))</f>
        <v/>
      </c>
    </row>
    <row r="68">
      <c r="A68" s="24">
        <f>TRIM('Class list'!A64)</f>
        <v/>
      </c>
      <c r="B68" s="25">
        <f>IF($A68="","",'Class list'!B64&amp;"")</f>
        <v/>
      </c>
      <c r="C68" s="25">
        <f>IF($A68="","",IF($K68&gt;0,"Yes","No"))</f>
        <v/>
      </c>
      <c r="D68" s="25">
        <f>IF($C68&lt;&gt;"Yes","",INDEX(Responses!$AC$2:$AC$101,MATCH($A68,Responses!$AB$2:$AB$101,0)))</f>
        <v/>
      </c>
      <c r="E68" s="25">
        <f>IF($C68&lt;&gt;"Yes","",IF(INDEX(Responses!$AD$2:$AD$101,MATCH($A68,Responses!$AB$2:$AB$101,0))=1,"Yes","No"))</f>
        <v/>
      </c>
      <c r="F68" s="25">
        <f>IF($C68&lt;&gt;"Yes","",IF($D68=Lists!$B$14,"Not needed",IF(INDEX(Responses!$AE$2:$AE$101,MATCH($A68,Responses!$AB$2:$AB$101,0))=1,"Yes","No")))</f>
        <v/>
      </c>
      <c r="G68" s="25">
        <f>IF(OR($A68="",Lists!$B$16&lt;&gt;"Y"),"",IF($D68=Lists!$B$14,"Not needed",IF(UPPER(TRIM('Class list'!C64&amp;""))="Y","Yes","No")))</f>
        <v/>
      </c>
      <c r="H68" s="25">
        <f>IF($A68="","",IF($C68="No",1,0)+IF($E68="No",1,0)+IF($F68="No",1,0)+IF($G68="No",1,0))</f>
        <v/>
      </c>
      <c r="I68" s="25">
        <f>IF($A68="","",IF(OR($H68&gt;0,$K68&gt;1),"Yes","No"))</f>
        <v/>
      </c>
      <c r="J68" s="24">
        <f>IF($A68="","",MID(IF($C68="No",", slip not back","")&amp;IF($E68="No",", not signed","")&amp;IF($F68="No",", no emergency phone","")&amp;IF($G68="No",", not paid","")&amp;IF($K68&gt;1,", more than one slip",""),3,200))</f>
        <v/>
      </c>
      <c r="K68" s="25">
        <f>IF($A68="","",COUNTIF(Responses!$AB$2:$AB$101,$A68))</f>
        <v/>
      </c>
    </row>
    <row r="69">
      <c r="A69" s="24">
        <f>TRIM('Class list'!A65)</f>
        <v/>
      </c>
      <c r="B69" s="25">
        <f>IF($A69="","",'Class list'!B65&amp;"")</f>
        <v/>
      </c>
      <c r="C69" s="25">
        <f>IF($A69="","",IF($K69&gt;0,"Yes","No"))</f>
        <v/>
      </c>
      <c r="D69" s="25">
        <f>IF($C69&lt;&gt;"Yes","",INDEX(Responses!$AC$2:$AC$101,MATCH($A69,Responses!$AB$2:$AB$101,0)))</f>
        <v/>
      </c>
      <c r="E69" s="25">
        <f>IF($C69&lt;&gt;"Yes","",IF(INDEX(Responses!$AD$2:$AD$101,MATCH($A69,Responses!$AB$2:$AB$101,0))=1,"Yes","No"))</f>
        <v/>
      </c>
      <c r="F69" s="25">
        <f>IF($C69&lt;&gt;"Yes","",IF($D69=Lists!$B$14,"Not needed",IF(INDEX(Responses!$AE$2:$AE$101,MATCH($A69,Responses!$AB$2:$AB$101,0))=1,"Yes","No")))</f>
        <v/>
      </c>
      <c r="G69" s="25">
        <f>IF(OR($A69="",Lists!$B$16&lt;&gt;"Y"),"",IF($D69=Lists!$B$14,"Not needed",IF(UPPER(TRIM('Class list'!C65&amp;""))="Y","Yes","No")))</f>
        <v/>
      </c>
      <c r="H69" s="25">
        <f>IF($A69="","",IF($C69="No",1,0)+IF($E69="No",1,0)+IF($F69="No",1,0)+IF($G69="No",1,0))</f>
        <v/>
      </c>
      <c r="I69" s="25">
        <f>IF($A69="","",IF(OR($H69&gt;0,$K69&gt;1),"Yes","No"))</f>
        <v/>
      </c>
      <c r="J69" s="24">
        <f>IF($A69="","",MID(IF($C69="No",", slip not back","")&amp;IF($E69="No",", not signed","")&amp;IF($F69="No",", no emergency phone","")&amp;IF($G69="No",", not paid","")&amp;IF($K69&gt;1,", more than one slip",""),3,200))</f>
        <v/>
      </c>
      <c r="K69" s="25">
        <f>IF($A69="","",COUNTIF(Responses!$AB$2:$AB$101,$A69))</f>
        <v/>
      </c>
    </row>
    <row r="70">
      <c r="A70" s="24">
        <f>TRIM('Class list'!A66)</f>
        <v/>
      </c>
      <c r="B70" s="25">
        <f>IF($A70="","",'Class list'!B66&amp;"")</f>
        <v/>
      </c>
      <c r="C70" s="25">
        <f>IF($A70="","",IF($K70&gt;0,"Yes","No"))</f>
        <v/>
      </c>
      <c r="D70" s="25">
        <f>IF($C70&lt;&gt;"Yes","",INDEX(Responses!$AC$2:$AC$101,MATCH($A70,Responses!$AB$2:$AB$101,0)))</f>
        <v/>
      </c>
      <c r="E70" s="25">
        <f>IF($C70&lt;&gt;"Yes","",IF(INDEX(Responses!$AD$2:$AD$101,MATCH($A70,Responses!$AB$2:$AB$101,0))=1,"Yes","No"))</f>
        <v/>
      </c>
      <c r="F70" s="25">
        <f>IF($C70&lt;&gt;"Yes","",IF($D70=Lists!$B$14,"Not needed",IF(INDEX(Responses!$AE$2:$AE$101,MATCH($A70,Responses!$AB$2:$AB$101,0))=1,"Yes","No")))</f>
        <v/>
      </c>
      <c r="G70" s="25">
        <f>IF(OR($A70="",Lists!$B$16&lt;&gt;"Y"),"",IF($D70=Lists!$B$14,"Not needed",IF(UPPER(TRIM('Class list'!C66&amp;""))="Y","Yes","No")))</f>
        <v/>
      </c>
      <c r="H70" s="25">
        <f>IF($A70="","",IF($C70="No",1,0)+IF($E70="No",1,0)+IF($F70="No",1,0)+IF($G70="No",1,0))</f>
        <v/>
      </c>
      <c r="I70" s="25">
        <f>IF($A70="","",IF(OR($H70&gt;0,$K70&gt;1),"Yes","No"))</f>
        <v/>
      </c>
      <c r="J70" s="24">
        <f>IF($A70="","",MID(IF($C70="No",", slip not back","")&amp;IF($E70="No",", not signed","")&amp;IF($F70="No",", no emergency phone","")&amp;IF($G70="No",", not paid","")&amp;IF($K70&gt;1,", more than one slip",""),3,200))</f>
        <v/>
      </c>
      <c r="K70" s="25">
        <f>IF($A70="","",COUNTIF(Responses!$AB$2:$AB$101,$A70))</f>
        <v/>
      </c>
    </row>
    <row r="71">
      <c r="A71" s="24">
        <f>TRIM('Class list'!A67)</f>
        <v/>
      </c>
      <c r="B71" s="25">
        <f>IF($A71="","",'Class list'!B67&amp;"")</f>
        <v/>
      </c>
      <c r="C71" s="25">
        <f>IF($A71="","",IF($K71&gt;0,"Yes","No"))</f>
        <v/>
      </c>
      <c r="D71" s="25">
        <f>IF($C71&lt;&gt;"Yes","",INDEX(Responses!$AC$2:$AC$101,MATCH($A71,Responses!$AB$2:$AB$101,0)))</f>
        <v/>
      </c>
      <c r="E71" s="25">
        <f>IF($C71&lt;&gt;"Yes","",IF(INDEX(Responses!$AD$2:$AD$101,MATCH($A71,Responses!$AB$2:$AB$101,0))=1,"Yes","No"))</f>
        <v/>
      </c>
      <c r="F71" s="25">
        <f>IF($C71&lt;&gt;"Yes","",IF($D71=Lists!$B$14,"Not needed",IF(INDEX(Responses!$AE$2:$AE$101,MATCH($A71,Responses!$AB$2:$AB$101,0))=1,"Yes","No")))</f>
        <v/>
      </c>
      <c r="G71" s="25">
        <f>IF(OR($A71="",Lists!$B$16&lt;&gt;"Y"),"",IF($D71=Lists!$B$14,"Not needed",IF(UPPER(TRIM('Class list'!C67&amp;""))="Y","Yes","No")))</f>
        <v/>
      </c>
      <c r="H71" s="25">
        <f>IF($A71="","",IF($C71="No",1,0)+IF($E71="No",1,0)+IF($F71="No",1,0)+IF($G71="No",1,0))</f>
        <v/>
      </c>
      <c r="I71" s="25">
        <f>IF($A71="","",IF(OR($H71&gt;0,$K71&gt;1),"Yes","No"))</f>
        <v/>
      </c>
      <c r="J71" s="24">
        <f>IF($A71="","",MID(IF($C71="No",", slip not back","")&amp;IF($E71="No",", not signed","")&amp;IF($F71="No",", no emergency phone","")&amp;IF($G71="No",", not paid","")&amp;IF($K71&gt;1,", more than one slip",""),3,200))</f>
        <v/>
      </c>
      <c r="K71" s="25">
        <f>IF($A71="","",COUNTIF(Responses!$AB$2:$AB$101,$A71))</f>
        <v/>
      </c>
    </row>
    <row r="72">
      <c r="A72" s="24">
        <f>TRIM('Class list'!A68)</f>
        <v/>
      </c>
      <c r="B72" s="25">
        <f>IF($A72="","",'Class list'!B68&amp;"")</f>
        <v/>
      </c>
      <c r="C72" s="25">
        <f>IF($A72="","",IF($K72&gt;0,"Yes","No"))</f>
        <v/>
      </c>
      <c r="D72" s="25">
        <f>IF($C72&lt;&gt;"Yes","",INDEX(Responses!$AC$2:$AC$101,MATCH($A72,Responses!$AB$2:$AB$101,0)))</f>
        <v/>
      </c>
      <c r="E72" s="25">
        <f>IF($C72&lt;&gt;"Yes","",IF(INDEX(Responses!$AD$2:$AD$101,MATCH($A72,Responses!$AB$2:$AB$101,0))=1,"Yes","No"))</f>
        <v/>
      </c>
      <c r="F72" s="25">
        <f>IF($C72&lt;&gt;"Yes","",IF($D72=Lists!$B$14,"Not needed",IF(INDEX(Responses!$AE$2:$AE$101,MATCH($A72,Responses!$AB$2:$AB$101,0))=1,"Yes","No")))</f>
        <v/>
      </c>
      <c r="G72" s="25">
        <f>IF(OR($A72="",Lists!$B$16&lt;&gt;"Y"),"",IF($D72=Lists!$B$14,"Not needed",IF(UPPER(TRIM('Class list'!C68&amp;""))="Y","Yes","No")))</f>
        <v/>
      </c>
      <c r="H72" s="25">
        <f>IF($A72="","",IF($C72="No",1,0)+IF($E72="No",1,0)+IF($F72="No",1,0)+IF($G72="No",1,0))</f>
        <v/>
      </c>
      <c r="I72" s="25">
        <f>IF($A72="","",IF(OR($H72&gt;0,$K72&gt;1),"Yes","No"))</f>
        <v/>
      </c>
      <c r="J72" s="24">
        <f>IF($A72="","",MID(IF($C72="No",", slip not back","")&amp;IF($E72="No",", not signed","")&amp;IF($F72="No",", no emergency phone","")&amp;IF($G72="No",", not paid","")&amp;IF($K72&gt;1,", more than one slip",""),3,200))</f>
        <v/>
      </c>
      <c r="K72" s="25">
        <f>IF($A72="","",COUNTIF(Responses!$AB$2:$AB$101,$A72))</f>
        <v/>
      </c>
    </row>
    <row r="73">
      <c r="A73" s="24">
        <f>TRIM('Class list'!A69)</f>
        <v/>
      </c>
      <c r="B73" s="25">
        <f>IF($A73="","",'Class list'!B69&amp;"")</f>
        <v/>
      </c>
      <c r="C73" s="25">
        <f>IF($A73="","",IF($K73&gt;0,"Yes","No"))</f>
        <v/>
      </c>
      <c r="D73" s="25">
        <f>IF($C73&lt;&gt;"Yes","",INDEX(Responses!$AC$2:$AC$101,MATCH($A73,Responses!$AB$2:$AB$101,0)))</f>
        <v/>
      </c>
      <c r="E73" s="25">
        <f>IF($C73&lt;&gt;"Yes","",IF(INDEX(Responses!$AD$2:$AD$101,MATCH($A73,Responses!$AB$2:$AB$101,0))=1,"Yes","No"))</f>
        <v/>
      </c>
      <c r="F73" s="25">
        <f>IF($C73&lt;&gt;"Yes","",IF($D73=Lists!$B$14,"Not needed",IF(INDEX(Responses!$AE$2:$AE$101,MATCH($A73,Responses!$AB$2:$AB$101,0))=1,"Yes","No")))</f>
        <v/>
      </c>
      <c r="G73" s="25">
        <f>IF(OR($A73="",Lists!$B$16&lt;&gt;"Y"),"",IF($D73=Lists!$B$14,"Not needed",IF(UPPER(TRIM('Class list'!C69&amp;""))="Y","Yes","No")))</f>
        <v/>
      </c>
      <c r="H73" s="25">
        <f>IF($A73="","",IF($C73="No",1,0)+IF($E73="No",1,0)+IF($F73="No",1,0)+IF($G73="No",1,0))</f>
        <v/>
      </c>
      <c r="I73" s="25">
        <f>IF($A73="","",IF(OR($H73&gt;0,$K73&gt;1),"Yes","No"))</f>
        <v/>
      </c>
      <c r="J73" s="24">
        <f>IF($A73="","",MID(IF($C73="No",", slip not back","")&amp;IF($E73="No",", not signed","")&amp;IF($F73="No",", no emergency phone","")&amp;IF($G73="No",", not paid","")&amp;IF($K73&gt;1,", more than one slip",""),3,200))</f>
        <v/>
      </c>
      <c r="K73" s="25">
        <f>IF($A73="","",COUNTIF(Responses!$AB$2:$AB$101,$A73))</f>
        <v/>
      </c>
    </row>
    <row r="74">
      <c r="A74" s="24">
        <f>TRIM('Class list'!A70)</f>
        <v/>
      </c>
      <c r="B74" s="25">
        <f>IF($A74="","",'Class list'!B70&amp;"")</f>
        <v/>
      </c>
      <c r="C74" s="25">
        <f>IF($A74="","",IF($K74&gt;0,"Yes","No"))</f>
        <v/>
      </c>
      <c r="D74" s="25">
        <f>IF($C74&lt;&gt;"Yes","",INDEX(Responses!$AC$2:$AC$101,MATCH($A74,Responses!$AB$2:$AB$101,0)))</f>
        <v/>
      </c>
      <c r="E74" s="25">
        <f>IF($C74&lt;&gt;"Yes","",IF(INDEX(Responses!$AD$2:$AD$101,MATCH($A74,Responses!$AB$2:$AB$101,0))=1,"Yes","No"))</f>
        <v/>
      </c>
      <c r="F74" s="25">
        <f>IF($C74&lt;&gt;"Yes","",IF($D74=Lists!$B$14,"Not needed",IF(INDEX(Responses!$AE$2:$AE$101,MATCH($A74,Responses!$AB$2:$AB$101,0))=1,"Yes","No")))</f>
        <v/>
      </c>
      <c r="G74" s="25">
        <f>IF(OR($A74="",Lists!$B$16&lt;&gt;"Y"),"",IF($D74=Lists!$B$14,"Not needed",IF(UPPER(TRIM('Class list'!C70&amp;""))="Y","Yes","No")))</f>
        <v/>
      </c>
      <c r="H74" s="25">
        <f>IF($A74="","",IF($C74="No",1,0)+IF($E74="No",1,0)+IF($F74="No",1,0)+IF($G74="No",1,0))</f>
        <v/>
      </c>
      <c r="I74" s="25">
        <f>IF($A74="","",IF(OR($H74&gt;0,$K74&gt;1),"Yes","No"))</f>
        <v/>
      </c>
      <c r="J74" s="24">
        <f>IF($A74="","",MID(IF($C74="No",", slip not back","")&amp;IF($E74="No",", not signed","")&amp;IF($F74="No",", no emergency phone","")&amp;IF($G74="No",", not paid","")&amp;IF($K74&gt;1,", more than one slip",""),3,200))</f>
        <v/>
      </c>
      <c r="K74" s="25">
        <f>IF($A74="","",COUNTIF(Responses!$AB$2:$AB$101,$A74))</f>
        <v/>
      </c>
    </row>
    <row r="75">
      <c r="A75" s="24">
        <f>TRIM('Class list'!A71)</f>
        <v/>
      </c>
      <c r="B75" s="25">
        <f>IF($A75="","",'Class list'!B71&amp;"")</f>
        <v/>
      </c>
      <c r="C75" s="25">
        <f>IF($A75="","",IF($K75&gt;0,"Yes","No"))</f>
        <v/>
      </c>
      <c r="D75" s="25">
        <f>IF($C75&lt;&gt;"Yes","",INDEX(Responses!$AC$2:$AC$101,MATCH($A75,Responses!$AB$2:$AB$101,0)))</f>
        <v/>
      </c>
      <c r="E75" s="25">
        <f>IF($C75&lt;&gt;"Yes","",IF(INDEX(Responses!$AD$2:$AD$101,MATCH($A75,Responses!$AB$2:$AB$101,0))=1,"Yes","No"))</f>
        <v/>
      </c>
      <c r="F75" s="25">
        <f>IF($C75&lt;&gt;"Yes","",IF($D75=Lists!$B$14,"Not needed",IF(INDEX(Responses!$AE$2:$AE$101,MATCH($A75,Responses!$AB$2:$AB$101,0))=1,"Yes","No")))</f>
        <v/>
      </c>
      <c r="G75" s="25">
        <f>IF(OR($A75="",Lists!$B$16&lt;&gt;"Y"),"",IF($D75=Lists!$B$14,"Not needed",IF(UPPER(TRIM('Class list'!C71&amp;""))="Y","Yes","No")))</f>
        <v/>
      </c>
      <c r="H75" s="25">
        <f>IF($A75="","",IF($C75="No",1,0)+IF($E75="No",1,0)+IF($F75="No",1,0)+IF($G75="No",1,0))</f>
        <v/>
      </c>
      <c r="I75" s="25">
        <f>IF($A75="","",IF(OR($H75&gt;0,$K75&gt;1),"Yes","No"))</f>
        <v/>
      </c>
      <c r="J75" s="24">
        <f>IF($A75="","",MID(IF($C75="No",", slip not back","")&amp;IF($E75="No",", not signed","")&amp;IF($F75="No",", no emergency phone","")&amp;IF($G75="No",", not paid","")&amp;IF($K75&gt;1,", more than one slip",""),3,200))</f>
        <v/>
      </c>
      <c r="K75" s="25">
        <f>IF($A75="","",COUNTIF(Responses!$AB$2:$AB$101,$A75))</f>
        <v/>
      </c>
    </row>
    <row r="76">
      <c r="A76" s="24">
        <f>TRIM('Class list'!A72)</f>
        <v/>
      </c>
      <c r="B76" s="25">
        <f>IF($A76="","",'Class list'!B72&amp;"")</f>
        <v/>
      </c>
      <c r="C76" s="25">
        <f>IF($A76="","",IF($K76&gt;0,"Yes","No"))</f>
        <v/>
      </c>
      <c r="D76" s="25">
        <f>IF($C76&lt;&gt;"Yes","",INDEX(Responses!$AC$2:$AC$101,MATCH($A76,Responses!$AB$2:$AB$101,0)))</f>
        <v/>
      </c>
      <c r="E76" s="25">
        <f>IF($C76&lt;&gt;"Yes","",IF(INDEX(Responses!$AD$2:$AD$101,MATCH($A76,Responses!$AB$2:$AB$101,0))=1,"Yes","No"))</f>
        <v/>
      </c>
      <c r="F76" s="25">
        <f>IF($C76&lt;&gt;"Yes","",IF($D76=Lists!$B$14,"Not needed",IF(INDEX(Responses!$AE$2:$AE$101,MATCH($A76,Responses!$AB$2:$AB$101,0))=1,"Yes","No")))</f>
        <v/>
      </c>
      <c r="G76" s="25">
        <f>IF(OR($A76="",Lists!$B$16&lt;&gt;"Y"),"",IF($D76=Lists!$B$14,"Not needed",IF(UPPER(TRIM('Class list'!C72&amp;""))="Y","Yes","No")))</f>
        <v/>
      </c>
      <c r="H76" s="25">
        <f>IF($A76="","",IF($C76="No",1,0)+IF($E76="No",1,0)+IF($F76="No",1,0)+IF($G76="No",1,0))</f>
        <v/>
      </c>
      <c r="I76" s="25">
        <f>IF($A76="","",IF(OR($H76&gt;0,$K76&gt;1),"Yes","No"))</f>
        <v/>
      </c>
      <c r="J76" s="24">
        <f>IF($A76="","",MID(IF($C76="No",", slip not back","")&amp;IF($E76="No",", not signed","")&amp;IF($F76="No",", no emergency phone","")&amp;IF($G76="No",", not paid","")&amp;IF($K76&gt;1,", more than one slip",""),3,200))</f>
        <v/>
      </c>
      <c r="K76" s="25">
        <f>IF($A76="","",COUNTIF(Responses!$AB$2:$AB$101,$A76))</f>
        <v/>
      </c>
    </row>
    <row r="77">
      <c r="A77" s="24">
        <f>TRIM('Class list'!A73)</f>
        <v/>
      </c>
      <c r="B77" s="25">
        <f>IF($A77="","",'Class list'!B73&amp;"")</f>
        <v/>
      </c>
      <c r="C77" s="25">
        <f>IF($A77="","",IF($K77&gt;0,"Yes","No"))</f>
        <v/>
      </c>
      <c r="D77" s="25">
        <f>IF($C77&lt;&gt;"Yes","",INDEX(Responses!$AC$2:$AC$101,MATCH($A77,Responses!$AB$2:$AB$101,0)))</f>
        <v/>
      </c>
      <c r="E77" s="25">
        <f>IF($C77&lt;&gt;"Yes","",IF(INDEX(Responses!$AD$2:$AD$101,MATCH($A77,Responses!$AB$2:$AB$101,0))=1,"Yes","No"))</f>
        <v/>
      </c>
      <c r="F77" s="25">
        <f>IF($C77&lt;&gt;"Yes","",IF($D77=Lists!$B$14,"Not needed",IF(INDEX(Responses!$AE$2:$AE$101,MATCH($A77,Responses!$AB$2:$AB$101,0))=1,"Yes","No")))</f>
        <v/>
      </c>
      <c r="G77" s="25">
        <f>IF(OR($A77="",Lists!$B$16&lt;&gt;"Y"),"",IF($D77=Lists!$B$14,"Not needed",IF(UPPER(TRIM('Class list'!C73&amp;""))="Y","Yes","No")))</f>
        <v/>
      </c>
      <c r="H77" s="25">
        <f>IF($A77="","",IF($C77="No",1,0)+IF($E77="No",1,0)+IF($F77="No",1,0)+IF($G77="No",1,0))</f>
        <v/>
      </c>
      <c r="I77" s="25">
        <f>IF($A77="","",IF(OR($H77&gt;0,$K77&gt;1),"Yes","No"))</f>
        <v/>
      </c>
      <c r="J77" s="24">
        <f>IF($A77="","",MID(IF($C77="No",", slip not back","")&amp;IF($E77="No",", not signed","")&amp;IF($F77="No",", no emergency phone","")&amp;IF($G77="No",", not paid","")&amp;IF($K77&gt;1,", more than one slip",""),3,200))</f>
        <v/>
      </c>
      <c r="K77" s="25">
        <f>IF($A77="","",COUNTIF(Responses!$AB$2:$AB$101,$A77))</f>
        <v/>
      </c>
    </row>
    <row r="78">
      <c r="A78" s="24">
        <f>TRIM('Class list'!A74)</f>
        <v/>
      </c>
      <c r="B78" s="25">
        <f>IF($A78="","",'Class list'!B74&amp;"")</f>
        <v/>
      </c>
      <c r="C78" s="25">
        <f>IF($A78="","",IF($K78&gt;0,"Yes","No"))</f>
        <v/>
      </c>
      <c r="D78" s="25">
        <f>IF($C78&lt;&gt;"Yes","",INDEX(Responses!$AC$2:$AC$101,MATCH($A78,Responses!$AB$2:$AB$101,0)))</f>
        <v/>
      </c>
      <c r="E78" s="25">
        <f>IF($C78&lt;&gt;"Yes","",IF(INDEX(Responses!$AD$2:$AD$101,MATCH($A78,Responses!$AB$2:$AB$101,0))=1,"Yes","No"))</f>
        <v/>
      </c>
      <c r="F78" s="25">
        <f>IF($C78&lt;&gt;"Yes","",IF($D78=Lists!$B$14,"Not needed",IF(INDEX(Responses!$AE$2:$AE$101,MATCH($A78,Responses!$AB$2:$AB$101,0))=1,"Yes","No")))</f>
        <v/>
      </c>
      <c r="G78" s="25">
        <f>IF(OR($A78="",Lists!$B$16&lt;&gt;"Y"),"",IF($D78=Lists!$B$14,"Not needed",IF(UPPER(TRIM('Class list'!C74&amp;""))="Y","Yes","No")))</f>
        <v/>
      </c>
      <c r="H78" s="25">
        <f>IF($A78="","",IF($C78="No",1,0)+IF($E78="No",1,0)+IF($F78="No",1,0)+IF($G78="No",1,0))</f>
        <v/>
      </c>
      <c r="I78" s="25">
        <f>IF($A78="","",IF(OR($H78&gt;0,$K78&gt;1),"Yes","No"))</f>
        <v/>
      </c>
      <c r="J78" s="24">
        <f>IF($A78="","",MID(IF($C78="No",", slip not back","")&amp;IF($E78="No",", not signed","")&amp;IF($F78="No",", no emergency phone","")&amp;IF($G78="No",", not paid","")&amp;IF($K78&gt;1,", more than one slip",""),3,200))</f>
        <v/>
      </c>
      <c r="K78" s="25">
        <f>IF($A78="","",COUNTIF(Responses!$AB$2:$AB$101,$A78))</f>
        <v/>
      </c>
    </row>
    <row r="79">
      <c r="A79" s="24">
        <f>TRIM('Class list'!A75)</f>
        <v/>
      </c>
      <c r="B79" s="25">
        <f>IF($A79="","",'Class list'!B75&amp;"")</f>
        <v/>
      </c>
      <c r="C79" s="25">
        <f>IF($A79="","",IF($K79&gt;0,"Yes","No"))</f>
        <v/>
      </c>
      <c r="D79" s="25">
        <f>IF($C79&lt;&gt;"Yes","",INDEX(Responses!$AC$2:$AC$101,MATCH($A79,Responses!$AB$2:$AB$101,0)))</f>
        <v/>
      </c>
      <c r="E79" s="25">
        <f>IF($C79&lt;&gt;"Yes","",IF(INDEX(Responses!$AD$2:$AD$101,MATCH($A79,Responses!$AB$2:$AB$101,0))=1,"Yes","No"))</f>
        <v/>
      </c>
      <c r="F79" s="25">
        <f>IF($C79&lt;&gt;"Yes","",IF($D79=Lists!$B$14,"Not needed",IF(INDEX(Responses!$AE$2:$AE$101,MATCH($A79,Responses!$AB$2:$AB$101,0))=1,"Yes","No")))</f>
        <v/>
      </c>
      <c r="G79" s="25">
        <f>IF(OR($A79="",Lists!$B$16&lt;&gt;"Y"),"",IF($D79=Lists!$B$14,"Not needed",IF(UPPER(TRIM('Class list'!C75&amp;""))="Y","Yes","No")))</f>
        <v/>
      </c>
      <c r="H79" s="25">
        <f>IF($A79="","",IF($C79="No",1,0)+IF($E79="No",1,0)+IF($F79="No",1,0)+IF($G79="No",1,0))</f>
        <v/>
      </c>
      <c r="I79" s="25">
        <f>IF($A79="","",IF(OR($H79&gt;0,$K79&gt;1),"Yes","No"))</f>
        <v/>
      </c>
      <c r="J79" s="24">
        <f>IF($A79="","",MID(IF($C79="No",", slip not back","")&amp;IF($E79="No",", not signed","")&amp;IF($F79="No",", no emergency phone","")&amp;IF($G79="No",", not paid","")&amp;IF($K79&gt;1,", more than one slip",""),3,200))</f>
        <v/>
      </c>
      <c r="K79" s="25">
        <f>IF($A79="","",COUNTIF(Responses!$AB$2:$AB$101,$A79))</f>
        <v/>
      </c>
    </row>
    <row r="80">
      <c r="A80" s="24">
        <f>TRIM('Class list'!A76)</f>
        <v/>
      </c>
      <c r="B80" s="25">
        <f>IF($A80="","",'Class list'!B76&amp;"")</f>
        <v/>
      </c>
      <c r="C80" s="25">
        <f>IF($A80="","",IF($K80&gt;0,"Yes","No"))</f>
        <v/>
      </c>
      <c r="D80" s="25">
        <f>IF($C80&lt;&gt;"Yes","",INDEX(Responses!$AC$2:$AC$101,MATCH($A80,Responses!$AB$2:$AB$101,0)))</f>
        <v/>
      </c>
      <c r="E80" s="25">
        <f>IF($C80&lt;&gt;"Yes","",IF(INDEX(Responses!$AD$2:$AD$101,MATCH($A80,Responses!$AB$2:$AB$101,0))=1,"Yes","No"))</f>
        <v/>
      </c>
      <c r="F80" s="25">
        <f>IF($C80&lt;&gt;"Yes","",IF($D80=Lists!$B$14,"Not needed",IF(INDEX(Responses!$AE$2:$AE$101,MATCH($A80,Responses!$AB$2:$AB$101,0))=1,"Yes","No")))</f>
        <v/>
      </c>
      <c r="G80" s="25">
        <f>IF(OR($A80="",Lists!$B$16&lt;&gt;"Y"),"",IF($D80=Lists!$B$14,"Not needed",IF(UPPER(TRIM('Class list'!C76&amp;""))="Y","Yes","No")))</f>
        <v/>
      </c>
      <c r="H80" s="25">
        <f>IF($A80="","",IF($C80="No",1,0)+IF($E80="No",1,0)+IF($F80="No",1,0)+IF($G80="No",1,0))</f>
        <v/>
      </c>
      <c r="I80" s="25">
        <f>IF($A80="","",IF(OR($H80&gt;0,$K80&gt;1),"Yes","No"))</f>
        <v/>
      </c>
      <c r="J80" s="24">
        <f>IF($A80="","",MID(IF($C80="No",", slip not back","")&amp;IF($E80="No",", not signed","")&amp;IF($F80="No",", no emergency phone","")&amp;IF($G80="No",", not paid","")&amp;IF($K80&gt;1,", more than one slip",""),3,200))</f>
        <v/>
      </c>
      <c r="K80" s="25">
        <f>IF($A80="","",COUNTIF(Responses!$AB$2:$AB$101,$A80))</f>
        <v/>
      </c>
    </row>
    <row r="81">
      <c r="A81" s="24">
        <f>TRIM('Class list'!A77)</f>
        <v/>
      </c>
      <c r="B81" s="25">
        <f>IF($A81="","",'Class list'!B77&amp;"")</f>
        <v/>
      </c>
      <c r="C81" s="25">
        <f>IF($A81="","",IF($K81&gt;0,"Yes","No"))</f>
        <v/>
      </c>
      <c r="D81" s="25">
        <f>IF($C81&lt;&gt;"Yes","",INDEX(Responses!$AC$2:$AC$101,MATCH($A81,Responses!$AB$2:$AB$101,0)))</f>
        <v/>
      </c>
      <c r="E81" s="25">
        <f>IF($C81&lt;&gt;"Yes","",IF(INDEX(Responses!$AD$2:$AD$101,MATCH($A81,Responses!$AB$2:$AB$101,0))=1,"Yes","No"))</f>
        <v/>
      </c>
      <c r="F81" s="25">
        <f>IF($C81&lt;&gt;"Yes","",IF($D81=Lists!$B$14,"Not needed",IF(INDEX(Responses!$AE$2:$AE$101,MATCH($A81,Responses!$AB$2:$AB$101,0))=1,"Yes","No")))</f>
        <v/>
      </c>
      <c r="G81" s="25">
        <f>IF(OR($A81="",Lists!$B$16&lt;&gt;"Y"),"",IF($D81=Lists!$B$14,"Not needed",IF(UPPER(TRIM('Class list'!C77&amp;""))="Y","Yes","No")))</f>
        <v/>
      </c>
      <c r="H81" s="25">
        <f>IF($A81="","",IF($C81="No",1,0)+IF($E81="No",1,0)+IF($F81="No",1,0)+IF($G81="No",1,0))</f>
        <v/>
      </c>
      <c r="I81" s="25">
        <f>IF($A81="","",IF(OR($H81&gt;0,$K81&gt;1),"Yes","No"))</f>
        <v/>
      </c>
      <c r="J81" s="24">
        <f>IF($A81="","",MID(IF($C81="No",", slip not back","")&amp;IF($E81="No",", not signed","")&amp;IF($F81="No",", no emergency phone","")&amp;IF($G81="No",", not paid","")&amp;IF($K81&gt;1,", more than one slip",""),3,200))</f>
        <v/>
      </c>
      <c r="K81" s="25">
        <f>IF($A81="","",COUNTIF(Responses!$AB$2:$AB$101,$A81))</f>
        <v/>
      </c>
    </row>
    <row r="82">
      <c r="A82" s="24">
        <f>TRIM('Class list'!A78)</f>
        <v/>
      </c>
      <c r="B82" s="25">
        <f>IF($A82="","",'Class list'!B78&amp;"")</f>
        <v/>
      </c>
      <c r="C82" s="25">
        <f>IF($A82="","",IF($K82&gt;0,"Yes","No"))</f>
        <v/>
      </c>
      <c r="D82" s="25">
        <f>IF($C82&lt;&gt;"Yes","",INDEX(Responses!$AC$2:$AC$101,MATCH($A82,Responses!$AB$2:$AB$101,0)))</f>
        <v/>
      </c>
      <c r="E82" s="25">
        <f>IF($C82&lt;&gt;"Yes","",IF(INDEX(Responses!$AD$2:$AD$101,MATCH($A82,Responses!$AB$2:$AB$101,0))=1,"Yes","No"))</f>
        <v/>
      </c>
      <c r="F82" s="25">
        <f>IF($C82&lt;&gt;"Yes","",IF($D82=Lists!$B$14,"Not needed",IF(INDEX(Responses!$AE$2:$AE$101,MATCH($A82,Responses!$AB$2:$AB$101,0))=1,"Yes","No")))</f>
        <v/>
      </c>
      <c r="G82" s="25">
        <f>IF(OR($A82="",Lists!$B$16&lt;&gt;"Y"),"",IF($D82=Lists!$B$14,"Not needed",IF(UPPER(TRIM('Class list'!C78&amp;""))="Y","Yes","No")))</f>
        <v/>
      </c>
      <c r="H82" s="25">
        <f>IF($A82="","",IF($C82="No",1,0)+IF($E82="No",1,0)+IF($F82="No",1,0)+IF($G82="No",1,0))</f>
        <v/>
      </c>
      <c r="I82" s="25">
        <f>IF($A82="","",IF(OR($H82&gt;0,$K82&gt;1),"Yes","No"))</f>
        <v/>
      </c>
      <c r="J82" s="24">
        <f>IF($A82="","",MID(IF($C82="No",", slip not back","")&amp;IF($E82="No",", not signed","")&amp;IF($F82="No",", no emergency phone","")&amp;IF($G82="No",", not paid","")&amp;IF($K82&gt;1,", more than one slip",""),3,200))</f>
        <v/>
      </c>
      <c r="K82" s="25">
        <f>IF($A82="","",COUNTIF(Responses!$AB$2:$AB$101,$A82))</f>
        <v/>
      </c>
    </row>
    <row r="83">
      <c r="A83" s="24">
        <f>TRIM('Class list'!A79)</f>
        <v/>
      </c>
      <c r="B83" s="25">
        <f>IF($A83="","",'Class list'!B79&amp;"")</f>
        <v/>
      </c>
      <c r="C83" s="25">
        <f>IF($A83="","",IF($K83&gt;0,"Yes","No"))</f>
        <v/>
      </c>
      <c r="D83" s="25">
        <f>IF($C83&lt;&gt;"Yes","",INDEX(Responses!$AC$2:$AC$101,MATCH($A83,Responses!$AB$2:$AB$101,0)))</f>
        <v/>
      </c>
      <c r="E83" s="25">
        <f>IF($C83&lt;&gt;"Yes","",IF(INDEX(Responses!$AD$2:$AD$101,MATCH($A83,Responses!$AB$2:$AB$101,0))=1,"Yes","No"))</f>
        <v/>
      </c>
      <c r="F83" s="25">
        <f>IF($C83&lt;&gt;"Yes","",IF($D83=Lists!$B$14,"Not needed",IF(INDEX(Responses!$AE$2:$AE$101,MATCH($A83,Responses!$AB$2:$AB$101,0))=1,"Yes","No")))</f>
        <v/>
      </c>
      <c r="G83" s="25">
        <f>IF(OR($A83="",Lists!$B$16&lt;&gt;"Y"),"",IF($D83=Lists!$B$14,"Not needed",IF(UPPER(TRIM('Class list'!C79&amp;""))="Y","Yes","No")))</f>
        <v/>
      </c>
      <c r="H83" s="25">
        <f>IF($A83="","",IF($C83="No",1,0)+IF($E83="No",1,0)+IF($F83="No",1,0)+IF($G83="No",1,0))</f>
        <v/>
      </c>
      <c r="I83" s="25">
        <f>IF($A83="","",IF(OR($H83&gt;0,$K83&gt;1),"Yes","No"))</f>
        <v/>
      </c>
      <c r="J83" s="24">
        <f>IF($A83="","",MID(IF($C83="No",", slip not back","")&amp;IF($E83="No",", not signed","")&amp;IF($F83="No",", no emergency phone","")&amp;IF($G83="No",", not paid","")&amp;IF($K83&gt;1,", more than one slip",""),3,200))</f>
        <v/>
      </c>
      <c r="K83" s="25">
        <f>IF($A83="","",COUNTIF(Responses!$AB$2:$AB$101,$A83))</f>
        <v/>
      </c>
    </row>
    <row r="84">
      <c r="A84" s="24">
        <f>TRIM('Class list'!A80)</f>
        <v/>
      </c>
      <c r="B84" s="25">
        <f>IF($A84="","",'Class list'!B80&amp;"")</f>
        <v/>
      </c>
      <c r="C84" s="25">
        <f>IF($A84="","",IF($K84&gt;0,"Yes","No"))</f>
        <v/>
      </c>
      <c r="D84" s="25">
        <f>IF($C84&lt;&gt;"Yes","",INDEX(Responses!$AC$2:$AC$101,MATCH($A84,Responses!$AB$2:$AB$101,0)))</f>
        <v/>
      </c>
      <c r="E84" s="25">
        <f>IF($C84&lt;&gt;"Yes","",IF(INDEX(Responses!$AD$2:$AD$101,MATCH($A84,Responses!$AB$2:$AB$101,0))=1,"Yes","No"))</f>
        <v/>
      </c>
      <c r="F84" s="25">
        <f>IF($C84&lt;&gt;"Yes","",IF($D84=Lists!$B$14,"Not needed",IF(INDEX(Responses!$AE$2:$AE$101,MATCH($A84,Responses!$AB$2:$AB$101,0))=1,"Yes","No")))</f>
        <v/>
      </c>
      <c r="G84" s="25">
        <f>IF(OR($A84="",Lists!$B$16&lt;&gt;"Y"),"",IF($D84=Lists!$B$14,"Not needed",IF(UPPER(TRIM('Class list'!C80&amp;""))="Y","Yes","No")))</f>
        <v/>
      </c>
      <c r="H84" s="25">
        <f>IF($A84="","",IF($C84="No",1,0)+IF($E84="No",1,0)+IF($F84="No",1,0)+IF($G84="No",1,0))</f>
        <v/>
      </c>
      <c r="I84" s="25">
        <f>IF($A84="","",IF(OR($H84&gt;0,$K84&gt;1),"Yes","No"))</f>
        <v/>
      </c>
      <c r="J84" s="24">
        <f>IF($A84="","",MID(IF($C84="No",", slip not back","")&amp;IF($E84="No",", not signed","")&amp;IF($F84="No",", no emergency phone","")&amp;IF($G84="No",", not paid","")&amp;IF($K84&gt;1,", more than one slip",""),3,200))</f>
        <v/>
      </c>
      <c r="K84" s="25">
        <f>IF($A84="","",COUNTIF(Responses!$AB$2:$AB$101,$A84))</f>
        <v/>
      </c>
    </row>
    <row r="85">
      <c r="A85" s="24">
        <f>TRIM('Class list'!A81)</f>
        <v/>
      </c>
      <c r="B85" s="25">
        <f>IF($A85="","",'Class list'!B81&amp;"")</f>
        <v/>
      </c>
      <c r="C85" s="25">
        <f>IF($A85="","",IF($K85&gt;0,"Yes","No"))</f>
        <v/>
      </c>
      <c r="D85" s="25">
        <f>IF($C85&lt;&gt;"Yes","",INDEX(Responses!$AC$2:$AC$101,MATCH($A85,Responses!$AB$2:$AB$101,0)))</f>
        <v/>
      </c>
      <c r="E85" s="25">
        <f>IF($C85&lt;&gt;"Yes","",IF(INDEX(Responses!$AD$2:$AD$101,MATCH($A85,Responses!$AB$2:$AB$101,0))=1,"Yes","No"))</f>
        <v/>
      </c>
      <c r="F85" s="25">
        <f>IF($C85&lt;&gt;"Yes","",IF($D85=Lists!$B$14,"Not needed",IF(INDEX(Responses!$AE$2:$AE$101,MATCH($A85,Responses!$AB$2:$AB$101,0))=1,"Yes","No")))</f>
        <v/>
      </c>
      <c r="G85" s="25">
        <f>IF(OR($A85="",Lists!$B$16&lt;&gt;"Y"),"",IF($D85=Lists!$B$14,"Not needed",IF(UPPER(TRIM('Class list'!C81&amp;""))="Y","Yes","No")))</f>
        <v/>
      </c>
      <c r="H85" s="25">
        <f>IF($A85="","",IF($C85="No",1,0)+IF($E85="No",1,0)+IF($F85="No",1,0)+IF($G85="No",1,0))</f>
        <v/>
      </c>
      <c r="I85" s="25">
        <f>IF($A85="","",IF(OR($H85&gt;0,$K85&gt;1),"Yes","No"))</f>
        <v/>
      </c>
      <c r="J85" s="24">
        <f>IF($A85="","",MID(IF($C85="No",", slip not back","")&amp;IF($E85="No",", not signed","")&amp;IF($F85="No",", no emergency phone","")&amp;IF($G85="No",", not paid","")&amp;IF($K85&gt;1,", more than one slip",""),3,200))</f>
        <v/>
      </c>
      <c r="K85" s="25">
        <f>IF($A85="","",COUNTIF(Responses!$AB$2:$AB$101,$A85))</f>
        <v/>
      </c>
    </row>
    <row r="86">
      <c r="A86" s="24">
        <f>TRIM('Class list'!A82)</f>
        <v/>
      </c>
      <c r="B86" s="25">
        <f>IF($A86="","",'Class list'!B82&amp;"")</f>
        <v/>
      </c>
      <c r="C86" s="25">
        <f>IF($A86="","",IF($K86&gt;0,"Yes","No"))</f>
        <v/>
      </c>
      <c r="D86" s="25">
        <f>IF($C86&lt;&gt;"Yes","",INDEX(Responses!$AC$2:$AC$101,MATCH($A86,Responses!$AB$2:$AB$101,0)))</f>
        <v/>
      </c>
      <c r="E86" s="25">
        <f>IF($C86&lt;&gt;"Yes","",IF(INDEX(Responses!$AD$2:$AD$101,MATCH($A86,Responses!$AB$2:$AB$101,0))=1,"Yes","No"))</f>
        <v/>
      </c>
      <c r="F86" s="25">
        <f>IF($C86&lt;&gt;"Yes","",IF($D86=Lists!$B$14,"Not needed",IF(INDEX(Responses!$AE$2:$AE$101,MATCH($A86,Responses!$AB$2:$AB$101,0))=1,"Yes","No")))</f>
        <v/>
      </c>
      <c r="G86" s="25">
        <f>IF(OR($A86="",Lists!$B$16&lt;&gt;"Y"),"",IF($D86=Lists!$B$14,"Not needed",IF(UPPER(TRIM('Class list'!C82&amp;""))="Y","Yes","No")))</f>
        <v/>
      </c>
      <c r="H86" s="25">
        <f>IF($A86="","",IF($C86="No",1,0)+IF($E86="No",1,0)+IF($F86="No",1,0)+IF($G86="No",1,0))</f>
        <v/>
      </c>
      <c r="I86" s="25">
        <f>IF($A86="","",IF(OR($H86&gt;0,$K86&gt;1),"Yes","No"))</f>
        <v/>
      </c>
      <c r="J86" s="24">
        <f>IF($A86="","",MID(IF($C86="No",", slip not back","")&amp;IF($E86="No",", not signed","")&amp;IF($F86="No",", no emergency phone","")&amp;IF($G86="No",", not paid","")&amp;IF($K86&gt;1,", more than one slip",""),3,200))</f>
        <v/>
      </c>
      <c r="K86" s="25">
        <f>IF($A86="","",COUNTIF(Responses!$AB$2:$AB$101,$A86))</f>
        <v/>
      </c>
    </row>
    <row r="87">
      <c r="A87" s="24">
        <f>TRIM('Class list'!A83)</f>
        <v/>
      </c>
      <c r="B87" s="25">
        <f>IF($A87="","",'Class list'!B83&amp;"")</f>
        <v/>
      </c>
      <c r="C87" s="25">
        <f>IF($A87="","",IF($K87&gt;0,"Yes","No"))</f>
        <v/>
      </c>
      <c r="D87" s="25">
        <f>IF($C87&lt;&gt;"Yes","",INDEX(Responses!$AC$2:$AC$101,MATCH($A87,Responses!$AB$2:$AB$101,0)))</f>
        <v/>
      </c>
      <c r="E87" s="25">
        <f>IF($C87&lt;&gt;"Yes","",IF(INDEX(Responses!$AD$2:$AD$101,MATCH($A87,Responses!$AB$2:$AB$101,0))=1,"Yes","No"))</f>
        <v/>
      </c>
      <c r="F87" s="25">
        <f>IF($C87&lt;&gt;"Yes","",IF($D87=Lists!$B$14,"Not needed",IF(INDEX(Responses!$AE$2:$AE$101,MATCH($A87,Responses!$AB$2:$AB$101,0))=1,"Yes","No")))</f>
        <v/>
      </c>
      <c r="G87" s="25">
        <f>IF(OR($A87="",Lists!$B$16&lt;&gt;"Y"),"",IF($D87=Lists!$B$14,"Not needed",IF(UPPER(TRIM('Class list'!C83&amp;""))="Y","Yes","No")))</f>
        <v/>
      </c>
      <c r="H87" s="25">
        <f>IF($A87="","",IF($C87="No",1,0)+IF($E87="No",1,0)+IF($F87="No",1,0)+IF($G87="No",1,0))</f>
        <v/>
      </c>
      <c r="I87" s="25">
        <f>IF($A87="","",IF(OR($H87&gt;0,$K87&gt;1),"Yes","No"))</f>
        <v/>
      </c>
      <c r="J87" s="24">
        <f>IF($A87="","",MID(IF($C87="No",", slip not back","")&amp;IF($E87="No",", not signed","")&amp;IF($F87="No",", no emergency phone","")&amp;IF($G87="No",", not paid","")&amp;IF($K87&gt;1,", more than one slip",""),3,200))</f>
        <v/>
      </c>
      <c r="K87" s="25">
        <f>IF($A87="","",COUNTIF(Responses!$AB$2:$AB$101,$A87))</f>
        <v/>
      </c>
    </row>
    <row r="88">
      <c r="A88" s="24">
        <f>TRIM('Class list'!A84)</f>
        <v/>
      </c>
      <c r="B88" s="25">
        <f>IF($A88="","",'Class list'!B84&amp;"")</f>
        <v/>
      </c>
      <c r="C88" s="25">
        <f>IF($A88="","",IF($K88&gt;0,"Yes","No"))</f>
        <v/>
      </c>
      <c r="D88" s="25">
        <f>IF($C88&lt;&gt;"Yes","",INDEX(Responses!$AC$2:$AC$101,MATCH($A88,Responses!$AB$2:$AB$101,0)))</f>
        <v/>
      </c>
      <c r="E88" s="25">
        <f>IF($C88&lt;&gt;"Yes","",IF(INDEX(Responses!$AD$2:$AD$101,MATCH($A88,Responses!$AB$2:$AB$101,0))=1,"Yes","No"))</f>
        <v/>
      </c>
      <c r="F88" s="25">
        <f>IF($C88&lt;&gt;"Yes","",IF($D88=Lists!$B$14,"Not needed",IF(INDEX(Responses!$AE$2:$AE$101,MATCH($A88,Responses!$AB$2:$AB$101,0))=1,"Yes","No")))</f>
        <v/>
      </c>
      <c r="G88" s="25">
        <f>IF(OR($A88="",Lists!$B$16&lt;&gt;"Y"),"",IF($D88=Lists!$B$14,"Not needed",IF(UPPER(TRIM('Class list'!C84&amp;""))="Y","Yes","No")))</f>
        <v/>
      </c>
      <c r="H88" s="25">
        <f>IF($A88="","",IF($C88="No",1,0)+IF($E88="No",1,0)+IF($F88="No",1,0)+IF($G88="No",1,0))</f>
        <v/>
      </c>
      <c r="I88" s="25">
        <f>IF($A88="","",IF(OR($H88&gt;0,$K88&gt;1),"Yes","No"))</f>
        <v/>
      </c>
      <c r="J88" s="24">
        <f>IF($A88="","",MID(IF($C88="No",", slip not back","")&amp;IF($E88="No",", not signed","")&amp;IF($F88="No",", no emergency phone","")&amp;IF($G88="No",", not paid","")&amp;IF($K88&gt;1,", more than one slip",""),3,200))</f>
        <v/>
      </c>
      <c r="K88" s="25">
        <f>IF($A88="","",COUNTIF(Responses!$AB$2:$AB$101,$A88))</f>
        <v/>
      </c>
    </row>
    <row r="89">
      <c r="A89" s="24">
        <f>TRIM('Class list'!A85)</f>
        <v/>
      </c>
      <c r="B89" s="25">
        <f>IF($A89="","",'Class list'!B85&amp;"")</f>
        <v/>
      </c>
      <c r="C89" s="25">
        <f>IF($A89="","",IF($K89&gt;0,"Yes","No"))</f>
        <v/>
      </c>
      <c r="D89" s="25">
        <f>IF($C89&lt;&gt;"Yes","",INDEX(Responses!$AC$2:$AC$101,MATCH($A89,Responses!$AB$2:$AB$101,0)))</f>
        <v/>
      </c>
      <c r="E89" s="25">
        <f>IF($C89&lt;&gt;"Yes","",IF(INDEX(Responses!$AD$2:$AD$101,MATCH($A89,Responses!$AB$2:$AB$101,0))=1,"Yes","No"))</f>
        <v/>
      </c>
      <c r="F89" s="25">
        <f>IF($C89&lt;&gt;"Yes","",IF($D89=Lists!$B$14,"Not needed",IF(INDEX(Responses!$AE$2:$AE$101,MATCH($A89,Responses!$AB$2:$AB$101,0))=1,"Yes","No")))</f>
        <v/>
      </c>
      <c r="G89" s="25">
        <f>IF(OR($A89="",Lists!$B$16&lt;&gt;"Y"),"",IF($D89=Lists!$B$14,"Not needed",IF(UPPER(TRIM('Class list'!C85&amp;""))="Y","Yes","No")))</f>
        <v/>
      </c>
      <c r="H89" s="25">
        <f>IF($A89="","",IF($C89="No",1,0)+IF($E89="No",1,0)+IF($F89="No",1,0)+IF($G89="No",1,0))</f>
        <v/>
      </c>
      <c r="I89" s="25">
        <f>IF($A89="","",IF(OR($H89&gt;0,$K89&gt;1),"Yes","No"))</f>
        <v/>
      </c>
      <c r="J89" s="24">
        <f>IF($A89="","",MID(IF($C89="No",", slip not back","")&amp;IF($E89="No",", not signed","")&amp;IF($F89="No",", no emergency phone","")&amp;IF($G89="No",", not paid","")&amp;IF($K89&gt;1,", more than one slip",""),3,200))</f>
        <v/>
      </c>
      <c r="K89" s="25">
        <f>IF($A89="","",COUNTIF(Responses!$AB$2:$AB$101,$A89))</f>
        <v/>
      </c>
    </row>
    <row r="90">
      <c r="A90" s="24">
        <f>TRIM('Class list'!A86)</f>
        <v/>
      </c>
      <c r="B90" s="25">
        <f>IF($A90="","",'Class list'!B86&amp;"")</f>
        <v/>
      </c>
      <c r="C90" s="25">
        <f>IF($A90="","",IF($K90&gt;0,"Yes","No"))</f>
        <v/>
      </c>
      <c r="D90" s="25">
        <f>IF($C90&lt;&gt;"Yes","",INDEX(Responses!$AC$2:$AC$101,MATCH($A90,Responses!$AB$2:$AB$101,0)))</f>
        <v/>
      </c>
      <c r="E90" s="25">
        <f>IF($C90&lt;&gt;"Yes","",IF(INDEX(Responses!$AD$2:$AD$101,MATCH($A90,Responses!$AB$2:$AB$101,0))=1,"Yes","No"))</f>
        <v/>
      </c>
      <c r="F90" s="25">
        <f>IF($C90&lt;&gt;"Yes","",IF($D90=Lists!$B$14,"Not needed",IF(INDEX(Responses!$AE$2:$AE$101,MATCH($A90,Responses!$AB$2:$AB$101,0))=1,"Yes","No")))</f>
        <v/>
      </c>
      <c r="G90" s="25">
        <f>IF(OR($A90="",Lists!$B$16&lt;&gt;"Y"),"",IF($D90=Lists!$B$14,"Not needed",IF(UPPER(TRIM('Class list'!C86&amp;""))="Y","Yes","No")))</f>
        <v/>
      </c>
      <c r="H90" s="25">
        <f>IF($A90="","",IF($C90="No",1,0)+IF($E90="No",1,0)+IF($F90="No",1,0)+IF($G90="No",1,0))</f>
        <v/>
      </c>
      <c r="I90" s="25">
        <f>IF($A90="","",IF(OR($H90&gt;0,$K90&gt;1),"Yes","No"))</f>
        <v/>
      </c>
      <c r="J90" s="24">
        <f>IF($A90="","",MID(IF($C90="No",", slip not back","")&amp;IF($E90="No",", not signed","")&amp;IF($F90="No",", no emergency phone","")&amp;IF($G90="No",", not paid","")&amp;IF($K90&gt;1,", more than one slip",""),3,200))</f>
        <v/>
      </c>
      <c r="K90" s="25">
        <f>IF($A90="","",COUNTIF(Responses!$AB$2:$AB$101,$A90))</f>
        <v/>
      </c>
    </row>
    <row r="91">
      <c r="A91" s="24">
        <f>TRIM('Class list'!A87)</f>
        <v/>
      </c>
      <c r="B91" s="25">
        <f>IF($A91="","",'Class list'!B87&amp;"")</f>
        <v/>
      </c>
      <c r="C91" s="25">
        <f>IF($A91="","",IF($K91&gt;0,"Yes","No"))</f>
        <v/>
      </c>
      <c r="D91" s="25">
        <f>IF($C91&lt;&gt;"Yes","",INDEX(Responses!$AC$2:$AC$101,MATCH($A91,Responses!$AB$2:$AB$101,0)))</f>
        <v/>
      </c>
      <c r="E91" s="25">
        <f>IF($C91&lt;&gt;"Yes","",IF(INDEX(Responses!$AD$2:$AD$101,MATCH($A91,Responses!$AB$2:$AB$101,0))=1,"Yes","No"))</f>
        <v/>
      </c>
      <c r="F91" s="25">
        <f>IF($C91&lt;&gt;"Yes","",IF($D91=Lists!$B$14,"Not needed",IF(INDEX(Responses!$AE$2:$AE$101,MATCH($A91,Responses!$AB$2:$AB$101,0))=1,"Yes","No")))</f>
        <v/>
      </c>
      <c r="G91" s="25">
        <f>IF(OR($A91="",Lists!$B$16&lt;&gt;"Y"),"",IF($D91=Lists!$B$14,"Not needed",IF(UPPER(TRIM('Class list'!C87&amp;""))="Y","Yes","No")))</f>
        <v/>
      </c>
      <c r="H91" s="25">
        <f>IF($A91="","",IF($C91="No",1,0)+IF($E91="No",1,0)+IF($F91="No",1,0)+IF($G91="No",1,0))</f>
        <v/>
      </c>
      <c r="I91" s="25">
        <f>IF($A91="","",IF(OR($H91&gt;0,$K91&gt;1),"Yes","No"))</f>
        <v/>
      </c>
      <c r="J91" s="24">
        <f>IF($A91="","",MID(IF($C91="No",", slip not back","")&amp;IF($E91="No",", not signed","")&amp;IF($F91="No",", no emergency phone","")&amp;IF($G91="No",", not paid","")&amp;IF($K91&gt;1,", more than one slip",""),3,200))</f>
        <v/>
      </c>
      <c r="K91" s="25">
        <f>IF($A91="","",COUNTIF(Responses!$AB$2:$AB$101,$A91))</f>
        <v/>
      </c>
    </row>
    <row r="92">
      <c r="A92" s="24">
        <f>TRIM('Class list'!A88)</f>
        <v/>
      </c>
      <c r="B92" s="25">
        <f>IF($A92="","",'Class list'!B88&amp;"")</f>
        <v/>
      </c>
      <c r="C92" s="25">
        <f>IF($A92="","",IF($K92&gt;0,"Yes","No"))</f>
        <v/>
      </c>
      <c r="D92" s="25">
        <f>IF($C92&lt;&gt;"Yes","",INDEX(Responses!$AC$2:$AC$101,MATCH($A92,Responses!$AB$2:$AB$101,0)))</f>
        <v/>
      </c>
      <c r="E92" s="25">
        <f>IF($C92&lt;&gt;"Yes","",IF(INDEX(Responses!$AD$2:$AD$101,MATCH($A92,Responses!$AB$2:$AB$101,0))=1,"Yes","No"))</f>
        <v/>
      </c>
      <c r="F92" s="25">
        <f>IF($C92&lt;&gt;"Yes","",IF($D92=Lists!$B$14,"Not needed",IF(INDEX(Responses!$AE$2:$AE$101,MATCH($A92,Responses!$AB$2:$AB$101,0))=1,"Yes","No")))</f>
        <v/>
      </c>
      <c r="G92" s="25">
        <f>IF(OR($A92="",Lists!$B$16&lt;&gt;"Y"),"",IF($D92=Lists!$B$14,"Not needed",IF(UPPER(TRIM('Class list'!C88&amp;""))="Y","Yes","No")))</f>
        <v/>
      </c>
      <c r="H92" s="25">
        <f>IF($A92="","",IF($C92="No",1,0)+IF($E92="No",1,0)+IF($F92="No",1,0)+IF($G92="No",1,0))</f>
        <v/>
      </c>
      <c r="I92" s="25">
        <f>IF($A92="","",IF(OR($H92&gt;0,$K92&gt;1),"Yes","No"))</f>
        <v/>
      </c>
      <c r="J92" s="24">
        <f>IF($A92="","",MID(IF($C92="No",", slip not back","")&amp;IF($E92="No",", not signed","")&amp;IF($F92="No",", no emergency phone","")&amp;IF($G92="No",", not paid","")&amp;IF($K92&gt;1,", more than one slip",""),3,200))</f>
        <v/>
      </c>
      <c r="K92" s="25">
        <f>IF($A92="","",COUNTIF(Responses!$AB$2:$AB$101,$A92))</f>
        <v/>
      </c>
    </row>
    <row r="93">
      <c r="A93" s="24">
        <f>TRIM('Class list'!A89)</f>
        <v/>
      </c>
      <c r="B93" s="25">
        <f>IF($A93="","",'Class list'!B89&amp;"")</f>
        <v/>
      </c>
      <c r="C93" s="25">
        <f>IF($A93="","",IF($K93&gt;0,"Yes","No"))</f>
        <v/>
      </c>
      <c r="D93" s="25">
        <f>IF($C93&lt;&gt;"Yes","",INDEX(Responses!$AC$2:$AC$101,MATCH($A93,Responses!$AB$2:$AB$101,0)))</f>
        <v/>
      </c>
      <c r="E93" s="25">
        <f>IF($C93&lt;&gt;"Yes","",IF(INDEX(Responses!$AD$2:$AD$101,MATCH($A93,Responses!$AB$2:$AB$101,0))=1,"Yes","No"))</f>
        <v/>
      </c>
      <c r="F93" s="25">
        <f>IF($C93&lt;&gt;"Yes","",IF($D93=Lists!$B$14,"Not needed",IF(INDEX(Responses!$AE$2:$AE$101,MATCH($A93,Responses!$AB$2:$AB$101,0))=1,"Yes","No")))</f>
        <v/>
      </c>
      <c r="G93" s="25">
        <f>IF(OR($A93="",Lists!$B$16&lt;&gt;"Y"),"",IF($D93=Lists!$B$14,"Not needed",IF(UPPER(TRIM('Class list'!C89&amp;""))="Y","Yes","No")))</f>
        <v/>
      </c>
      <c r="H93" s="25">
        <f>IF($A93="","",IF($C93="No",1,0)+IF($E93="No",1,0)+IF($F93="No",1,0)+IF($G93="No",1,0))</f>
        <v/>
      </c>
      <c r="I93" s="25">
        <f>IF($A93="","",IF(OR($H93&gt;0,$K93&gt;1),"Yes","No"))</f>
        <v/>
      </c>
      <c r="J93" s="24">
        <f>IF($A93="","",MID(IF($C93="No",", slip not back","")&amp;IF($E93="No",", not signed","")&amp;IF($F93="No",", no emergency phone","")&amp;IF($G93="No",", not paid","")&amp;IF($K93&gt;1,", more than one slip",""),3,200))</f>
        <v/>
      </c>
      <c r="K93" s="25">
        <f>IF($A93="","",COUNTIF(Responses!$AB$2:$AB$101,$A93))</f>
        <v/>
      </c>
    </row>
    <row r="94">
      <c r="A94" s="24">
        <f>TRIM('Class list'!A90)</f>
        <v/>
      </c>
      <c r="B94" s="25">
        <f>IF($A94="","",'Class list'!B90&amp;"")</f>
        <v/>
      </c>
      <c r="C94" s="25">
        <f>IF($A94="","",IF($K94&gt;0,"Yes","No"))</f>
        <v/>
      </c>
      <c r="D94" s="25">
        <f>IF($C94&lt;&gt;"Yes","",INDEX(Responses!$AC$2:$AC$101,MATCH($A94,Responses!$AB$2:$AB$101,0)))</f>
        <v/>
      </c>
      <c r="E94" s="25">
        <f>IF($C94&lt;&gt;"Yes","",IF(INDEX(Responses!$AD$2:$AD$101,MATCH($A94,Responses!$AB$2:$AB$101,0))=1,"Yes","No"))</f>
        <v/>
      </c>
      <c r="F94" s="25">
        <f>IF($C94&lt;&gt;"Yes","",IF($D94=Lists!$B$14,"Not needed",IF(INDEX(Responses!$AE$2:$AE$101,MATCH($A94,Responses!$AB$2:$AB$101,0))=1,"Yes","No")))</f>
        <v/>
      </c>
      <c r="G94" s="25">
        <f>IF(OR($A94="",Lists!$B$16&lt;&gt;"Y"),"",IF($D94=Lists!$B$14,"Not needed",IF(UPPER(TRIM('Class list'!C90&amp;""))="Y","Yes","No")))</f>
        <v/>
      </c>
      <c r="H94" s="25">
        <f>IF($A94="","",IF($C94="No",1,0)+IF($E94="No",1,0)+IF($F94="No",1,0)+IF($G94="No",1,0))</f>
        <v/>
      </c>
      <c r="I94" s="25">
        <f>IF($A94="","",IF(OR($H94&gt;0,$K94&gt;1),"Yes","No"))</f>
        <v/>
      </c>
      <c r="J94" s="24">
        <f>IF($A94="","",MID(IF($C94="No",", slip not back","")&amp;IF($E94="No",", not signed","")&amp;IF($F94="No",", no emergency phone","")&amp;IF($G94="No",", not paid","")&amp;IF($K94&gt;1,", more than one slip",""),3,200))</f>
        <v/>
      </c>
      <c r="K94" s="25">
        <f>IF($A94="","",COUNTIF(Responses!$AB$2:$AB$101,$A94))</f>
        <v/>
      </c>
    </row>
    <row r="95">
      <c r="A95" s="24">
        <f>TRIM('Class list'!A91)</f>
        <v/>
      </c>
      <c r="B95" s="25">
        <f>IF($A95="","",'Class list'!B91&amp;"")</f>
        <v/>
      </c>
      <c r="C95" s="25">
        <f>IF($A95="","",IF($K95&gt;0,"Yes","No"))</f>
        <v/>
      </c>
      <c r="D95" s="25">
        <f>IF($C95&lt;&gt;"Yes","",INDEX(Responses!$AC$2:$AC$101,MATCH($A95,Responses!$AB$2:$AB$101,0)))</f>
        <v/>
      </c>
      <c r="E95" s="25">
        <f>IF($C95&lt;&gt;"Yes","",IF(INDEX(Responses!$AD$2:$AD$101,MATCH($A95,Responses!$AB$2:$AB$101,0))=1,"Yes","No"))</f>
        <v/>
      </c>
      <c r="F95" s="25">
        <f>IF($C95&lt;&gt;"Yes","",IF($D95=Lists!$B$14,"Not needed",IF(INDEX(Responses!$AE$2:$AE$101,MATCH($A95,Responses!$AB$2:$AB$101,0))=1,"Yes","No")))</f>
        <v/>
      </c>
      <c r="G95" s="25">
        <f>IF(OR($A95="",Lists!$B$16&lt;&gt;"Y"),"",IF($D95=Lists!$B$14,"Not needed",IF(UPPER(TRIM('Class list'!C91&amp;""))="Y","Yes","No")))</f>
        <v/>
      </c>
      <c r="H95" s="25">
        <f>IF($A95="","",IF($C95="No",1,0)+IF($E95="No",1,0)+IF($F95="No",1,0)+IF($G95="No",1,0))</f>
        <v/>
      </c>
      <c r="I95" s="25">
        <f>IF($A95="","",IF(OR($H95&gt;0,$K95&gt;1),"Yes","No"))</f>
        <v/>
      </c>
      <c r="J95" s="24">
        <f>IF($A95="","",MID(IF($C95="No",", slip not back","")&amp;IF($E95="No",", not signed","")&amp;IF($F95="No",", no emergency phone","")&amp;IF($G95="No",", not paid","")&amp;IF($K95&gt;1,", more than one slip",""),3,200))</f>
        <v/>
      </c>
      <c r="K95" s="25">
        <f>IF($A95="","",COUNTIF(Responses!$AB$2:$AB$101,$A95))</f>
        <v/>
      </c>
    </row>
    <row r="96">
      <c r="A96" s="24">
        <f>TRIM('Class list'!A92)</f>
        <v/>
      </c>
      <c r="B96" s="25">
        <f>IF($A96="","",'Class list'!B92&amp;"")</f>
        <v/>
      </c>
      <c r="C96" s="25">
        <f>IF($A96="","",IF($K96&gt;0,"Yes","No"))</f>
        <v/>
      </c>
      <c r="D96" s="25">
        <f>IF($C96&lt;&gt;"Yes","",INDEX(Responses!$AC$2:$AC$101,MATCH($A96,Responses!$AB$2:$AB$101,0)))</f>
        <v/>
      </c>
      <c r="E96" s="25">
        <f>IF($C96&lt;&gt;"Yes","",IF(INDEX(Responses!$AD$2:$AD$101,MATCH($A96,Responses!$AB$2:$AB$101,0))=1,"Yes","No"))</f>
        <v/>
      </c>
      <c r="F96" s="25">
        <f>IF($C96&lt;&gt;"Yes","",IF($D96=Lists!$B$14,"Not needed",IF(INDEX(Responses!$AE$2:$AE$101,MATCH($A96,Responses!$AB$2:$AB$101,0))=1,"Yes","No")))</f>
        <v/>
      </c>
      <c r="G96" s="25">
        <f>IF(OR($A96="",Lists!$B$16&lt;&gt;"Y"),"",IF($D96=Lists!$B$14,"Not needed",IF(UPPER(TRIM('Class list'!C92&amp;""))="Y","Yes","No")))</f>
        <v/>
      </c>
      <c r="H96" s="25">
        <f>IF($A96="","",IF($C96="No",1,0)+IF($E96="No",1,0)+IF($F96="No",1,0)+IF($G96="No",1,0))</f>
        <v/>
      </c>
      <c r="I96" s="25">
        <f>IF($A96="","",IF(OR($H96&gt;0,$K96&gt;1),"Yes","No"))</f>
        <v/>
      </c>
      <c r="J96" s="24">
        <f>IF($A96="","",MID(IF($C96="No",", slip not back","")&amp;IF($E96="No",", not signed","")&amp;IF($F96="No",", no emergency phone","")&amp;IF($G96="No",", not paid","")&amp;IF($K96&gt;1,", more than one slip",""),3,200))</f>
        <v/>
      </c>
      <c r="K96" s="25">
        <f>IF($A96="","",COUNTIF(Responses!$AB$2:$AB$101,$A96))</f>
        <v/>
      </c>
    </row>
    <row r="97">
      <c r="A97" s="24">
        <f>TRIM('Class list'!A93)</f>
        <v/>
      </c>
      <c r="B97" s="25">
        <f>IF($A97="","",'Class list'!B93&amp;"")</f>
        <v/>
      </c>
      <c r="C97" s="25">
        <f>IF($A97="","",IF($K97&gt;0,"Yes","No"))</f>
        <v/>
      </c>
      <c r="D97" s="25">
        <f>IF($C97&lt;&gt;"Yes","",INDEX(Responses!$AC$2:$AC$101,MATCH($A97,Responses!$AB$2:$AB$101,0)))</f>
        <v/>
      </c>
      <c r="E97" s="25">
        <f>IF($C97&lt;&gt;"Yes","",IF(INDEX(Responses!$AD$2:$AD$101,MATCH($A97,Responses!$AB$2:$AB$101,0))=1,"Yes","No"))</f>
        <v/>
      </c>
      <c r="F97" s="25">
        <f>IF($C97&lt;&gt;"Yes","",IF($D97=Lists!$B$14,"Not needed",IF(INDEX(Responses!$AE$2:$AE$101,MATCH($A97,Responses!$AB$2:$AB$101,0))=1,"Yes","No")))</f>
        <v/>
      </c>
      <c r="G97" s="25">
        <f>IF(OR($A97="",Lists!$B$16&lt;&gt;"Y"),"",IF($D97=Lists!$B$14,"Not needed",IF(UPPER(TRIM('Class list'!C93&amp;""))="Y","Yes","No")))</f>
        <v/>
      </c>
      <c r="H97" s="25">
        <f>IF($A97="","",IF($C97="No",1,0)+IF($E97="No",1,0)+IF($F97="No",1,0)+IF($G97="No",1,0))</f>
        <v/>
      </c>
      <c r="I97" s="25">
        <f>IF($A97="","",IF(OR($H97&gt;0,$K97&gt;1),"Yes","No"))</f>
        <v/>
      </c>
      <c r="J97" s="24">
        <f>IF($A97="","",MID(IF($C97="No",", slip not back","")&amp;IF($E97="No",", not signed","")&amp;IF($F97="No",", no emergency phone","")&amp;IF($G97="No",", not paid","")&amp;IF($K97&gt;1,", more than one slip",""),3,200))</f>
        <v/>
      </c>
      <c r="K97" s="25">
        <f>IF($A97="","",COUNTIF(Responses!$AB$2:$AB$101,$A97))</f>
        <v/>
      </c>
    </row>
    <row r="98">
      <c r="A98" s="24">
        <f>TRIM('Class list'!A94)</f>
        <v/>
      </c>
      <c r="B98" s="25">
        <f>IF($A98="","",'Class list'!B94&amp;"")</f>
        <v/>
      </c>
      <c r="C98" s="25">
        <f>IF($A98="","",IF($K98&gt;0,"Yes","No"))</f>
        <v/>
      </c>
      <c r="D98" s="25">
        <f>IF($C98&lt;&gt;"Yes","",INDEX(Responses!$AC$2:$AC$101,MATCH($A98,Responses!$AB$2:$AB$101,0)))</f>
        <v/>
      </c>
      <c r="E98" s="25">
        <f>IF($C98&lt;&gt;"Yes","",IF(INDEX(Responses!$AD$2:$AD$101,MATCH($A98,Responses!$AB$2:$AB$101,0))=1,"Yes","No"))</f>
        <v/>
      </c>
      <c r="F98" s="25">
        <f>IF($C98&lt;&gt;"Yes","",IF($D98=Lists!$B$14,"Not needed",IF(INDEX(Responses!$AE$2:$AE$101,MATCH($A98,Responses!$AB$2:$AB$101,0))=1,"Yes","No")))</f>
        <v/>
      </c>
      <c r="G98" s="25">
        <f>IF(OR($A98="",Lists!$B$16&lt;&gt;"Y"),"",IF($D98=Lists!$B$14,"Not needed",IF(UPPER(TRIM('Class list'!C94&amp;""))="Y","Yes","No")))</f>
        <v/>
      </c>
      <c r="H98" s="25">
        <f>IF($A98="","",IF($C98="No",1,0)+IF($E98="No",1,0)+IF($F98="No",1,0)+IF($G98="No",1,0))</f>
        <v/>
      </c>
      <c r="I98" s="25">
        <f>IF($A98="","",IF(OR($H98&gt;0,$K98&gt;1),"Yes","No"))</f>
        <v/>
      </c>
      <c r="J98" s="24">
        <f>IF($A98="","",MID(IF($C98="No",", slip not back","")&amp;IF($E98="No",", not signed","")&amp;IF($F98="No",", no emergency phone","")&amp;IF($G98="No",", not paid","")&amp;IF($K98&gt;1,", more than one slip",""),3,200))</f>
        <v/>
      </c>
      <c r="K98" s="25">
        <f>IF($A98="","",COUNTIF(Responses!$AB$2:$AB$101,$A98))</f>
        <v/>
      </c>
    </row>
    <row r="99">
      <c r="A99" s="24">
        <f>TRIM('Class list'!A95)</f>
        <v/>
      </c>
      <c r="B99" s="25">
        <f>IF($A99="","",'Class list'!B95&amp;"")</f>
        <v/>
      </c>
      <c r="C99" s="25">
        <f>IF($A99="","",IF($K99&gt;0,"Yes","No"))</f>
        <v/>
      </c>
      <c r="D99" s="25">
        <f>IF($C99&lt;&gt;"Yes","",INDEX(Responses!$AC$2:$AC$101,MATCH($A99,Responses!$AB$2:$AB$101,0)))</f>
        <v/>
      </c>
      <c r="E99" s="25">
        <f>IF($C99&lt;&gt;"Yes","",IF(INDEX(Responses!$AD$2:$AD$101,MATCH($A99,Responses!$AB$2:$AB$101,0))=1,"Yes","No"))</f>
        <v/>
      </c>
      <c r="F99" s="25">
        <f>IF($C99&lt;&gt;"Yes","",IF($D99=Lists!$B$14,"Not needed",IF(INDEX(Responses!$AE$2:$AE$101,MATCH($A99,Responses!$AB$2:$AB$101,0))=1,"Yes","No")))</f>
        <v/>
      </c>
      <c r="G99" s="25">
        <f>IF(OR($A99="",Lists!$B$16&lt;&gt;"Y"),"",IF($D99=Lists!$B$14,"Not needed",IF(UPPER(TRIM('Class list'!C95&amp;""))="Y","Yes","No")))</f>
        <v/>
      </c>
      <c r="H99" s="25">
        <f>IF($A99="","",IF($C99="No",1,0)+IF($E99="No",1,0)+IF($F99="No",1,0)+IF($G99="No",1,0))</f>
        <v/>
      </c>
      <c r="I99" s="25">
        <f>IF($A99="","",IF(OR($H99&gt;0,$K99&gt;1),"Yes","No"))</f>
        <v/>
      </c>
      <c r="J99" s="24">
        <f>IF($A99="","",MID(IF($C99="No",", slip not back","")&amp;IF($E99="No",", not signed","")&amp;IF($F99="No",", no emergency phone","")&amp;IF($G99="No",", not paid","")&amp;IF($K99&gt;1,", more than one slip",""),3,200))</f>
        <v/>
      </c>
      <c r="K99" s="25">
        <f>IF($A99="","",COUNTIF(Responses!$AB$2:$AB$101,$A99))</f>
        <v/>
      </c>
    </row>
    <row r="100">
      <c r="A100" s="24">
        <f>TRIM('Class list'!A96)</f>
        <v/>
      </c>
      <c r="B100" s="25">
        <f>IF($A100="","",'Class list'!B96&amp;"")</f>
        <v/>
      </c>
      <c r="C100" s="25">
        <f>IF($A100="","",IF($K100&gt;0,"Yes","No"))</f>
        <v/>
      </c>
      <c r="D100" s="25">
        <f>IF($C100&lt;&gt;"Yes","",INDEX(Responses!$AC$2:$AC$101,MATCH($A100,Responses!$AB$2:$AB$101,0)))</f>
        <v/>
      </c>
      <c r="E100" s="25">
        <f>IF($C100&lt;&gt;"Yes","",IF(INDEX(Responses!$AD$2:$AD$101,MATCH($A100,Responses!$AB$2:$AB$101,0))=1,"Yes","No"))</f>
        <v/>
      </c>
      <c r="F100" s="25">
        <f>IF($C100&lt;&gt;"Yes","",IF($D100=Lists!$B$14,"Not needed",IF(INDEX(Responses!$AE$2:$AE$101,MATCH($A100,Responses!$AB$2:$AB$101,0))=1,"Yes","No")))</f>
        <v/>
      </c>
      <c r="G100" s="25">
        <f>IF(OR($A100="",Lists!$B$16&lt;&gt;"Y"),"",IF($D100=Lists!$B$14,"Not needed",IF(UPPER(TRIM('Class list'!C96&amp;""))="Y","Yes","No")))</f>
        <v/>
      </c>
      <c r="H100" s="25">
        <f>IF($A100="","",IF($C100="No",1,0)+IF($E100="No",1,0)+IF($F100="No",1,0)+IF($G100="No",1,0))</f>
        <v/>
      </c>
      <c r="I100" s="25">
        <f>IF($A100="","",IF(OR($H100&gt;0,$K100&gt;1),"Yes","No"))</f>
        <v/>
      </c>
      <c r="J100" s="24">
        <f>IF($A100="","",MID(IF($C100="No",", slip not back","")&amp;IF($E100="No",", not signed","")&amp;IF($F100="No",", no emergency phone","")&amp;IF($G100="No",", not paid","")&amp;IF($K100&gt;1,", more than one slip",""),3,200))</f>
        <v/>
      </c>
      <c r="K100" s="25">
        <f>IF($A100="","",COUNTIF(Responses!$AB$2:$AB$101,$A100))</f>
        <v/>
      </c>
    </row>
    <row r="101">
      <c r="A101" s="24">
        <f>TRIM('Class list'!A97)</f>
        <v/>
      </c>
      <c r="B101" s="25">
        <f>IF($A101="","",'Class list'!B97&amp;"")</f>
        <v/>
      </c>
      <c r="C101" s="25">
        <f>IF($A101="","",IF($K101&gt;0,"Yes","No"))</f>
        <v/>
      </c>
      <c r="D101" s="25">
        <f>IF($C101&lt;&gt;"Yes","",INDEX(Responses!$AC$2:$AC$101,MATCH($A101,Responses!$AB$2:$AB$101,0)))</f>
        <v/>
      </c>
      <c r="E101" s="25">
        <f>IF($C101&lt;&gt;"Yes","",IF(INDEX(Responses!$AD$2:$AD$101,MATCH($A101,Responses!$AB$2:$AB$101,0))=1,"Yes","No"))</f>
        <v/>
      </c>
      <c r="F101" s="25">
        <f>IF($C101&lt;&gt;"Yes","",IF($D101=Lists!$B$14,"Not needed",IF(INDEX(Responses!$AE$2:$AE$101,MATCH($A101,Responses!$AB$2:$AB$101,0))=1,"Yes","No")))</f>
        <v/>
      </c>
      <c r="G101" s="25">
        <f>IF(OR($A101="",Lists!$B$16&lt;&gt;"Y"),"",IF($D101=Lists!$B$14,"Not needed",IF(UPPER(TRIM('Class list'!C97&amp;""))="Y","Yes","No")))</f>
        <v/>
      </c>
      <c r="H101" s="25">
        <f>IF($A101="","",IF($C101="No",1,0)+IF($E101="No",1,0)+IF($F101="No",1,0)+IF($G101="No",1,0))</f>
        <v/>
      </c>
      <c r="I101" s="25">
        <f>IF($A101="","",IF(OR($H101&gt;0,$K101&gt;1),"Yes","No"))</f>
        <v/>
      </c>
      <c r="J101" s="24">
        <f>IF($A101="","",MID(IF($C101="No",", slip not back","")&amp;IF($E101="No",", not signed","")&amp;IF($F101="No",", no emergency phone","")&amp;IF($G101="No",", not paid","")&amp;IF($K101&gt;1,", more than one slip",""),3,200))</f>
        <v/>
      </c>
      <c r="K101" s="25">
        <f>IF($A101="","",COUNTIF(Responses!$AB$2:$AB$101,$A101))</f>
        <v/>
      </c>
    </row>
    <row r="102">
      <c r="A102" s="24">
        <f>TRIM('Class list'!A98)</f>
        <v/>
      </c>
      <c r="B102" s="25">
        <f>IF($A102="","",'Class list'!B98&amp;"")</f>
        <v/>
      </c>
      <c r="C102" s="25">
        <f>IF($A102="","",IF($K102&gt;0,"Yes","No"))</f>
        <v/>
      </c>
      <c r="D102" s="25">
        <f>IF($C102&lt;&gt;"Yes","",INDEX(Responses!$AC$2:$AC$101,MATCH($A102,Responses!$AB$2:$AB$101,0)))</f>
        <v/>
      </c>
      <c r="E102" s="25">
        <f>IF($C102&lt;&gt;"Yes","",IF(INDEX(Responses!$AD$2:$AD$101,MATCH($A102,Responses!$AB$2:$AB$101,0))=1,"Yes","No"))</f>
        <v/>
      </c>
      <c r="F102" s="25">
        <f>IF($C102&lt;&gt;"Yes","",IF($D102=Lists!$B$14,"Not needed",IF(INDEX(Responses!$AE$2:$AE$101,MATCH($A102,Responses!$AB$2:$AB$101,0))=1,"Yes","No")))</f>
        <v/>
      </c>
      <c r="G102" s="25">
        <f>IF(OR($A102="",Lists!$B$16&lt;&gt;"Y"),"",IF($D102=Lists!$B$14,"Not needed",IF(UPPER(TRIM('Class list'!C98&amp;""))="Y","Yes","No")))</f>
        <v/>
      </c>
      <c r="H102" s="25">
        <f>IF($A102="","",IF($C102="No",1,0)+IF($E102="No",1,0)+IF($F102="No",1,0)+IF($G102="No",1,0))</f>
        <v/>
      </c>
      <c r="I102" s="25">
        <f>IF($A102="","",IF(OR($H102&gt;0,$K102&gt;1),"Yes","No"))</f>
        <v/>
      </c>
      <c r="J102" s="24">
        <f>IF($A102="","",MID(IF($C102="No",", slip not back","")&amp;IF($E102="No",", not signed","")&amp;IF($F102="No",", no emergency phone","")&amp;IF($G102="No",", not paid","")&amp;IF($K102&gt;1,", more than one slip",""),3,200))</f>
        <v/>
      </c>
      <c r="K102" s="25">
        <f>IF($A102="","",COUNTIF(Responses!$AB$2:$AB$101,$A102))</f>
        <v/>
      </c>
    </row>
    <row r="103">
      <c r="A103" s="24">
        <f>TRIM('Class list'!A99)</f>
        <v/>
      </c>
      <c r="B103" s="25">
        <f>IF($A103="","",'Class list'!B99&amp;"")</f>
        <v/>
      </c>
      <c r="C103" s="25">
        <f>IF($A103="","",IF($K103&gt;0,"Yes","No"))</f>
        <v/>
      </c>
      <c r="D103" s="25">
        <f>IF($C103&lt;&gt;"Yes","",INDEX(Responses!$AC$2:$AC$101,MATCH($A103,Responses!$AB$2:$AB$101,0)))</f>
        <v/>
      </c>
      <c r="E103" s="25">
        <f>IF($C103&lt;&gt;"Yes","",IF(INDEX(Responses!$AD$2:$AD$101,MATCH($A103,Responses!$AB$2:$AB$101,0))=1,"Yes","No"))</f>
        <v/>
      </c>
      <c r="F103" s="25">
        <f>IF($C103&lt;&gt;"Yes","",IF($D103=Lists!$B$14,"Not needed",IF(INDEX(Responses!$AE$2:$AE$101,MATCH($A103,Responses!$AB$2:$AB$101,0))=1,"Yes","No")))</f>
        <v/>
      </c>
      <c r="G103" s="25">
        <f>IF(OR($A103="",Lists!$B$16&lt;&gt;"Y"),"",IF($D103=Lists!$B$14,"Not needed",IF(UPPER(TRIM('Class list'!C99&amp;""))="Y","Yes","No")))</f>
        <v/>
      </c>
      <c r="H103" s="25">
        <f>IF($A103="","",IF($C103="No",1,0)+IF($E103="No",1,0)+IF($F103="No",1,0)+IF($G103="No",1,0))</f>
        <v/>
      </c>
      <c r="I103" s="25">
        <f>IF($A103="","",IF(OR($H103&gt;0,$K103&gt;1),"Yes","No"))</f>
        <v/>
      </c>
      <c r="J103" s="24">
        <f>IF($A103="","",MID(IF($C103="No",", slip not back","")&amp;IF($E103="No",", not signed","")&amp;IF($F103="No",", no emergency phone","")&amp;IF($G103="No",", not paid","")&amp;IF($K103&gt;1,", more than one slip",""),3,200))</f>
        <v/>
      </c>
      <c r="K103" s="25">
        <f>IF($A103="","",COUNTIF(Responses!$AB$2:$AB$101,$A103))</f>
        <v/>
      </c>
    </row>
    <row r="104">
      <c r="A104" s="24">
        <f>TRIM('Class list'!A100)</f>
        <v/>
      </c>
      <c r="B104" s="25">
        <f>IF($A104="","",'Class list'!B100&amp;"")</f>
        <v/>
      </c>
      <c r="C104" s="25">
        <f>IF($A104="","",IF($K104&gt;0,"Yes","No"))</f>
        <v/>
      </c>
      <c r="D104" s="25">
        <f>IF($C104&lt;&gt;"Yes","",INDEX(Responses!$AC$2:$AC$101,MATCH($A104,Responses!$AB$2:$AB$101,0)))</f>
        <v/>
      </c>
      <c r="E104" s="25">
        <f>IF($C104&lt;&gt;"Yes","",IF(INDEX(Responses!$AD$2:$AD$101,MATCH($A104,Responses!$AB$2:$AB$101,0))=1,"Yes","No"))</f>
        <v/>
      </c>
      <c r="F104" s="25">
        <f>IF($C104&lt;&gt;"Yes","",IF($D104=Lists!$B$14,"Not needed",IF(INDEX(Responses!$AE$2:$AE$101,MATCH($A104,Responses!$AB$2:$AB$101,0))=1,"Yes","No")))</f>
        <v/>
      </c>
      <c r="G104" s="25">
        <f>IF(OR($A104="",Lists!$B$16&lt;&gt;"Y"),"",IF($D104=Lists!$B$14,"Not needed",IF(UPPER(TRIM('Class list'!C100&amp;""))="Y","Yes","No")))</f>
        <v/>
      </c>
      <c r="H104" s="25">
        <f>IF($A104="","",IF($C104="No",1,0)+IF($E104="No",1,0)+IF($F104="No",1,0)+IF($G104="No",1,0))</f>
        <v/>
      </c>
      <c r="I104" s="25">
        <f>IF($A104="","",IF(OR($H104&gt;0,$K104&gt;1),"Yes","No"))</f>
        <v/>
      </c>
      <c r="J104" s="24">
        <f>IF($A104="","",MID(IF($C104="No",", slip not back","")&amp;IF($E104="No",", not signed","")&amp;IF($F104="No",", no emergency phone","")&amp;IF($G104="No",", not paid","")&amp;IF($K104&gt;1,", more than one slip",""),3,200))</f>
        <v/>
      </c>
      <c r="K104" s="25">
        <f>IF($A104="","",COUNTIF(Responses!$AB$2:$AB$101,$A104))</f>
        <v/>
      </c>
    </row>
    <row r="105">
      <c r="A105" s="24">
        <f>TRIM('Class list'!A101)</f>
        <v/>
      </c>
      <c r="B105" s="25">
        <f>IF($A105="","",'Class list'!B101&amp;"")</f>
        <v/>
      </c>
      <c r="C105" s="25">
        <f>IF($A105="","",IF($K105&gt;0,"Yes","No"))</f>
        <v/>
      </c>
      <c r="D105" s="25">
        <f>IF($C105&lt;&gt;"Yes","",INDEX(Responses!$AC$2:$AC$101,MATCH($A105,Responses!$AB$2:$AB$101,0)))</f>
        <v/>
      </c>
      <c r="E105" s="25">
        <f>IF($C105&lt;&gt;"Yes","",IF(INDEX(Responses!$AD$2:$AD$101,MATCH($A105,Responses!$AB$2:$AB$101,0))=1,"Yes","No"))</f>
        <v/>
      </c>
      <c r="F105" s="25">
        <f>IF($C105&lt;&gt;"Yes","",IF($D105=Lists!$B$14,"Not needed",IF(INDEX(Responses!$AE$2:$AE$101,MATCH($A105,Responses!$AB$2:$AB$101,0))=1,"Yes","No")))</f>
        <v/>
      </c>
      <c r="G105" s="25">
        <f>IF(OR($A105="",Lists!$B$16&lt;&gt;"Y"),"",IF($D105=Lists!$B$14,"Not needed",IF(UPPER(TRIM('Class list'!C101&amp;""))="Y","Yes","No")))</f>
        <v/>
      </c>
      <c r="H105" s="25">
        <f>IF($A105="","",IF($C105="No",1,0)+IF($E105="No",1,0)+IF($F105="No",1,0)+IF($G105="No",1,0))</f>
        <v/>
      </c>
      <c r="I105" s="25">
        <f>IF($A105="","",IF(OR($H105&gt;0,$K105&gt;1),"Yes","No"))</f>
        <v/>
      </c>
      <c r="J105" s="24">
        <f>IF($A105="","",MID(IF($C105="No",", slip not back","")&amp;IF($E105="No",", not signed","")&amp;IF($F105="No",", no emergency phone","")&amp;IF($G105="No",", not paid","")&amp;IF($K105&gt;1,", more than one slip",""),3,200))</f>
        <v/>
      </c>
      <c r="K105" s="25">
        <f>IF($A105="","",COUNTIF(Responses!$AB$2:$AB$101,$A105))</f>
        <v/>
      </c>
    </row>
  </sheetData>
  <autoFilter ref="A5:K105"/>
  <conditionalFormatting sqref="A6:K105">
    <cfRule type="expression" priority="1" dxfId="0">
      <formula>$I6="Yes"</formula>
    </cfRule>
    <cfRule type="expression" priority="2" dxfId="1">
      <formula>ISNUMBER(SEARCH("(example)",$A6))</formula>
    </cfRule>
  </conditionalFormatting>
  <pageMargins left="0.75" right="0.75" top="1" bottom="1" header="0.5" footer="0.5"/>
  <legacyDrawing xmlns:r="http://schemas.openxmlformats.org/officeDocument/2006/relationships" r:id="anysvml"/>
</worksheet>
</file>

<file path=xl/worksheets/sheet5.xml><?xml version="1.0" encoding="utf-8"?>
<worksheet xmlns="http://schemas.openxmlformats.org/spreadsheetml/2006/main">
  <sheetPr>
    <tabColor rgb="008F8499"/>
    <outlinePr summaryBelow="1" summaryRight="1"/>
    <pageSetUpPr/>
  </sheetPr>
  <dimension ref="A1:E43"/>
  <sheetViews>
    <sheetView workbookViewId="0">
      <pane ySplit="3" topLeftCell="A4" activePane="bottomLeft" state="frozen"/>
      <selection pane="bottomLeft" activeCell="A1" sqref="A1"/>
    </sheetView>
  </sheetViews>
  <sheetFormatPr baseColWidth="8" defaultRowHeight="15"/>
  <cols>
    <col width="6" customWidth="1" min="1" max="1"/>
    <col width="28" customWidth="1" min="2" max="2"/>
    <col width="28" customWidth="1" min="3" max="3"/>
    <col width="22" customWidth="1" min="4" max="4"/>
    <col width="30" customWidth="1" min="5" max="5"/>
  </cols>
  <sheetData>
    <row r="1">
      <c r="A1" s="26" t="inlineStr">
        <is>
          <t>Parents who offered to help on the day</t>
        </is>
      </c>
    </row>
    <row r="3">
      <c r="A3" s="4" t="inlineStr">
        <is>
          <t>#</t>
        </is>
      </c>
      <c r="B3" s="4" t="inlineStr">
        <is>
          <t>Parent or guardian</t>
        </is>
      </c>
      <c r="C3" s="4" t="inlineStr">
        <is>
          <t>Child</t>
        </is>
      </c>
      <c r="D3" s="4" t="inlineStr">
        <is>
          <t>Number for helping</t>
        </is>
      </c>
      <c r="E3" s="4" t="inlineStr">
        <is>
          <t>Email</t>
        </is>
      </c>
    </row>
    <row r="4">
      <c r="A4" s="24">
        <f>IF(ISNUMBER(MATCH(1,Responses!$AG$2:$AG$101,0)),1,"")</f>
        <v/>
      </c>
      <c r="B4" s="24">
        <f>IF($A4="","",INDEX(Responses!$AH$2:$AH$101,MATCH($A4,Responses!$AG$2:$AG$101,0)))</f>
        <v/>
      </c>
      <c r="C4" s="24">
        <f>IF($A4="","",INDEX(Responses!$AB$2:$AB$101,MATCH($A4,Responses!$AG$2:$AG$101,0)))</f>
        <v/>
      </c>
      <c r="D4" s="24">
        <f>IF($A4="","",INDEX(Responses!$AI$2:$AI$101,MATCH($A4,Responses!$AG$2:$AG$101,0)))</f>
        <v/>
      </c>
      <c r="E4" s="24">
        <f>IF($A4="","",INDEX(Responses!$AJ$2:$AJ$101,MATCH($A4,Responses!$AG$2:$AG$101,0)))</f>
        <v/>
      </c>
    </row>
    <row r="5">
      <c r="A5" s="24">
        <f>IF(ISNUMBER(MATCH(2,Responses!$AG$2:$AG$101,0)),2,"")</f>
        <v/>
      </c>
      <c r="B5" s="24">
        <f>IF($A5="","",INDEX(Responses!$AH$2:$AH$101,MATCH($A5,Responses!$AG$2:$AG$101,0)))</f>
        <v/>
      </c>
      <c r="C5" s="24">
        <f>IF($A5="","",INDEX(Responses!$AB$2:$AB$101,MATCH($A5,Responses!$AG$2:$AG$101,0)))</f>
        <v/>
      </c>
      <c r="D5" s="24">
        <f>IF($A5="","",INDEX(Responses!$AI$2:$AI$101,MATCH($A5,Responses!$AG$2:$AG$101,0)))</f>
        <v/>
      </c>
      <c r="E5" s="24">
        <f>IF($A5="","",INDEX(Responses!$AJ$2:$AJ$101,MATCH($A5,Responses!$AG$2:$AG$101,0)))</f>
        <v/>
      </c>
    </row>
    <row r="6">
      <c r="A6" s="24">
        <f>IF(ISNUMBER(MATCH(3,Responses!$AG$2:$AG$101,0)),3,"")</f>
        <v/>
      </c>
      <c r="B6" s="24">
        <f>IF($A6="","",INDEX(Responses!$AH$2:$AH$101,MATCH($A6,Responses!$AG$2:$AG$101,0)))</f>
        <v/>
      </c>
      <c r="C6" s="24">
        <f>IF($A6="","",INDEX(Responses!$AB$2:$AB$101,MATCH($A6,Responses!$AG$2:$AG$101,0)))</f>
        <v/>
      </c>
      <c r="D6" s="24">
        <f>IF($A6="","",INDEX(Responses!$AI$2:$AI$101,MATCH($A6,Responses!$AG$2:$AG$101,0)))</f>
        <v/>
      </c>
      <c r="E6" s="24">
        <f>IF($A6="","",INDEX(Responses!$AJ$2:$AJ$101,MATCH($A6,Responses!$AG$2:$AG$101,0)))</f>
        <v/>
      </c>
    </row>
    <row r="7">
      <c r="A7" s="24">
        <f>IF(ISNUMBER(MATCH(4,Responses!$AG$2:$AG$101,0)),4,"")</f>
        <v/>
      </c>
      <c r="B7" s="24">
        <f>IF($A7="","",INDEX(Responses!$AH$2:$AH$101,MATCH($A7,Responses!$AG$2:$AG$101,0)))</f>
        <v/>
      </c>
      <c r="C7" s="24">
        <f>IF($A7="","",INDEX(Responses!$AB$2:$AB$101,MATCH($A7,Responses!$AG$2:$AG$101,0)))</f>
        <v/>
      </c>
      <c r="D7" s="24">
        <f>IF($A7="","",INDEX(Responses!$AI$2:$AI$101,MATCH($A7,Responses!$AG$2:$AG$101,0)))</f>
        <v/>
      </c>
      <c r="E7" s="24">
        <f>IF($A7="","",INDEX(Responses!$AJ$2:$AJ$101,MATCH($A7,Responses!$AG$2:$AG$101,0)))</f>
        <v/>
      </c>
    </row>
    <row r="8">
      <c r="A8" s="24">
        <f>IF(ISNUMBER(MATCH(5,Responses!$AG$2:$AG$101,0)),5,"")</f>
        <v/>
      </c>
      <c r="B8" s="24">
        <f>IF($A8="","",INDEX(Responses!$AH$2:$AH$101,MATCH($A8,Responses!$AG$2:$AG$101,0)))</f>
        <v/>
      </c>
      <c r="C8" s="24">
        <f>IF($A8="","",INDEX(Responses!$AB$2:$AB$101,MATCH($A8,Responses!$AG$2:$AG$101,0)))</f>
        <v/>
      </c>
      <c r="D8" s="24">
        <f>IF($A8="","",INDEX(Responses!$AI$2:$AI$101,MATCH($A8,Responses!$AG$2:$AG$101,0)))</f>
        <v/>
      </c>
      <c r="E8" s="24">
        <f>IF($A8="","",INDEX(Responses!$AJ$2:$AJ$101,MATCH($A8,Responses!$AG$2:$AG$101,0)))</f>
        <v/>
      </c>
    </row>
    <row r="9">
      <c r="A9" s="24">
        <f>IF(ISNUMBER(MATCH(6,Responses!$AG$2:$AG$101,0)),6,"")</f>
        <v/>
      </c>
      <c r="B9" s="24">
        <f>IF($A9="","",INDEX(Responses!$AH$2:$AH$101,MATCH($A9,Responses!$AG$2:$AG$101,0)))</f>
        <v/>
      </c>
      <c r="C9" s="24">
        <f>IF($A9="","",INDEX(Responses!$AB$2:$AB$101,MATCH($A9,Responses!$AG$2:$AG$101,0)))</f>
        <v/>
      </c>
      <c r="D9" s="24">
        <f>IF($A9="","",INDEX(Responses!$AI$2:$AI$101,MATCH($A9,Responses!$AG$2:$AG$101,0)))</f>
        <v/>
      </c>
      <c r="E9" s="24">
        <f>IF($A9="","",INDEX(Responses!$AJ$2:$AJ$101,MATCH($A9,Responses!$AG$2:$AG$101,0)))</f>
        <v/>
      </c>
    </row>
    <row r="10">
      <c r="A10" s="24">
        <f>IF(ISNUMBER(MATCH(7,Responses!$AG$2:$AG$101,0)),7,"")</f>
        <v/>
      </c>
      <c r="B10" s="24">
        <f>IF($A10="","",INDEX(Responses!$AH$2:$AH$101,MATCH($A10,Responses!$AG$2:$AG$101,0)))</f>
        <v/>
      </c>
      <c r="C10" s="24">
        <f>IF($A10="","",INDEX(Responses!$AB$2:$AB$101,MATCH($A10,Responses!$AG$2:$AG$101,0)))</f>
        <v/>
      </c>
      <c r="D10" s="24">
        <f>IF($A10="","",INDEX(Responses!$AI$2:$AI$101,MATCH($A10,Responses!$AG$2:$AG$101,0)))</f>
        <v/>
      </c>
      <c r="E10" s="24">
        <f>IF($A10="","",INDEX(Responses!$AJ$2:$AJ$101,MATCH($A10,Responses!$AG$2:$AG$101,0)))</f>
        <v/>
      </c>
    </row>
    <row r="11">
      <c r="A11" s="24">
        <f>IF(ISNUMBER(MATCH(8,Responses!$AG$2:$AG$101,0)),8,"")</f>
        <v/>
      </c>
      <c r="B11" s="24">
        <f>IF($A11="","",INDEX(Responses!$AH$2:$AH$101,MATCH($A11,Responses!$AG$2:$AG$101,0)))</f>
        <v/>
      </c>
      <c r="C11" s="24">
        <f>IF($A11="","",INDEX(Responses!$AB$2:$AB$101,MATCH($A11,Responses!$AG$2:$AG$101,0)))</f>
        <v/>
      </c>
      <c r="D11" s="24">
        <f>IF($A11="","",INDEX(Responses!$AI$2:$AI$101,MATCH($A11,Responses!$AG$2:$AG$101,0)))</f>
        <v/>
      </c>
      <c r="E11" s="24">
        <f>IF($A11="","",INDEX(Responses!$AJ$2:$AJ$101,MATCH($A11,Responses!$AG$2:$AG$101,0)))</f>
        <v/>
      </c>
    </row>
    <row r="12">
      <c r="A12" s="24">
        <f>IF(ISNUMBER(MATCH(9,Responses!$AG$2:$AG$101,0)),9,"")</f>
        <v/>
      </c>
      <c r="B12" s="24">
        <f>IF($A12="","",INDEX(Responses!$AH$2:$AH$101,MATCH($A12,Responses!$AG$2:$AG$101,0)))</f>
        <v/>
      </c>
      <c r="C12" s="24">
        <f>IF($A12="","",INDEX(Responses!$AB$2:$AB$101,MATCH($A12,Responses!$AG$2:$AG$101,0)))</f>
        <v/>
      </c>
      <c r="D12" s="24">
        <f>IF($A12="","",INDEX(Responses!$AI$2:$AI$101,MATCH($A12,Responses!$AG$2:$AG$101,0)))</f>
        <v/>
      </c>
      <c r="E12" s="24">
        <f>IF($A12="","",INDEX(Responses!$AJ$2:$AJ$101,MATCH($A12,Responses!$AG$2:$AG$101,0)))</f>
        <v/>
      </c>
    </row>
    <row r="13">
      <c r="A13" s="24">
        <f>IF(ISNUMBER(MATCH(10,Responses!$AG$2:$AG$101,0)),10,"")</f>
        <v/>
      </c>
      <c r="B13" s="24">
        <f>IF($A13="","",INDEX(Responses!$AH$2:$AH$101,MATCH($A13,Responses!$AG$2:$AG$101,0)))</f>
        <v/>
      </c>
      <c r="C13" s="24">
        <f>IF($A13="","",INDEX(Responses!$AB$2:$AB$101,MATCH($A13,Responses!$AG$2:$AG$101,0)))</f>
        <v/>
      </c>
      <c r="D13" s="24">
        <f>IF($A13="","",INDEX(Responses!$AI$2:$AI$101,MATCH($A13,Responses!$AG$2:$AG$101,0)))</f>
        <v/>
      </c>
      <c r="E13" s="24">
        <f>IF($A13="","",INDEX(Responses!$AJ$2:$AJ$101,MATCH($A13,Responses!$AG$2:$AG$101,0)))</f>
        <v/>
      </c>
    </row>
    <row r="14">
      <c r="A14" s="24">
        <f>IF(ISNUMBER(MATCH(11,Responses!$AG$2:$AG$101,0)),11,"")</f>
        <v/>
      </c>
      <c r="B14" s="24">
        <f>IF($A14="","",INDEX(Responses!$AH$2:$AH$101,MATCH($A14,Responses!$AG$2:$AG$101,0)))</f>
        <v/>
      </c>
      <c r="C14" s="24">
        <f>IF($A14="","",INDEX(Responses!$AB$2:$AB$101,MATCH($A14,Responses!$AG$2:$AG$101,0)))</f>
        <v/>
      </c>
      <c r="D14" s="24">
        <f>IF($A14="","",INDEX(Responses!$AI$2:$AI$101,MATCH($A14,Responses!$AG$2:$AG$101,0)))</f>
        <v/>
      </c>
      <c r="E14" s="24">
        <f>IF($A14="","",INDEX(Responses!$AJ$2:$AJ$101,MATCH($A14,Responses!$AG$2:$AG$101,0)))</f>
        <v/>
      </c>
    </row>
    <row r="15">
      <c r="A15" s="24">
        <f>IF(ISNUMBER(MATCH(12,Responses!$AG$2:$AG$101,0)),12,"")</f>
        <v/>
      </c>
      <c r="B15" s="24">
        <f>IF($A15="","",INDEX(Responses!$AH$2:$AH$101,MATCH($A15,Responses!$AG$2:$AG$101,0)))</f>
        <v/>
      </c>
      <c r="C15" s="24">
        <f>IF($A15="","",INDEX(Responses!$AB$2:$AB$101,MATCH($A15,Responses!$AG$2:$AG$101,0)))</f>
        <v/>
      </c>
      <c r="D15" s="24">
        <f>IF($A15="","",INDEX(Responses!$AI$2:$AI$101,MATCH($A15,Responses!$AG$2:$AG$101,0)))</f>
        <v/>
      </c>
      <c r="E15" s="24">
        <f>IF($A15="","",INDEX(Responses!$AJ$2:$AJ$101,MATCH($A15,Responses!$AG$2:$AG$101,0)))</f>
        <v/>
      </c>
    </row>
    <row r="16">
      <c r="A16" s="24">
        <f>IF(ISNUMBER(MATCH(13,Responses!$AG$2:$AG$101,0)),13,"")</f>
        <v/>
      </c>
      <c r="B16" s="24">
        <f>IF($A16="","",INDEX(Responses!$AH$2:$AH$101,MATCH($A16,Responses!$AG$2:$AG$101,0)))</f>
        <v/>
      </c>
      <c r="C16" s="24">
        <f>IF($A16="","",INDEX(Responses!$AB$2:$AB$101,MATCH($A16,Responses!$AG$2:$AG$101,0)))</f>
        <v/>
      </c>
      <c r="D16" s="24">
        <f>IF($A16="","",INDEX(Responses!$AI$2:$AI$101,MATCH($A16,Responses!$AG$2:$AG$101,0)))</f>
        <v/>
      </c>
      <c r="E16" s="24">
        <f>IF($A16="","",INDEX(Responses!$AJ$2:$AJ$101,MATCH($A16,Responses!$AG$2:$AG$101,0)))</f>
        <v/>
      </c>
    </row>
    <row r="17">
      <c r="A17" s="24">
        <f>IF(ISNUMBER(MATCH(14,Responses!$AG$2:$AG$101,0)),14,"")</f>
        <v/>
      </c>
      <c r="B17" s="24">
        <f>IF($A17="","",INDEX(Responses!$AH$2:$AH$101,MATCH($A17,Responses!$AG$2:$AG$101,0)))</f>
        <v/>
      </c>
      <c r="C17" s="24">
        <f>IF($A17="","",INDEX(Responses!$AB$2:$AB$101,MATCH($A17,Responses!$AG$2:$AG$101,0)))</f>
        <v/>
      </c>
      <c r="D17" s="24">
        <f>IF($A17="","",INDEX(Responses!$AI$2:$AI$101,MATCH($A17,Responses!$AG$2:$AG$101,0)))</f>
        <v/>
      </c>
      <c r="E17" s="24">
        <f>IF($A17="","",INDEX(Responses!$AJ$2:$AJ$101,MATCH($A17,Responses!$AG$2:$AG$101,0)))</f>
        <v/>
      </c>
    </row>
    <row r="18">
      <c r="A18" s="24">
        <f>IF(ISNUMBER(MATCH(15,Responses!$AG$2:$AG$101,0)),15,"")</f>
        <v/>
      </c>
      <c r="B18" s="24">
        <f>IF($A18="","",INDEX(Responses!$AH$2:$AH$101,MATCH($A18,Responses!$AG$2:$AG$101,0)))</f>
        <v/>
      </c>
      <c r="C18" s="24">
        <f>IF($A18="","",INDEX(Responses!$AB$2:$AB$101,MATCH($A18,Responses!$AG$2:$AG$101,0)))</f>
        <v/>
      </c>
      <c r="D18" s="24">
        <f>IF($A18="","",INDEX(Responses!$AI$2:$AI$101,MATCH($A18,Responses!$AG$2:$AG$101,0)))</f>
        <v/>
      </c>
      <c r="E18" s="24">
        <f>IF($A18="","",INDEX(Responses!$AJ$2:$AJ$101,MATCH($A18,Responses!$AG$2:$AG$101,0)))</f>
        <v/>
      </c>
    </row>
    <row r="19">
      <c r="A19" s="24">
        <f>IF(ISNUMBER(MATCH(16,Responses!$AG$2:$AG$101,0)),16,"")</f>
        <v/>
      </c>
      <c r="B19" s="24">
        <f>IF($A19="","",INDEX(Responses!$AH$2:$AH$101,MATCH($A19,Responses!$AG$2:$AG$101,0)))</f>
        <v/>
      </c>
      <c r="C19" s="24">
        <f>IF($A19="","",INDEX(Responses!$AB$2:$AB$101,MATCH($A19,Responses!$AG$2:$AG$101,0)))</f>
        <v/>
      </c>
      <c r="D19" s="24">
        <f>IF($A19="","",INDEX(Responses!$AI$2:$AI$101,MATCH($A19,Responses!$AG$2:$AG$101,0)))</f>
        <v/>
      </c>
      <c r="E19" s="24">
        <f>IF($A19="","",INDEX(Responses!$AJ$2:$AJ$101,MATCH($A19,Responses!$AG$2:$AG$101,0)))</f>
        <v/>
      </c>
    </row>
    <row r="20">
      <c r="A20" s="24">
        <f>IF(ISNUMBER(MATCH(17,Responses!$AG$2:$AG$101,0)),17,"")</f>
        <v/>
      </c>
      <c r="B20" s="24">
        <f>IF($A20="","",INDEX(Responses!$AH$2:$AH$101,MATCH($A20,Responses!$AG$2:$AG$101,0)))</f>
        <v/>
      </c>
      <c r="C20" s="24">
        <f>IF($A20="","",INDEX(Responses!$AB$2:$AB$101,MATCH($A20,Responses!$AG$2:$AG$101,0)))</f>
        <v/>
      </c>
      <c r="D20" s="24">
        <f>IF($A20="","",INDEX(Responses!$AI$2:$AI$101,MATCH($A20,Responses!$AG$2:$AG$101,0)))</f>
        <v/>
      </c>
      <c r="E20" s="24">
        <f>IF($A20="","",INDEX(Responses!$AJ$2:$AJ$101,MATCH($A20,Responses!$AG$2:$AG$101,0)))</f>
        <v/>
      </c>
    </row>
    <row r="21">
      <c r="A21" s="24">
        <f>IF(ISNUMBER(MATCH(18,Responses!$AG$2:$AG$101,0)),18,"")</f>
        <v/>
      </c>
      <c r="B21" s="24">
        <f>IF($A21="","",INDEX(Responses!$AH$2:$AH$101,MATCH($A21,Responses!$AG$2:$AG$101,0)))</f>
        <v/>
      </c>
      <c r="C21" s="24">
        <f>IF($A21="","",INDEX(Responses!$AB$2:$AB$101,MATCH($A21,Responses!$AG$2:$AG$101,0)))</f>
        <v/>
      </c>
      <c r="D21" s="24">
        <f>IF($A21="","",INDEX(Responses!$AI$2:$AI$101,MATCH($A21,Responses!$AG$2:$AG$101,0)))</f>
        <v/>
      </c>
      <c r="E21" s="24">
        <f>IF($A21="","",INDEX(Responses!$AJ$2:$AJ$101,MATCH($A21,Responses!$AG$2:$AG$101,0)))</f>
        <v/>
      </c>
    </row>
    <row r="22">
      <c r="A22" s="24">
        <f>IF(ISNUMBER(MATCH(19,Responses!$AG$2:$AG$101,0)),19,"")</f>
        <v/>
      </c>
      <c r="B22" s="24">
        <f>IF($A22="","",INDEX(Responses!$AH$2:$AH$101,MATCH($A22,Responses!$AG$2:$AG$101,0)))</f>
        <v/>
      </c>
      <c r="C22" s="24">
        <f>IF($A22="","",INDEX(Responses!$AB$2:$AB$101,MATCH($A22,Responses!$AG$2:$AG$101,0)))</f>
        <v/>
      </c>
      <c r="D22" s="24">
        <f>IF($A22="","",INDEX(Responses!$AI$2:$AI$101,MATCH($A22,Responses!$AG$2:$AG$101,0)))</f>
        <v/>
      </c>
      <c r="E22" s="24">
        <f>IF($A22="","",INDEX(Responses!$AJ$2:$AJ$101,MATCH($A22,Responses!$AG$2:$AG$101,0)))</f>
        <v/>
      </c>
    </row>
    <row r="23">
      <c r="A23" s="24">
        <f>IF(ISNUMBER(MATCH(20,Responses!$AG$2:$AG$101,0)),20,"")</f>
        <v/>
      </c>
      <c r="B23" s="24">
        <f>IF($A23="","",INDEX(Responses!$AH$2:$AH$101,MATCH($A23,Responses!$AG$2:$AG$101,0)))</f>
        <v/>
      </c>
      <c r="C23" s="24">
        <f>IF($A23="","",INDEX(Responses!$AB$2:$AB$101,MATCH($A23,Responses!$AG$2:$AG$101,0)))</f>
        <v/>
      </c>
      <c r="D23" s="24">
        <f>IF($A23="","",INDEX(Responses!$AI$2:$AI$101,MATCH($A23,Responses!$AG$2:$AG$101,0)))</f>
        <v/>
      </c>
      <c r="E23" s="24">
        <f>IF($A23="","",INDEX(Responses!$AJ$2:$AJ$101,MATCH($A23,Responses!$AG$2:$AG$101,0)))</f>
        <v/>
      </c>
    </row>
    <row r="24">
      <c r="A24" s="24">
        <f>IF(ISNUMBER(MATCH(21,Responses!$AG$2:$AG$101,0)),21,"")</f>
        <v/>
      </c>
      <c r="B24" s="24">
        <f>IF($A24="","",INDEX(Responses!$AH$2:$AH$101,MATCH($A24,Responses!$AG$2:$AG$101,0)))</f>
        <v/>
      </c>
      <c r="C24" s="24">
        <f>IF($A24="","",INDEX(Responses!$AB$2:$AB$101,MATCH($A24,Responses!$AG$2:$AG$101,0)))</f>
        <v/>
      </c>
      <c r="D24" s="24">
        <f>IF($A24="","",INDEX(Responses!$AI$2:$AI$101,MATCH($A24,Responses!$AG$2:$AG$101,0)))</f>
        <v/>
      </c>
      <c r="E24" s="24">
        <f>IF($A24="","",INDEX(Responses!$AJ$2:$AJ$101,MATCH($A24,Responses!$AG$2:$AG$101,0)))</f>
        <v/>
      </c>
    </row>
    <row r="25">
      <c r="A25" s="24">
        <f>IF(ISNUMBER(MATCH(22,Responses!$AG$2:$AG$101,0)),22,"")</f>
        <v/>
      </c>
      <c r="B25" s="24">
        <f>IF($A25="","",INDEX(Responses!$AH$2:$AH$101,MATCH($A25,Responses!$AG$2:$AG$101,0)))</f>
        <v/>
      </c>
      <c r="C25" s="24">
        <f>IF($A25="","",INDEX(Responses!$AB$2:$AB$101,MATCH($A25,Responses!$AG$2:$AG$101,0)))</f>
        <v/>
      </c>
      <c r="D25" s="24">
        <f>IF($A25="","",INDEX(Responses!$AI$2:$AI$101,MATCH($A25,Responses!$AG$2:$AG$101,0)))</f>
        <v/>
      </c>
      <c r="E25" s="24">
        <f>IF($A25="","",INDEX(Responses!$AJ$2:$AJ$101,MATCH($A25,Responses!$AG$2:$AG$101,0)))</f>
        <v/>
      </c>
    </row>
    <row r="26">
      <c r="A26" s="24">
        <f>IF(ISNUMBER(MATCH(23,Responses!$AG$2:$AG$101,0)),23,"")</f>
        <v/>
      </c>
      <c r="B26" s="24">
        <f>IF($A26="","",INDEX(Responses!$AH$2:$AH$101,MATCH($A26,Responses!$AG$2:$AG$101,0)))</f>
        <v/>
      </c>
      <c r="C26" s="24">
        <f>IF($A26="","",INDEX(Responses!$AB$2:$AB$101,MATCH($A26,Responses!$AG$2:$AG$101,0)))</f>
        <v/>
      </c>
      <c r="D26" s="24">
        <f>IF($A26="","",INDEX(Responses!$AI$2:$AI$101,MATCH($A26,Responses!$AG$2:$AG$101,0)))</f>
        <v/>
      </c>
      <c r="E26" s="24">
        <f>IF($A26="","",INDEX(Responses!$AJ$2:$AJ$101,MATCH($A26,Responses!$AG$2:$AG$101,0)))</f>
        <v/>
      </c>
    </row>
    <row r="27">
      <c r="A27" s="24">
        <f>IF(ISNUMBER(MATCH(24,Responses!$AG$2:$AG$101,0)),24,"")</f>
        <v/>
      </c>
      <c r="B27" s="24">
        <f>IF($A27="","",INDEX(Responses!$AH$2:$AH$101,MATCH($A27,Responses!$AG$2:$AG$101,0)))</f>
        <v/>
      </c>
      <c r="C27" s="24">
        <f>IF($A27="","",INDEX(Responses!$AB$2:$AB$101,MATCH($A27,Responses!$AG$2:$AG$101,0)))</f>
        <v/>
      </c>
      <c r="D27" s="24">
        <f>IF($A27="","",INDEX(Responses!$AI$2:$AI$101,MATCH($A27,Responses!$AG$2:$AG$101,0)))</f>
        <v/>
      </c>
      <c r="E27" s="24">
        <f>IF($A27="","",INDEX(Responses!$AJ$2:$AJ$101,MATCH($A27,Responses!$AG$2:$AG$101,0)))</f>
        <v/>
      </c>
    </row>
    <row r="28">
      <c r="A28" s="24">
        <f>IF(ISNUMBER(MATCH(25,Responses!$AG$2:$AG$101,0)),25,"")</f>
        <v/>
      </c>
      <c r="B28" s="24">
        <f>IF($A28="","",INDEX(Responses!$AH$2:$AH$101,MATCH($A28,Responses!$AG$2:$AG$101,0)))</f>
        <v/>
      </c>
      <c r="C28" s="24">
        <f>IF($A28="","",INDEX(Responses!$AB$2:$AB$101,MATCH($A28,Responses!$AG$2:$AG$101,0)))</f>
        <v/>
      </c>
      <c r="D28" s="24">
        <f>IF($A28="","",INDEX(Responses!$AI$2:$AI$101,MATCH($A28,Responses!$AG$2:$AG$101,0)))</f>
        <v/>
      </c>
      <c r="E28" s="24">
        <f>IF($A28="","",INDEX(Responses!$AJ$2:$AJ$101,MATCH($A28,Responses!$AG$2:$AG$101,0)))</f>
        <v/>
      </c>
    </row>
    <row r="29">
      <c r="A29" s="24">
        <f>IF(ISNUMBER(MATCH(26,Responses!$AG$2:$AG$101,0)),26,"")</f>
        <v/>
      </c>
      <c r="B29" s="24">
        <f>IF($A29="","",INDEX(Responses!$AH$2:$AH$101,MATCH($A29,Responses!$AG$2:$AG$101,0)))</f>
        <v/>
      </c>
      <c r="C29" s="24">
        <f>IF($A29="","",INDEX(Responses!$AB$2:$AB$101,MATCH($A29,Responses!$AG$2:$AG$101,0)))</f>
        <v/>
      </c>
      <c r="D29" s="24">
        <f>IF($A29="","",INDEX(Responses!$AI$2:$AI$101,MATCH($A29,Responses!$AG$2:$AG$101,0)))</f>
        <v/>
      </c>
      <c r="E29" s="24">
        <f>IF($A29="","",INDEX(Responses!$AJ$2:$AJ$101,MATCH($A29,Responses!$AG$2:$AG$101,0)))</f>
        <v/>
      </c>
    </row>
    <row r="30">
      <c r="A30" s="24">
        <f>IF(ISNUMBER(MATCH(27,Responses!$AG$2:$AG$101,0)),27,"")</f>
        <v/>
      </c>
      <c r="B30" s="24">
        <f>IF($A30="","",INDEX(Responses!$AH$2:$AH$101,MATCH($A30,Responses!$AG$2:$AG$101,0)))</f>
        <v/>
      </c>
      <c r="C30" s="24">
        <f>IF($A30="","",INDEX(Responses!$AB$2:$AB$101,MATCH($A30,Responses!$AG$2:$AG$101,0)))</f>
        <v/>
      </c>
      <c r="D30" s="24">
        <f>IF($A30="","",INDEX(Responses!$AI$2:$AI$101,MATCH($A30,Responses!$AG$2:$AG$101,0)))</f>
        <v/>
      </c>
      <c r="E30" s="24">
        <f>IF($A30="","",INDEX(Responses!$AJ$2:$AJ$101,MATCH($A30,Responses!$AG$2:$AG$101,0)))</f>
        <v/>
      </c>
    </row>
    <row r="31">
      <c r="A31" s="24">
        <f>IF(ISNUMBER(MATCH(28,Responses!$AG$2:$AG$101,0)),28,"")</f>
        <v/>
      </c>
      <c r="B31" s="24">
        <f>IF($A31="","",INDEX(Responses!$AH$2:$AH$101,MATCH($A31,Responses!$AG$2:$AG$101,0)))</f>
        <v/>
      </c>
      <c r="C31" s="24">
        <f>IF($A31="","",INDEX(Responses!$AB$2:$AB$101,MATCH($A31,Responses!$AG$2:$AG$101,0)))</f>
        <v/>
      </c>
      <c r="D31" s="24">
        <f>IF($A31="","",INDEX(Responses!$AI$2:$AI$101,MATCH($A31,Responses!$AG$2:$AG$101,0)))</f>
        <v/>
      </c>
      <c r="E31" s="24">
        <f>IF($A31="","",INDEX(Responses!$AJ$2:$AJ$101,MATCH($A31,Responses!$AG$2:$AG$101,0)))</f>
        <v/>
      </c>
    </row>
    <row r="32">
      <c r="A32" s="24">
        <f>IF(ISNUMBER(MATCH(29,Responses!$AG$2:$AG$101,0)),29,"")</f>
        <v/>
      </c>
      <c r="B32" s="24">
        <f>IF($A32="","",INDEX(Responses!$AH$2:$AH$101,MATCH($A32,Responses!$AG$2:$AG$101,0)))</f>
        <v/>
      </c>
      <c r="C32" s="24">
        <f>IF($A32="","",INDEX(Responses!$AB$2:$AB$101,MATCH($A32,Responses!$AG$2:$AG$101,0)))</f>
        <v/>
      </c>
      <c r="D32" s="24">
        <f>IF($A32="","",INDEX(Responses!$AI$2:$AI$101,MATCH($A32,Responses!$AG$2:$AG$101,0)))</f>
        <v/>
      </c>
      <c r="E32" s="24">
        <f>IF($A32="","",INDEX(Responses!$AJ$2:$AJ$101,MATCH($A32,Responses!$AG$2:$AG$101,0)))</f>
        <v/>
      </c>
    </row>
    <row r="33">
      <c r="A33" s="24">
        <f>IF(ISNUMBER(MATCH(30,Responses!$AG$2:$AG$101,0)),30,"")</f>
        <v/>
      </c>
      <c r="B33" s="24">
        <f>IF($A33="","",INDEX(Responses!$AH$2:$AH$101,MATCH($A33,Responses!$AG$2:$AG$101,0)))</f>
        <v/>
      </c>
      <c r="C33" s="24">
        <f>IF($A33="","",INDEX(Responses!$AB$2:$AB$101,MATCH($A33,Responses!$AG$2:$AG$101,0)))</f>
        <v/>
      </c>
      <c r="D33" s="24">
        <f>IF($A33="","",INDEX(Responses!$AI$2:$AI$101,MATCH($A33,Responses!$AG$2:$AG$101,0)))</f>
        <v/>
      </c>
      <c r="E33" s="24">
        <f>IF($A33="","",INDEX(Responses!$AJ$2:$AJ$101,MATCH($A33,Responses!$AG$2:$AG$101,0)))</f>
        <v/>
      </c>
    </row>
    <row r="34">
      <c r="A34" s="24">
        <f>IF(ISNUMBER(MATCH(31,Responses!$AG$2:$AG$101,0)),31,"")</f>
        <v/>
      </c>
      <c r="B34" s="24">
        <f>IF($A34="","",INDEX(Responses!$AH$2:$AH$101,MATCH($A34,Responses!$AG$2:$AG$101,0)))</f>
        <v/>
      </c>
      <c r="C34" s="24">
        <f>IF($A34="","",INDEX(Responses!$AB$2:$AB$101,MATCH($A34,Responses!$AG$2:$AG$101,0)))</f>
        <v/>
      </c>
      <c r="D34" s="24">
        <f>IF($A34="","",INDEX(Responses!$AI$2:$AI$101,MATCH($A34,Responses!$AG$2:$AG$101,0)))</f>
        <v/>
      </c>
      <c r="E34" s="24">
        <f>IF($A34="","",INDEX(Responses!$AJ$2:$AJ$101,MATCH($A34,Responses!$AG$2:$AG$101,0)))</f>
        <v/>
      </c>
    </row>
    <row r="35">
      <c r="A35" s="24">
        <f>IF(ISNUMBER(MATCH(32,Responses!$AG$2:$AG$101,0)),32,"")</f>
        <v/>
      </c>
      <c r="B35" s="24">
        <f>IF($A35="","",INDEX(Responses!$AH$2:$AH$101,MATCH($A35,Responses!$AG$2:$AG$101,0)))</f>
        <v/>
      </c>
      <c r="C35" s="24">
        <f>IF($A35="","",INDEX(Responses!$AB$2:$AB$101,MATCH($A35,Responses!$AG$2:$AG$101,0)))</f>
        <v/>
      </c>
      <c r="D35" s="24">
        <f>IF($A35="","",INDEX(Responses!$AI$2:$AI$101,MATCH($A35,Responses!$AG$2:$AG$101,0)))</f>
        <v/>
      </c>
      <c r="E35" s="24">
        <f>IF($A35="","",INDEX(Responses!$AJ$2:$AJ$101,MATCH($A35,Responses!$AG$2:$AG$101,0)))</f>
        <v/>
      </c>
    </row>
    <row r="36">
      <c r="A36" s="24">
        <f>IF(ISNUMBER(MATCH(33,Responses!$AG$2:$AG$101,0)),33,"")</f>
        <v/>
      </c>
      <c r="B36" s="24">
        <f>IF($A36="","",INDEX(Responses!$AH$2:$AH$101,MATCH($A36,Responses!$AG$2:$AG$101,0)))</f>
        <v/>
      </c>
      <c r="C36" s="24">
        <f>IF($A36="","",INDEX(Responses!$AB$2:$AB$101,MATCH($A36,Responses!$AG$2:$AG$101,0)))</f>
        <v/>
      </c>
      <c r="D36" s="24">
        <f>IF($A36="","",INDEX(Responses!$AI$2:$AI$101,MATCH($A36,Responses!$AG$2:$AG$101,0)))</f>
        <v/>
      </c>
      <c r="E36" s="24">
        <f>IF($A36="","",INDEX(Responses!$AJ$2:$AJ$101,MATCH($A36,Responses!$AG$2:$AG$101,0)))</f>
        <v/>
      </c>
    </row>
    <row r="37">
      <c r="A37" s="24">
        <f>IF(ISNUMBER(MATCH(34,Responses!$AG$2:$AG$101,0)),34,"")</f>
        <v/>
      </c>
      <c r="B37" s="24">
        <f>IF($A37="","",INDEX(Responses!$AH$2:$AH$101,MATCH($A37,Responses!$AG$2:$AG$101,0)))</f>
        <v/>
      </c>
      <c r="C37" s="24">
        <f>IF($A37="","",INDEX(Responses!$AB$2:$AB$101,MATCH($A37,Responses!$AG$2:$AG$101,0)))</f>
        <v/>
      </c>
      <c r="D37" s="24">
        <f>IF($A37="","",INDEX(Responses!$AI$2:$AI$101,MATCH($A37,Responses!$AG$2:$AG$101,0)))</f>
        <v/>
      </c>
      <c r="E37" s="24">
        <f>IF($A37="","",INDEX(Responses!$AJ$2:$AJ$101,MATCH($A37,Responses!$AG$2:$AG$101,0)))</f>
        <v/>
      </c>
    </row>
    <row r="38">
      <c r="A38" s="24">
        <f>IF(ISNUMBER(MATCH(35,Responses!$AG$2:$AG$101,0)),35,"")</f>
        <v/>
      </c>
      <c r="B38" s="24">
        <f>IF($A38="","",INDEX(Responses!$AH$2:$AH$101,MATCH($A38,Responses!$AG$2:$AG$101,0)))</f>
        <v/>
      </c>
      <c r="C38" s="24">
        <f>IF($A38="","",INDEX(Responses!$AB$2:$AB$101,MATCH($A38,Responses!$AG$2:$AG$101,0)))</f>
        <v/>
      </c>
      <c r="D38" s="24">
        <f>IF($A38="","",INDEX(Responses!$AI$2:$AI$101,MATCH($A38,Responses!$AG$2:$AG$101,0)))</f>
        <v/>
      </c>
      <c r="E38" s="24">
        <f>IF($A38="","",INDEX(Responses!$AJ$2:$AJ$101,MATCH($A38,Responses!$AG$2:$AG$101,0)))</f>
        <v/>
      </c>
    </row>
    <row r="39">
      <c r="A39" s="24">
        <f>IF(ISNUMBER(MATCH(36,Responses!$AG$2:$AG$101,0)),36,"")</f>
        <v/>
      </c>
      <c r="B39" s="24">
        <f>IF($A39="","",INDEX(Responses!$AH$2:$AH$101,MATCH($A39,Responses!$AG$2:$AG$101,0)))</f>
        <v/>
      </c>
      <c r="C39" s="24">
        <f>IF($A39="","",INDEX(Responses!$AB$2:$AB$101,MATCH($A39,Responses!$AG$2:$AG$101,0)))</f>
        <v/>
      </c>
      <c r="D39" s="24">
        <f>IF($A39="","",INDEX(Responses!$AI$2:$AI$101,MATCH($A39,Responses!$AG$2:$AG$101,0)))</f>
        <v/>
      </c>
      <c r="E39" s="24">
        <f>IF($A39="","",INDEX(Responses!$AJ$2:$AJ$101,MATCH($A39,Responses!$AG$2:$AG$101,0)))</f>
        <v/>
      </c>
    </row>
    <row r="40">
      <c r="A40" s="24">
        <f>IF(ISNUMBER(MATCH(37,Responses!$AG$2:$AG$101,0)),37,"")</f>
        <v/>
      </c>
      <c r="B40" s="24">
        <f>IF($A40="","",INDEX(Responses!$AH$2:$AH$101,MATCH($A40,Responses!$AG$2:$AG$101,0)))</f>
        <v/>
      </c>
      <c r="C40" s="24">
        <f>IF($A40="","",INDEX(Responses!$AB$2:$AB$101,MATCH($A40,Responses!$AG$2:$AG$101,0)))</f>
        <v/>
      </c>
      <c r="D40" s="24">
        <f>IF($A40="","",INDEX(Responses!$AI$2:$AI$101,MATCH($A40,Responses!$AG$2:$AG$101,0)))</f>
        <v/>
      </c>
      <c r="E40" s="24">
        <f>IF($A40="","",INDEX(Responses!$AJ$2:$AJ$101,MATCH($A40,Responses!$AG$2:$AG$101,0)))</f>
        <v/>
      </c>
    </row>
    <row r="41">
      <c r="A41" s="24">
        <f>IF(ISNUMBER(MATCH(38,Responses!$AG$2:$AG$101,0)),38,"")</f>
        <v/>
      </c>
      <c r="B41" s="24">
        <f>IF($A41="","",INDEX(Responses!$AH$2:$AH$101,MATCH($A41,Responses!$AG$2:$AG$101,0)))</f>
        <v/>
      </c>
      <c r="C41" s="24">
        <f>IF($A41="","",INDEX(Responses!$AB$2:$AB$101,MATCH($A41,Responses!$AG$2:$AG$101,0)))</f>
        <v/>
      </c>
      <c r="D41" s="24">
        <f>IF($A41="","",INDEX(Responses!$AI$2:$AI$101,MATCH($A41,Responses!$AG$2:$AG$101,0)))</f>
        <v/>
      </c>
      <c r="E41" s="24">
        <f>IF($A41="","",INDEX(Responses!$AJ$2:$AJ$101,MATCH($A41,Responses!$AG$2:$AG$101,0)))</f>
        <v/>
      </c>
    </row>
    <row r="42">
      <c r="A42" s="24">
        <f>IF(ISNUMBER(MATCH(39,Responses!$AG$2:$AG$101,0)),39,"")</f>
        <v/>
      </c>
      <c r="B42" s="24">
        <f>IF($A42="","",INDEX(Responses!$AH$2:$AH$101,MATCH($A42,Responses!$AG$2:$AG$101,0)))</f>
        <v/>
      </c>
      <c r="C42" s="24">
        <f>IF($A42="","",INDEX(Responses!$AB$2:$AB$101,MATCH($A42,Responses!$AG$2:$AG$101,0)))</f>
        <v/>
      </c>
      <c r="D42" s="24">
        <f>IF($A42="","",INDEX(Responses!$AI$2:$AI$101,MATCH($A42,Responses!$AG$2:$AG$101,0)))</f>
        <v/>
      </c>
      <c r="E42" s="24">
        <f>IF($A42="","",INDEX(Responses!$AJ$2:$AJ$101,MATCH($A42,Responses!$AG$2:$AG$101,0)))</f>
        <v/>
      </c>
    </row>
    <row r="43">
      <c r="A43" s="24">
        <f>IF(ISNUMBER(MATCH(40,Responses!$AG$2:$AG$101,0)),40,"")</f>
        <v/>
      </c>
      <c r="B43" s="24">
        <f>IF($A43="","",INDEX(Responses!$AH$2:$AH$101,MATCH($A43,Responses!$AG$2:$AG$101,0)))</f>
        <v/>
      </c>
      <c r="C43" s="24">
        <f>IF($A43="","",INDEX(Responses!$AB$2:$AB$101,MATCH($A43,Responses!$AG$2:$AG$101,0)))</f>
        <v/>
      </c>
      <c r="D43" s="24">
        <f>IF($A43="","",INDEX(Responses!$AI$2:$AI$101,MATCH($A43,Responses!$AG$2:$AG$101,0)))</f>
        <v/>
      </c>
      <c r="E43" s="24">
        <f>IF($A43="","",INDEX(Responses!$AJ$2:$AJ$101,MATCH($A43,Responses!$AG$2:$AG$101,0)))</f>
        <v/>
      </c>
    </row>
  </sheetData>
  <pageMargins left="0.75" right="0.75" top="1" bottom="1" header="0.5" footer="0.5"/>
</worksheet>
</file>

<file path=xl/worksheets/sheet6.xml><?xml version="1.0" encoding="utf-8"?>
<worksheet xmlns="http://schemas.openxmlformats.org/spreadsheetml/2006/main">
  <sheetPr>
    <tabColor rgb="008F8499"/>
    <outlinePr summaryBelow="1" summaryRight="1"/>
    <pageSetUpPr/>
  </sheetPr>
  <dimension ref="A1:B18"/>
  <sheetViews>
    <sheetView workbookViewId="0">
      <pane ySplit="1" topLeftCell="A2" activePane="bottomLeft" state="frozen"/>
      <selection pane="bottomLeft" activeCell="A1" sqref="A1"/>
    </sheetView>
  </sheetViews>
  <sheetFormatPr baseColWidth="8" defaultRowHeight="15"/>
  <cols>
    <col width="44" customWidth="1" min="1" max="1"/>
    <col width="56" customWidth="1" min="2" max="2"/>
  </cols>
  <sheetData>
    <row r="1" ht="32" customHeight="1">
      <c r="A1" s="4" t="inlineStr">
        <is>
          <t>Column names to look for</t>
        </is>
      </c>
      <c r="B1" s="4" t="inlineStr">
        <is>
          <t>Header in your export (edit if you renamed a question)</t>
        </is>
      </c>
    </row>
    <row r="2">
      <c r="A2" s="27" t="inlineStr">
        <is>
          <t>Response ID</t>
        </is>
      </c>
      <c r="B2" s="17" t="inlineStr">
        <is>
          <t>Response ID</t>
        </is>
      </c>
    </row>
    <row r="3">
      <c r="A3" s="27" t="inlineStr">
        <is>
          <t>Child's name</t>
        </is>
      </c>
      <c r="B3" s="17" t="inlineStr">
        <is>
          <t>Child's full name</t>
        </is>
      </c>
    </row>
    <row r="4">
      <c r="A4" s="27" t="inlineStr">
        <is>
          <t>Permission answer</t>
        </is>
      </c>
      <c r="B4" s="17" t="inlineStr">
        <is>
          <t>Can your child go on this trip?</t>
        </is>
      </c>
    </row>
    <row r="5">
      <c r="A5" s="27" t="inlineStr">
        <is>
          <t>Emergency contact phone</t>
        </is>
      </c>
      <c r="B5" s="17" t="inlineStr">
        <is>
          <t>Emergency contact phone</t>
        </is>
      </c>
    </row>
    <row r="6">
      <c r="A6" s="27" t="inlineStr">
        <is>
          <t>Signature</t>
        </is>
      </c>
      <c r="B6" s="17" t="inlineStr">
        <is>
          <t>Parent or guardian signature</t>
        </is>
      </c>
    </row>
    <row r="7">
      <c r="A7" s="27" t="inlineStr">
        <is>
          <t>Chaperone offer</t>
        </is>
      </c>
      <c r="B7" s="17" t="inlineStr">
        <is>
          <t>Would you like to help as a chaperone?</t>
        </is>
      </c>
    </row>
    <row r="8">
      <c r="A8" s="27" t="inlineStr">
        <is>
          <t>Chaperone phone</t>
        </is>
      </c>
      <c r="B8" s="17" t="inlineStr">
        <is>
          <t>Best number to reach you about helping</t>
        </is>
      </c>
    </row>
    <row r="9">
      <c r="A9" s="27" t="inlineStr">
        <is>
          <t>Parent or guardian</t>
        </is>
      </c>
      <c r="B9" s="17" t="inlineStr">
        <is>
          <t>Parent or guardian full name</t>
        </is>
      </c>
    </row>
    <row r="10">
      <c r="A10" s="27" t="inlineStr">
        <is>
          <t>Parent email</t>
        </is>
      </c>
      <c r="B10" s="17" t="inlineStr">
        <is>
          <t>Your email</t>
        </is>
      </c>
    </row>
    <row r="12">
      <c r="A12" s="28" t="inlineStr">
        <is>
          <t>Answers to look for (edit if you renamed an option)</t>
        </is>
      </c>
    </row>
    <row r="13">
      <c r="A13" s="27" t="inlineStr">
        <is>
          <t>Permission: yes</t>
        </is>
      </c>
      <c r="B13" s="17" t="inlineStr">
        <is>
          <t>Yes, my child may go</t>
        </is>
      </c>
    </row>
    <row r="14">
      <c r="A14" s="27" t="inlineStr">
        <is>
          <t>Permission: no</t>
        </is>
      </c>
      <c r="B14" s="17" t="inlineStr">
        <is>
          <t>No, my child will not go</t>
        </is>
      </c>
    </row>
    <row r="15">
      <c r="A15" s="27" t="inlineStr">
        <is>
          <t>Chaperone: yes</t>
        </is>
      </c>
      <c r="B15" s="17" t="inlineStr">
        <is>
          <t>Yes, I can help</t>
        </is>
      </c>
    </row>
    <row r="16">
      <c r="A16" s="27" t="inlineStr">
        <is>
          <t>Trip costs money? (Y or N)</t>
        </is>
      </c>
      <c r="B16" s="17" t="inlineStr">
        <is>
          <t>N</t>
        </is>
      </c>
    </row>
    <row r="18">
      <c r="A18" s="15" t="inlineStr">
        <is>
          <t>The sheet finds columns by these names, so column order does not matter.</t>
        </is>
      </c>
    </row>
  </sheetData>
  <dataValidations count="1">
    <dataValidation sqref="B16" showDropDown="0" showInputMessage="0" showErrorMessage="1" allowBlank="0" errorTitle="Trip costs money" error="Type Y or N." type="list" errorStyle="warning">
      <formula1>"Y,N"</formula1>
    </dataValidation>
  </dataValidations>
  <pageMargins left="0.75" right="0.75" top="1" bottom="1" header="0.5" footer="0.5"/>
  <legacyDrawing xmlns:r="http://schemas.openxmlformats.org/officeDocument/2006/relationships" r:id="anysvml"/>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2026-10-26T22:31:05Z</dcterms:created>
  <dcterms:modified xmlns:dcterms="http://purl.org/dc/terms/" xmlns:xsi="http://www.w3.org/2001/XMLSchema-instance" xsi:type="dcterms:W3CDTF">2026-10-26T22:31:06Z</dcterms:modified>
</cp:coreProperties>
</file>