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Headcount" sheetId="2" state="visible" r:id="rId2"/>
    <sheet xmlns:r="http://schemas.openxmlformats.org/officeDocument/2006/relationships" name="Money" sheetId="3" state="visible" r:id="rId3"/>
    <sheet xmlns:r="http://schemas.openxmlformats.org/officeDocument/2006/relationships" name="Catering" sheetId="4" state="visible" r:id="rId4"/>
    <sheet xmlns:r="http://schemas.openxmlformats.org/officeDocument/2006/relationships" name="Door list" sheetId="5" state="visible" r:id="rId5"/>
    <sheet xmlns:r="http://schemas.openxmlformats.org/officeDocument/2006/relationships" name="Responses" sheetId="6" state="visible" r:id="rId6"/>
    <sheet xmlns:r="http://schemas.openxmlformats.org/officeDocument/2006/relationships" name="Lists" sheetId="7" state="visible" r:id="rId7"/>
  </sheets>
  <definedNames>
    <definedName name="_xlnm.Print_Titles" localSheetId="4">'Door list'!$5:$5</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b val="1"/>
      <color rgb="005E5468"/>
      <sz val="9"/>
    </font>
  </fonts>
  <fills count="10">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FFFFFF"/>
      </patternFill>
    </fill>
    <fill>
      <patternFill patternType="solid">
        <fgColor rgb="00D9D3E0"/>
      </patternFill>
    </fill>
    <fill>
      <patternFill patternType="solid">
        <fgColor rgb="007A4A00"/>
      </patternFill>
    </fill>
    <fill>
      <patternFill patternType="solid">
        <fgColor rgb="005E5468"/>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1" pivotButton="0" quotePrefix="0" xfId="0"/>
    <xf numFmtId="0" fontId="11" fillId="3" borderId="1" applyAlignment="1" pivotButton="0" quotePrefix="0" xfId="0">
      <alignment horizontal="center"/>
    </xf>
    <xf numFmtId="0" fontId="5" fillId="4" borderId="1" applyAlignment="1" pivotButton="0" quotePrefix="0" xfId="0">
      <alignment horizontal="center"/>
    </xf>
    <xf numFmtId="0" fontId="6" fillId="4" borderId="1" pivotButton="0" quotePrefix="0" xfId="0"/>
    <xf numFmtId="0" fontId="6" fillId="4" borderId="1" applyAlignment="1" pivotButton="0" quotePrefix="0" xfId="0">
      <alignment horizontal="center"/>
    </xf>
    <xf numFmtId="0" fontId="12" fillId="0" borderId="0" applyAlignment="1" pivotButton="0" quotePrefix="0" xfId="0">
      <alignment horizontal="center"/>
    </xf>
    <xf numFmtId="4" fontId="6" fillId="4" borderId="1" applyAlignment="1" pivotButton="0" quotePrefix="0" xfId="0">
      <alignment horizontal="center"/>
    </xf>
    <xf numFmtId="4" fontId="5" fillId="4" borderId="1" applyAlignment="1" pivotButton="0" quotePrefix="0" xfId="0">
      <alignment horizontal="center"/>
    </xf>
    <xf numFmtId="0" fontId="5" fillId="0" borderId="0" pivotButton="0" quotePrefix="0" xfId="0"/>
    <xf numFmtId="0" fontId="0" fillId="0" borderId="4" pivotButton="0" quotePrefix="0" xfId="0"/>
    <xf numFmtId="0" fontId="0" fillId="0" borderId="5" pivotButton="0" quotePrefix="0" xfId="0"/>
    <xf numFmtId="0" fontId="6" fillId="6" borderId="1" pivotButton="0" quotePrefix="0" xfId="0"/>
    <xf numFmtId="0" fontId="3" fillId="7" borderId="1" applyAlignment="1" pivotButton="0" quotePrefix="0" xfId="0">
      <alignment vertical="center" wrapText="1"/>
    </xf>
    <xf numFmtId="0" fontId="3" fillId="8" borderId="1" applyAlignment="1" pivotButton="0" quotePrefix="0" xfId="0">
      <alignment vertical="center" wrapText="1"/>
    </xf>
    <xf numFmtId="0" fontId="3" fillId="9" borderId="1" applyAlignment="1" pivotButton="0" quotePrefix="0" xfId="0">
      <alignment vertical="center" wrapText="1"/>
    </xf>
    <xf numFmtId="0" fontId="11" fillId="0" borderId="0" pivotButton="0" quotePrefix="0" xfId="0"/>
    <xf numFmtId="0" fontId="0" fillId="7" borderId="0" pivotButton="0" quotePrefix="0" xfId="0"/>
    <xf numFmtId="0" fontId="11" fillId="3" borderId="1" pivotButton="0" quotePrefix="0" xfId="0"/>
    <xf numFmtId="0" fontId="10" fillId="4" borderId="1" pivotButton="0" quotePrefix="0" xfId="0"/>
    <xf numFmtId="0" fontId="6" fillId="3" borderId="1" pivotButton="0" quotePrefix="0" xfId="0"/>
    <xf numFmtId="0" fontId="6" fillId="0" borderId="1" pivotButton="0" quotePrefix="0" xfId="0"/>
    <xf numFmtId="0" fontId="6" fillId="3"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HornetForms</author>
  </authors>
  <commentList>
    <comment ref="B5" authorId="0" shapeId="0">
      <text>
        <t>Your capacity: how many people the event can hold, guests included. The 40 here is an EXAMPLE. Type yours (or delete it to leave this blank).</t>
      </text>
    </comment>
  </commentList>
</comments>
</file>

<file path=xl/comments/comment2.xml><?xml version="1.0" encoding="utf-8"?>
<comments xmlns="http://schemas.openxmlformats.org/spreadsheetml/2006/main">
  <authors>
    <author>HornetForms</author>
  </authors>
  <commentList>
    <comment ref="C5" authorId="0" shapeId="0">
      <text>
        <t>People counts the guest too, because the form asks for dietary needs 'for you and your guest'. Check the notes if a guest eats differently.</t>
      </text>
    </comment>
  </commentList>
</comments>
</file>

<file path=xl/comments/comment3.xml><?xml version="1.0" encoding="utf-8"?>
<comments xmlns="http://schemas.openxmlformats.org/spreadsheetml/2006/main">
  <authors>
    <author>HornetForms</author>
  </authors>
  <commentList>
    <comment ref="B2" authorId="0" shapeId="0">
      <text>
        <t>Type your event name and date if you want them on the printout.</t>
      </text>
    </comment>
    <comment ref="F5" authorId="0" shapeId="0">
      <text>
        <t>Left empty on purpose: tick it on paper when people arrive.</t>
      </text>
    </comment>
  </commentList>
</comments>
</file>

<file path=xl/comments/comment4.xml><?xml version="1.0" encoding="utf-8"?>
<comments xmlns="http://schemas.openxmlformats.org/spreadsheetml/2006/main">
  <authors>
    <author>HornetForms</author>
  </authors>
  <commentList>
    <comment ref="A1" authorId="0" shapeId="0">
      <text>
        <t>Paste your HornetForms CSV here, starting at this cell, headers included. Use the CSV export from the Responses page, because the Google Sheets sync does not carry the payment columns. Rows 2 to 11 are EXAMPLE data: clear A2 to AC11 first.</t>
      </text>
    </comment>
    <comment ref="AB1" authorId="0" shapeId="0">
      <text>
        <t>Type Y when someone cancels. They drop out of headcount, catering and the door list. Their payment still shows on the Money tab until you refund it in Stripe and export again.</t>
      </text>
    </comment>
    <comment ref="AE1" authorId="0" shapeId="0">
      <text>
        <t>Grey columns are worked out for you. Please do not type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Event registration tracker</t>
        </is>
      </c>
    </row>
    <row r="3">
      <c r="B3" s="2" t="inlineStr">
        <is>
          <t>Headcount against capacity, money by payment status, catering counts and a door list, from one CSV export. Works in Excel and Google Sheets.</t>
        </is>
      </c>
    </row>
    <row r="5">
      <c r="B5" s="3" t="inlineStr">
        <is>
          <t>Step</t>
        </is>
      </c>
      <c r="C5" s="3" t="inlineStr">
        <is>
          <t>What to do</t>
        </is>
      </c>
      <c r="D5" s="3" t="inlineStr">
        <is>
          <t>How</t>
        </is>
      </c>
    </row>
    <row r="6" ht="44" customHeight="1">
      <c r="B6" s="4" t="n">
        <v>1</v>
      </c>
      <c r="C6" s="5" t="inlineStr">
        <is>
          <t>Export your registrations</t>
        </is>
      </c>
      <c r="D6" s="6" t="inlineStr">
        <is>
          <t>In HornetForms, open the form's Responses page and download the CSV. Use the CSV, not the Google Sheets sync: the payment columns come with the CSV export.</t>
        </is>
      </c>
    </row>
    <row r="7" ht="51" customHeight="1">
      <c r="B7" s="4" t="n">
        <v>2</v>
      </c>
      <c r="C7" s="5" t="inlineStr">
        <is>
          <t>Put them on the Responses tab</t>
        </is>
      </c>
      <c r="D7" s="6" t="inlineStr">
        <is>
          <t>First clear the example: select A2 to AC11 on Responses and press Delete. Then click A1 and paste your CSV, headers included. Paste a fresh export over the old one after each wave.</t>
        </is>
      </c>
    </row>
    <row r="8" ht="44" customHeight="1">
      <c r="B8" s="4" t="n">
        <v>3</v>
      </c>
      <c r="C8" s="5" t="inlineStr">
        <is>
          <t>Type your capacity</t>
        </is>
      </c>
      <c r="D8" s="6" t="inlineStr">
        <is>
          <t>On Headcount, type how many people the event can hold in the yellow cell (guests count). The 40 there is an example.</t>
        </is>
      </c>
    </row>
    <row r="9" ht="44" customHeight="1">
      <c r="B9" s="4" t="n">
        <v>4</v>
      </c>
      <c r="C9" s="5" t="inlineStr">
        <is>
          <t>Read the tabs</t>
        </is>
      </c>
      <c r="D9" s="6" t="inlineStr">
        <is>
          <t>Headcount shows people and places left. Money counts payments by status. Catering counts dietary answers and lists the notes. Door list is a sorted list you can print.</t>
        </is>
      </c>
    </row>
    <row r="10" ht="44" customHeight="1">
      <c r="B10" s="4" t="n">
        <v>5</v>
      </c>
      <c r="C10" s="5" t="inlineStr">
        <is>
          <t>Mark cancellations</t>
        </is>
      </c>
      <c r="D10" s="6" t="inlineStr">
        <is>
          <t>Type Y in Cancelled on Responses when someone cancels. They leave the headcount, catering and door list.</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No Payment block on your form? The sheet still works. Every registration holds a place, and the Money tab says there are no payment columns. Use the no-payment CSV header file if you want a matching blank.</t>
        </is>
      </c>
    </row>
    <row r="19" ht="28" customHeight="1">
      <c r="C19" s="12" t="inlineStr">
        <is>
          <t>Money counts what people paid, before any fees. Your fees are in Stripe, not here.</t>
        </is>
      </c>
    </row>
    <row r="20" ht="28" customHeight="1">
      <c r="C20" s="12" t="inlineStr">
        <is>
          <t>On the Lists tab you choose which payment statuses hold a place and which count as collected.</t>
        </is>
      </c>
    </row>
    <row r="21" ht="34" customHeight="1">
      <c r="C21" s="12" t="inlineStr">
        <is>
          <t>The sheet finds columns by their header names, so it still works if your columns are in another order. Renamed a question? Update its name on the Lists tab.</t>
        </is>
      </c>
    </row>
    <row r="22" ht="34" customHeight="1">
      <c r="C22" s="12" t="inlineStr">
        <is>
          <t>Do not sort or delete rows on Responses: your yellow cells line up with the pasted rows. Paste a fresh export over the old one instead.</t>
        </is>
      </c>
    </row>
    <row r="23" ht="28" customHeight="1">
      <c r="C23" s="12" t="inlineStr">
        <is>
          <t>There is room for 500 registrations and 26 export columns. The door list shows up to 150 names.</t>
        </is>
      </c>
    </row>
    <row r="24" ht="28" customHeight="1">
      <c r="C24" s="12" t="inlineStr">
        <is>
          <t>Keep this file where only your team can open it. It holds names and email addresses.</t>
        </is>
      </c>
    </row>
    <row r="26">
      <c r="B26" s="7" t="inlineStr">
        <is>
          <t>Example data</t>
        </is>
      </c>
    </row>
    <row r="27" ht="32" customHeight="1">
      <c r="C27" s="13" t="inlineStr">
        <is>
          <t>Rows 2 to 11 on Responses are EXAMPLE data with invented people, and the capacity of 40 on Headcount is an example too. Clear them before you add your own.</t>
        </is>
      </c>
    </row>
    <row r="29">
      <c r="C29" s="14" t="inlineStr">
        <is>
          <t>Made by HornetForms, hornetforms.com</t>
        </is>
      </c>
    </row>
  </sheetData>
  <mergeCells count="8">
    <mergeCell ref="C20:D20"/>
    <mergeCell ref="C21:D21"/>
    <mergeCell ref="C24:D24"/>
    <mergeCell ref="C27:D27"/>
    <mergeCell ref="C19:D19"/>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G14"/>
  <sheetViews>
    <sheetView workbookViewId="0">
      <selection activeCell="A1" sqref="A1"/>
    </sheetView>
  </sheetViews>
  <sheetFormatPr baseColWidth="8" defaultRowHeight="15"/>
  <cols>
    <col width="36" customWidth="1" min="1" max="1"/>
    <col width="22" customWidth="1" min="2" max="2"/>
    <col width="3" customWidth="1" min="3" max="3"/>
    <col width="26" customWidth="1" min="4" max="4"/>
    <col width="14" customWidth="1" min="5" max="5"/>
    <col width="13" customWidth="1" min="6" max="6"/>
    <col width="10" customWidth="1" min="7" max="7"/>
  </cols>
  <sheetData>
    <row r="1">
      <c r="A1" s="15" t="inlineStr">
        <is>
          <t>Headcount: who is coming?</t>
        </is>
      </c>
    </row>
    <row r="2">
      <c r="A2" s="16" t="inlineStr">
        <is>
          <t>Guests are counted. Type your capacity in the yellow cell. A registration that has not paid yet does not hold a place (you can change that on the Lists tab).</t>
        </is>
      </c>
    </row>
    <row r="3">
      <c r="A3" s="17">
        <f>IF(COUNTIF(Responses!$A$2:$A$501,"EXAMPLE*")&gt;0,"You are looking at EXAMPLE data. Clear A2 to AC11 on Responses and the example capacity below, then paste your own.","")</f>
        <v/>
      </c>
    </row>
    <row r="5" ht="30" customHeight="1">
      <c r="A5" s="18" t="inlineStr">
        <is>
          <t>Capacity (people)</t>
        </is>
      </c>
      <c r="B5" s="19" t="n">
        <v>40</v>
      </c>
      <c r="D5" s="3" t="inlineStr">
        <is>
          <t>Registration type</t>
        </is>
      </c>
      <c r="E5" s="3" t="inlineStr">
        <is>
          <t>Registrations</t>
        </is>
      </c>
      <c r="F5" s="3" t="inlineStr">
        <is>
          <t>With a guest</t>
        </is>
      </c>
      <c r="G5" s="3" t="inlineStr">
        <is>
          <t>People</t>
        </is>
      </c>
    </row>
    <row r="6">
      <c r="A6" s="18" t="inlineStr">
        <is>
          <t>Registrations (not cancelled)</t>
        </is>
      </c>
      <c r="B6" s="20">
        <f>SUM(Responses!$AH$2:$AH$501)</f>
        <v/>
      </c>
      <c r="D6" s="21">
        <f>IF(TRIM(Lists!E2)="","",TRIM(Lists!E2))</f>
        <v/>
      </c>
      <c r="E6" s="22">
        <f>IF(D6="","",SUMPRODUCT((Responses!$AG$2:$AG$501=D6)*Responses!$AH$2:$AH$501))</f>
        <v/>
      </c>
      <c r="F6" s="22">
        <f>IF(D6="","",SUMPRODUCT((Responses!$AG$2:$AG$501=D6)*Responses!$AI$2:$AI$501))</f>
        <v/>
      </c>
      <c r="G6" s="22">
        <f>IF(D6="","",SUMPRODUCT((Responses!$AG$2:$AG$501=D6)*Responses!$AL$2:$AL$501))</f>
        <v/>
      </c>
    </row>
    <row r="7">
      <c r="A7" s="18" t="inlineStr">
        <is>
          <t>Guests</t>
        </is>
      </c>
      <c r="B7" s="20">
        <f>SUM(Responses!$AI$2:$AI$501)</f>
        <v/>
      </c>
      <c r="D7" s="21">
        <f>IF(TRIM(Lists!E3)="","",TRIM(Lists!E3))</f>
        <v/>
      </c>
      <c r="E7" s="22">
        <f>IF(D7="","",SUMPRODUCT((Responses!$AG$2:$AG$501=D7)*Responses!$AH$2:$AH$501))</f>
        <v/>
      </c>
      <c r="F7" s="22">
        <f>IF(D7="","",SUMPRODUCT((Responses!$AG$2:$AG$501=D7)*Responses!$AI$2:$AI$501))</f>
        <v/>
      </c>
      <c r="G7" s="22">
        <f>IF(D7="","",SUMPRODUCT((Responses!$AG$2:$AG$501=D7)*Responses!$AL$2:$AL$501))</f>
        <v/>
      </c>
    </row>
    <row r="8">
      <c r="A8" s="18" t="inlineStr">
        <is>
          <t>People registered (guests counted)</t>
        </is>
      </c>
      <c r="B8" s="20">
        <f>SUM(Responses!$AL$2:$AL$501)</f>
        <v/>
      </c>
      <c r="D8" s="21">
        <f>IF(TRIM(Lists!E4)="","",TRIM(Lists!E4))</f>
        <v/>
      </c>
      <c r="E8" s="22">
        <f>IF(D8="","",SUMPRODUCT((Responses!$AG$2:$AG$501=D8)*Responses!$AH$2:$AH$501))</f>
        <v/>
      </c>
      <c r="F8" s="22">
        <f>IF(D8="","",SUMPRODUCT((Responses!$AG$2:$AG$501=D8)*Responses!$AI$2:$AI$501))</f>
        <v/>
      </c>
      <c r="G8" s="22">
        <f>IF(D8="","",SUMPRODUCT((Responses!$AG$2:$AG$501=D8)*Responses!$AL$2:$AL$501))</f>
        <v/>
      </c>
    </row>
    <row r="9">
      <c r="A9" s="18" t="inlineStr">
        <is>
          <t>People holding a place</t>
        </is>
      </c>
      <c r="B9" s="20">
        <f>SUM(Responses!$AM$2:$AM$501)</f>
        <v/>
      </c>
      <c r="D9" s="21">
        <f>IF(TRIM(Lists!E5)="","",TRIM(Lists!E5))</f>
        <v/>
      </c>
      <c r="E9" s="22">
        <f>IF(D9="","",SUMPRODUCT((Responses!$AG$2:$AG$501=D9)*Responses!$AH$2:$AH$501))</f>
        <v/>
      </c>
      <c r="F9" s="22">
        <f>IF(D9="","",SUMPRODUCT((Responses!$AG$2:$AG$501=D9)*Responses!$AI$2:$AI$501))</f>
        <v/>
      </c>
      <c r="G9" s="22">
        <f>IF(D9="","",SUMPRODUCT((Responses!$AG$2:$AG$501=D9)*Responses!$AL$2:$AL$501))</f>
        <v/>
      </c>
    </row>
    <row r="10">
      <c r="A10" s="18" t="inlineStr">
        <is>
          <t>People waiting on payment</t>
        </is>
      </c>
      <c r="B10" s="20">
        <f>B8-B9</f>
        <v/>
      </c>
      <c r="D10" s="21">
        <f>IF(TRIM(Lists!E6)="","",TRIM(Lists!E6))</f>
        <v/>
      </c>
      <c r="E10" s="22">
        <f>IF(D10="","",SUMPRODUCT((Responses!$AG$2:$AG$501=D10)*Responses!$AH$2:$AH$501))</f>
        <v/>
      </c>
      <c r="F10" s="22">
        <f>IF(D10="","",SUMPRODUCT((Responses!$AG$2:$AG$501=D10)*Responses!$AI$2:$AI$501))</f>
        <v/>
      </c>
      <c r="G10" s="22">
        <f>IF(D10="","",SUMPRODUCT((Responses!$AG$2:$AG$501=D10)*Responses!$AL$2:$AL$501))</f>
        <v/>
      </c>
    </row>
    <row r="11">
      <c r="A11" s="18" t="inlineStr">
        <is>
          <t>Places left</t>
        </is>
      </c>
      <c r="B11" s="20">
        <f>IF(ISNUMBER($B$5),$B$5-$B$9,"")</f>
        <v/>
      </c>
      <c r="D11" s="21">
        <f>IF(TRIM(Lists!E7)="","",TRIM(Lists!E7))</f>
        <v/>
      </c>
      <c r="E11" s="22">
        <f>IF(D11="","",SUMPRODUCT((Responses!$AG$2:$AG$501=D11)*Responses!$AH$2:$AH$501))</f>
        <v/>
      </c>
      <c r="F11" s="22">
        <f>IF(D11="","",SUMPRODUCT((Responses!$AG$2:$AG$501=D11)*Responses!$AI$2:$AI$501))</f>
        <v/>
      </c>
      <c r="G11" s="22">
        <f>IF(D11="","",SUMPRODUCT((Responses!$AG$2:$AG$501=D11)*Responses!$AL$2:$AL$501))</f>
        <v/>
      </c>
    </row>
    <row r="12">
      <c r="A12" s="18" t="inlineStr">
        <is>
          <t>Status</t>
        </is>
      </c>
      <c r="B12" s="20">
        <f>IF(NOT(ISNUMBER($B$5)),"Type your capacity in B5",IF($B$9&gt;$B$5,"Over by "&amp;($B$9-$B$5),IF($B$9=$B$5,"Full","Open: "&amp;$B$11&amp;" left")))</f>
        <v/>
      </c>
      <c r="D12" s="10" t="inlineStr">
        <is>
          <t>All types</t>
        </is>
      </c>
      <c r="E12" s="20">
        <f>SUM(E6:E11)</f>
        <v/>
      </c>
      <c r="F12" s="20">
        <f>SUM(F6:F11)</f>
        <v/>
      </c>
      <c r="G12" s="20">
        <f>SUM(G6:G11)</f>
        <v/>
      </c>
    </row>
    <row r="14">
      <c r="A14" s="14" t="inlineStr">
        <is>
          <t>Yellow = you type or pick. Grey = worked out for you.</t>
        </is>
      </c>
      <c r="D14" s="14" t="inlineStr">
        <is>
          <t>Registrations whose type is not in the list above</t>
        </is>
      </c>
      <c r="G14" s="23">
        <f>SUM(Responses!$AH$2:$AH$501)-E12</f>
        <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E21"/>
  <sheetViews>
    <sheetView workbookViewId="0">
      <selection activeCell="A1" sqref="A1"/>
    </sheetView>
  </sheetViews>
  <sheetFormatPr baseColWidth="8" defaultRowHeight="15"/>
  <cols>
    <col width="38" customWidth="1" min="1" max="1"/>
    <col width="14" customWidth="1" min="2" max="2"/>
    <col width="14" customWidth="1" min="3" max="3"/>
    <col width="14" customWidth="1" min="4" max="4"/>
    <col width="20" customWidth="1" min="5" max="5"/>
  </cols>
  <sheetData>
    <row r="1">
      <c r="A1" s="15" t="inlineStr">
        <is>
          <t>Money: who has paid?</t>
        </is>
      </c>
    </row>
    <row r="2">
      <c r="A2" s="16" t="inlineStr">
        <is>
          <t>Counted by payment status from your CSV export. Amounts are what people paid, before any fees. Fees are in your Stripe account.</t>
        </is>
      </c>
    </row>
    <row r="3">
      <c r="A3" s="17">
        <f>IF(ISNUMBER(MATCH(Lists!$J$9,Responses!$A$1:$Z$1,0)),"","No payment columns in this export. Add a Payment block to the form, collect a payment, then export the CSV again.")</f>
        <v/>
      </c>
    </row>
    <row r="5" ht="30" customHeight="1">
      <c r="A5" s="3" t="inlineStr">
        <is>
          <t>Payment status</t>
        </is>
      </c>
      <c r="B5" s="3" t="inlineStr">
        <is>
          <t>Responses</t>
        </is>
      </c>
      <c r="C5" s="3" t="inlineStr">
        <is>
          <t>Amount</t>
        </is>
      </c>
      <c r="D5" s="3" t="inlineStr">
        <is>
          <t>Refunded</t>
        </is>
      </c>
      <c r="E5" s="3" t="inlineStr">
        <is>
          <t>Counts as collected?</t>
        </is>
      </c>
    </row>
    <row r="6">
      <c r="A6" s="21">
        <f>Lists!A2</f>
        <v/>
      </c>
      <c r="B6" s="22">
        <f>SUMPRODUCT((Responses!$AJ$2:$AJ$501=A6)*(LEN(Responses!$AE$2:$AE$501)&gt;0))</f>
        <v/>
      </c>
      <c r="C6" s="24">
        <f>SUMPRODUCT((Responses!$AJ$2:$AJ$501=A6)*Responses!$AN$2:$AN$501)</f>
        <v/>
      </c>
      <c r="D6" s="24">
        <f>SUMPRODUCT((Responses!$AJ$2:$AJ$501=A6)*Responses!$AO$2:$AO$501)</f>
        <v/>
      </c>
      <c r="E6" s="22">
        <f>Lists!C2</f>
        <v/>
      </c>
    </row>
    <row r="7">
      <c r="A7" s="21">
        <f>Lists!A3</f>
        <v/>
      </c>
      <c r="B7" s="22">
        <f>SUMPRODUCT((Responses!$AJ$2:$AJ$501=A7)*(LEN(Responses!$AE$2:$AE$501)&gt;0))</f>
        <v/>
      </c>
      <c r="C7" s="24">
        <f>SUMPRODUCT((Responses!$AJ$2:$AJ$501=A7)*Responses!$AN$2:$AN$501)</f>
        <v/>
      </c>
      <c r="D7" s="24">
        <f>SUMPRODUCT((Responses!$AJ$2:$AJ$501=A7)*Responses!$AO$2:$AO$501)</f>
        <v/>
      </c>
      <c r="E7" s="22">
        <f>Lists!C3</f>
        <v/>
      </c>
    </row>
    <row r="8">
      <c r="A8" s="21">
        <f>Lists!A4</f>
        <v/>
      </c>
      <c r="B8" s="22">
        <f>SUMPRODUCT((Responses!$AJ$2:$AJ$501=A8)*(LEN(Responses!$AE$2:$AE$501)&gt;0))</f>
        <v/>
      </c>
      <c r="C8" s="24">
        <f>SUMPRODUCT((Responses!$AJ$2:$AJ$501=A8)*Responses!$AN$2:$AN$501)</f>
        <v/>
      </c>
      <c r="D8" s="24">
        <f>SUMPRODUCT((Responses!$AJ$2:$AJ$501=A8)*Responses!$AO$2:$AO$501)</f>
        <v/>
      </c>
      <c r="E8" s="22">
        <f>Lists!C4</f>
        <v/>
      </c>
    </row>
    <row r="9">
      <c r="A9" s="21">
        <f>Lists!A5</f>
        <v/>
      </c>
      <c r="B9" s="22">
        <f>SUMPRODUCT((Responses!$AJ$2:$AJ$501=A9)*(LEN(Responses!$AE$2:$AE$501)&gt;0))</f>
        <v/>
      </c>
      <c r="C9" s="24">
        <f>SUMPRODUCT((Responses!$AJ$2:$AJ$501=A9)*Responses!$AN$2:$AN$501)</f>
        <v/>
      </c>
      <c r="D9" s="24">
        <f>SUMPRODUCT((Responses!$AJ$2:$AJ$501=A9)*Responses!$AO$2:$AO$501)</f>
        <v/>
      </c>
      <c r="E9" s="22">
        <f>Lists!C5</f>
        <v/>
      </c>
    </row>
    <row r="10">
      <c r="A10" s="21">
        <f>Lists!A6</f>
        <v/>
      </c>
      <c r="B10" s="22">
        <f>SUMPRODUCT((Responses!$AJ$2:$AJ$501=A10)*(LEN(Responses!$AE$2:$AE$501)&gt;0))</f>
        <v/>
      </c>
      <c r="C10" s="24">
        <f>SUMPRODUCT((Responses!$AJ$2:$AJ$501=A10)*Responses!$AN$2:$AN$501)</f>
        <v/>
      </c>
      <c r="D10" s="24">
        <f>SUMPRODUCT((Responses!$AJ$2:$AJ$501=A10)*Responses!$AO$2:$AO$501)</f>
        <v/>
      </c>
      <c r="E10" s="22">
        <f>Lists!C6</f>
        <v/>
      </c>
    </row>
    <row r="11">
      <c r="A11" s="21">
        <f>Lists!A7</f>
        <v/>
      </c>
      <c r="B11" s="22">
        <f>SUMPRODUCT((Responses!$AJ$2:$AJ$501=A11)*(LEN(Responses!$AE$2:$AE$501)&gt;0))</f>
        <v/>
      </c>
      <c r="C11" s="24">
        <f>SUMPRODUCT((Responses!$AJ$2:$AJ$501=A11)*Responses!$AN$2:$AN$501)</f>
        <v/>
      </c>
      <c r="D11" s="24">
        <f>SUMPRODUCT((Responses!$AJ$2:$AJ$501=A11)*Responses!$AO$2:$AO$501)</f>
        <v/>
      </c>
      <c r="E11" s="22">
        <f>Lists!C7</f>
        <v/>
      </c>
    </row>
    <row r="12">
      <c r="A12" s="21">
        <f>Lists!A8</f>
        <v/>
      </c>
      <c r="B12" s="22">
        <f>SUMPRODUCT((Responses!$AJ$2:$AJ$501=A12)*(LEN(Responses!$AE$2:$AE$501)&gt;0))</f>
        <v/>
      </c>
      <c r="C12" s="24">
        <f>SUMPRODUCT((Responses!$AJ$2:$AJ$501=A12)*Responses!$AN$2:$AN$501)</f>
        <v/>
      </c>
      <c r="D12" s="24">
        <f>SUMPRODUCT((Responses!$AJ$2:$AJ$501=A12)*Responses!$AO$2:$AO$501)</f>
        <v/>
      </c>
      <c r="E12" s="22">
        <f>Lists!C8</f>
        <v/>
      </c>
    </row>
    <row r="13">
      <c r="A13" s="21">
        <f>Lists!A9</f>
        <v/>
      </c>
      <c r="B13" s="22">
        <f>SUMPRODUCT((Responses!$AJ$2:$AJ$501=A13)*(LEN(Responses!$AE$2:$AE$501)&gt;0))</f>
        <v/>
      </c>
      <c r="C13" s="24">
        <f>SUMPRODUCT((Responses!$AJ$2:$AJ$501=A13)*Responses!$AN$2:$AN$501)</f>
        <v/>
      </c>
      <c r="D13" s="24">
        <f>SUMPRODUCT((Responses!$AJ$2:$AJ$501=A13)*Responses!$AO$2:$AO$501)</f>
        <v/>
      </c>
      <c r="E13" s="22">
        <f>Lists!C9</f>
        <v/>
      </c>
    </row>
    <row r="14">
      <c r="A14" s="21" t="inlineStr">
        <is>
          <t>No payment status</t>
        </is>
      </c>
      <c r="B14" s="22">
        <f>SUMPRODUCT((LEN(Responses!$AJ$2:$AJ$501)=0)*(LEN(Responses!$AE$2:$AE$501)&gt;0))</f>
        <v/>
      </c>
      <c r="C14" s="24" t="n"/>
      <c r="D14" s="24" t="n"/>
      <c r="E14" s="22" t="n"/>
    </row>
    <row r="15">
      <c r="A15" s="10" t="inlineStr">
        <is>
          <t>All responses</t>
        </is>
      </c>
      <c r="B15" s="20">
        <f>SUM(B6:B14)</f>
        <v/>
      </c>
      <c r="C15" s="25">
        <f>SUM(C6:C13)</f>
        <v/>
      </c>
      <c r="D15" s="25">
        <f>SUM(D6:D13)</f>
        <v/>
      </c>
      <c r="E15" s="20" t="n"/>
    </row>
    <row r="17">
      <c r="A17" s="18" t="inlineStr">
        <is>
          <t>Total collected (paid minus refunded)</t>
        </is>
      </c>
      <c r="B17" s="25">
        <f>SUM(Responses!$AP$2:$AP$501)</f>
        <v/>
      </c>
    </row>
    <row r="18">
      <c r="A18" s="18" t="inlineStr">
        <is>
          <t>Currency in your export</t>
        </is>
      </c>
      <c r="B18" s="20">
        <f>IF(COUNT(Responses!$AR$2:$AR$501)=0,"",INDEX(Responses!$AQ$2:$AQ$501,MIN(Responses!$AR$2:$AR$501)-1))</f>
        <v/>
      </c>
    </row>
    <row r="19">
      <c r="A19" s="18" t="inlineStr">
        <is>
          <t>Rows in another currency (should be 0)</t>
        </is>
      </c>
      <c r="B19" s="20">
        <f>IF(B18="",0,SUMPRODUCT((LEN(Responses!$AQ$2:$AQ$501)&gt;0)*(Responses!$AQ$2:$AQ$501&lt;&gt;B18)))</f>
        <v/>
      </c>
    </row>
    <row r="21">
      <c r="A21" s="14" t="inlineStr">
        <is>
          <t>Which statuses count as collected is set on the Lists tab. Cancelled rows still show here: refund them in Stripe, then export again so the status updates.</t>
        </is>
      </c>
    </row>
  </sheetData>
  <pageMargins left="0.75" right="0.75" top="1" bottom="1" header="0.5" footer="0.5"/>
</worksheet>
</file>

<file path=xl/worksheets/sheet4.xml><?xml version="1.0" encoding="utf-8"?>
<worksheet xmlns="http://schemas.openxmlformats.org/spreadsheetml/2006/main">
  <sheetPr>
    <tabColor rgb="004B2E83"/>
    <outlinePr summaryBelow="1" summaryRight="1"/>
    <pageSetUpPr/>
  </sheetPr>
  <dimension ref="A1:D45"/>
  <sheetViews>
    <sheetView workbookViewId="0">
      <selection activeCell="A1" sqref="A1"/>
    </sheetView>
  </sheetViews>
  <sheetFormatPr baseColWidth="8" defaultRowHeight="15"/>
  <cols>
    <col width="38" customWidth="1" min="1" max="1"/>
    <col width="20" customWidth="1" min="2" max="2"/>
    <col width="30" customWidth="1" min="3" max="3"/>
    <col width="44" customWidth="1" min="4" max="4"/>
  </cols>
  <sheetData>
    <row r="1">
      <c r="A1" s="15" t="inlineStr">
        <is>
          <t>Catering: what to order for</t>
        </is>
      </c>
    </row>
    <row r="2">
      <c r="A2" s="16" t="inlineStr">
        <is>
          <t>Counts registrations that ticked each option. A guest shares the registration's answer, so ask the caterer to read the notes too.</t>
        </is>
      </c>
    </row>
    <row r="3">
      <c r="A3" s="17">
        <f>IF(COUNTIF(Responses!$A$2:$A$501,"EXAMPLE*")&gt;0,"You are looking at EXAMPLE data. Clear A2 to AC11 on Responses, then paste your own.","")</f>
        <v/>
      </c>
    </row>
    <row r="5" ht="30" customHeight="1">
      <c r="A5" s="3" t="inlineStr">
        <is>
          <t>Dietary option</t>
        </is>
      </c>
      <c r="B5" s="3" t="inlineStr">
        <is>
          <t>Registrations</t>
        </is>
      </c>
      <c r="C5" s="3" t="inlineStr">
        <is>
          <t>People (with guests)</t>
        </is>
      </c>
    </row>
    <row r="6">
      <c r="A6" s="21">
        <f>IF(TRIM(Lists!G2)="","",TRIM(Lists!G2))</f>
        <v/>
      </c>
      <c r="B6" s="22">
        <f>IF(A6="","",SUMPRODUCT(ISNUMBER(SEARCH(A6,Responses!$AS$2:$AS$501))*Responses!$AH$2:$AH$501))</f>
        <v/>
      </c>
      <c r="C6" s="22">
        <f>IF(A6="","",SUMPRODUCT(ISNUMBER(SEARCH(A6,Responses!$AS$2:$AS$501))*Responses!$AL$2:$AL$501))</f>
        <v/>
      </c>
    </row>
    <row r="7">
      <c r="A7" s="21">
        <f>IF(TRIM(Lists!G3)="","",TRIM(Lists!G3))</f>
        <v/>
      </c>
      <c r="B7" s="22">
        <f>IF(A7="","",SUMPRODUCT(ISNUMBER(SEARCH(A7,Responses!$AS$2:$AS$501))*Responses!$AH$2:$AH$501))</f>
        <v/>
      </c>
      <c r="C7" s="22">
        <f>IF(A7="","",SUMPRODUCT(ISNUMBER(SEARCH(A7,Responses!$AS$2:$AS$501))*Responses!$AL$2:$AL$501))</f>
        <v/>
      </c>
    </row>
    <row r="8">
      <c r="A8" s="21">
        <f>IF(TRIM(Lists!G4)="","",TRIM(Lists!G4))</f>
        <v/>
      </c>
      <c r="B8" s="22">
        <f>IF(A8="","",SUMPRODUCT(ISNUMBER(SEARCH(A8,Responses!$AS$2:$AS$501))*Responses!$AH$2:$AH$501))</f>
        <v/>
      </c>
      <c r="C8" s="22">
        <f>IF(A8="","",SUMPRODUCT(ISNUMBER(SEARCH(A8,Responses!$AS$2:$AS$501))*Responses!$AL$2:$AL$501))</f>
        <v/>
      </c>
    </row>
    <row r="9">
      <c r="A9" s="21">
        <f>IF(TRIM(Lists!G5)="","",TRIM(Lists!G5))</f>
        <v/>
      </c>
      <c r="B9" s="22">
        <f>IF(A9="","",SUMPRODUCT(ISNUMBER(SEARCH(A9,Responses!$AS$2:$AS$501))*Responses!$AH$2:$AH$501))</f>
        <v/>
      </c>
      <c r="C9" s="22">
        <f>IF(A9="","",SUMPRODUCT(ISNUMBER(SEARCH(A9,Responses!$AS$2:$AS$501))*Responses!$AL$2:$AL$501))</f>
        <v/>
      </c>
    </row>
    <row r="10">
      <c r="A10" s="21">
        <f>IF(TRIM(Lists!G6)="","",TRIM(Lists!G6))</f>
        <v/>
      </c>
      <c r="B10" s="22">
        <f>IF(A10="","",SUMPRODUCT(ISNUMBER(SEARCH(A10,Responses!$AS$2:$AS$501))*Responses!$AH$2:$AH$501))</f>
        <v/>
      </c>
      <c r="C10" s="22">
        <f>IF(A10="","",SUMPRODUCT(ISNUMBER(SEARCH(A10,Responses!$AS$2:$AS$501))*Responses!$AL$2:$AL$501))</f>
        <v/>
      </c>
    </row>
    <row r="11">
      <c r="A11" s="21">
        <f>IF(TRIM(Lists!G7)="","",TRIM(Lists!G7))</f>
        <v/>
      </c>
      <c r="B11" s="22">
        <f>IF(A11="","",SUMPRODUCT(ISNUMBER(SEARCH(A11,Responses!$AS$2:$AS$501))*Responses!$AH$2:$AH$501))</f>
        <v/>
      </c>
      <c r="C11" s="22">
        <f>IF(A11="","",SUMPRODUCT(ISNUMBER(SEARCH(A11,Responses!$AS$2:$AS$501))*Responses!$AL$2:$AL$501))</f>
        <v/>
      </c>
    </row>
    <row r="12">
      <c r="A12" s="10" t="inlineStr">
        <is>
          <t>Registrations with any dietary answer</t>
        </is>
      </c>
      <c r="B12" s="20">
        <f>SUMPRODUCT((LEN(Responses!$AS$2:$AS$501)&gt;0)*Responses!$AH$2:$AH$501)</f>
        <v/>
      </c>
      <c r="C12" s="20" t="n"/>
    </row>
    <row r="14">
      <c r="A14" s="7" t="inlineStr">
        <is>
          <t>What the caterers should know (answers from the form)</t>
        </is>
      </c>
    </row>
    <row r="15">
      <c r="A15" s="3" t="inlineStr">
        <is>
          <t>#</t>
        </is>
      </c>
      <c r="B15" s="3" t="inlineStr">
        <is>
          <t>Name</t>
        </is>
      </c>
      <c r="C15" s="3" t="inlineStr">
        <is>
          <t>Dietary needs</t>
        </is>
      </c>
      <c r="D15" s="3" t="inlineStr">
        <is>
          <t>Note</t>
        </is>
      </c>
    </row>
    <row r="16">
      <c r="A16" s="21">
        <f>IF(ISNUMBER(MATCH(1,Responses!$AU$2:$AU$501,0)),1,"")</f>
        <v/>
      </c>
      <c r="B16" s="21">
        <f>IF($A16="","",INDEX(Responses!$AE$2:$AE$501,MATCH($A16,Responses!$AU$2:$AU$501,0)))</f>
        <v/>
      </c>
      <c r="C16" s="21">
        <f>IF($A16="","",INDEX(Responses!$AS$2:$AS$501,MATCH($A16,Responses!$AU$2:$AU$501,0)))</f>
        <v/>
      </c>
      <c r="D16" s="21">
        <f>IF($A16="","",INDEX(Responses!$AT$2:$AT$501,MATCH($A16,Responses!$AU$2:$AU$501,0)))</f>
        <v/>
      </c>
    </row>
    <row r="17">
      <c r="A17" s="21">
        <f>IF(ISNUMBER(MATCH(2,Responses!$AU$2:$AU$501,0)),2,"")</f>
        <v/>
      </c>
      <c r="B17" s="21">
        <f>IF($A17="","",INDEX(Responses!$AE$2:$AE$501,MATCH($A17,Responses!$AU$2:$AU$501,0)))</f>
        <v/>
      </c>
      <c r="C17" s="21">
        <f>IF($A17="","",INDEX(Responses!$AS$2:$AS$501,MATCH($A17,Responses!$AU$2:$AU$501,0)))</f>
        <v/>
      </c>
      <c r="D17" s="21">
        <f>IF($A17="","",INDEX(Responses!$AT$2:$AT$501,MATCH($A17,Responses!$AU$2:$AU$501,0)))</f>
        <v/>
      </c>
    </row>
    <row r="18">
      <c r="A18" s="21">
        <f>IF(ISNUMBER(MATCH(3,Responses!$AU$2:$AU$501,0)),3,"")</f>
        <v/>
      </c>
      <c r="B18" s="21">
        <f>IF($A18="","",INDEX(Responses!$AE$2:$AE$501,MATCH($A18,Responses!$AU$2:$AU$501,0)))</f>
        <v/>
      </c>
      <c r="C18" s="21">
        <f>IF($A18="","",INDEX(Responses!$AS$2:$AS$501,MATCH($A18,Responses!$AU$2:$AU$501,0)))</f>
        <v/>
      </c>
      <c r="D18" s="21">
        <f>IF($A18="","",INDEX(Responses!$AT$2:$AT$501,MATCH($A18,Responses!$AU$2:$AU$501,0)))</f>
        <v/>
      </c>
    </row>
    <row r="19">
      <c r="A19" s="21">
        <f>IF(ISNUMBER(MATCH(4,Responses!$AU$2:$AU$501,0)),4,"")</f>
        <v/>
      </c>
      <c r="B19" s="21">
        <f>IF($A19="","",INDEX(Responses!$AE$2:$AE$501,MATCH($A19,Responses!$AU$2:$AU$501,0)))</f>
        <v/>
      </c>
      <c r="C19" s="21">
        <f>IF($A19="","",INDEX(Responses!$AS$2:$AS$501,MATCH($A19,Responses!$AU$2:$AU$501,0)))</f>
        <v/>
      </c>
      <c r="D19" s="21">
        <f>IF($A19="","",INDEX(Responses!$AT$2:$AT$501,MATCH($A19,Responses!$AU$2:$AU$501,0)))</f>
        <v/>
      </c>
    </row>
    <row r="20">
      <c r="A20" s="21">
        <f>IF(ISNUMBER(MATCH(5,Responses!$AU$2:$AU$501,0)),5,"")</f>
        <v/>
      </c>
      <c r="B20" s="21">
        <f>IF($A20="","",INDEX(Responses!$AE$2:$AE$501,MATCH($A20,Responses!$AU$2:$AU$501,0)))</f>
        <v/>
      </c>
      <c r="C20" s="21">
        <f>IF($A20="","",INDEX(Responses!$AS$2:$AS$501,MATCH($A20,Responses!$AU$2:$AU$501,0)))</f>
        <v/>
      </c>
      <c r="D20" s="21">
        <f>IF($A20="","",INDEX(Responses!$AT$2:$AT$501,MATCH($A20,Responses!$AU$2:$AU$501,0)))</f>
        <v/>
      </c>
    </row>
    <row r="21">
      <c r="A21" s="21">
        <f>IF(ISNUMBER(MATCH(6,Responses!$AU$2:$AU$501,0)),6,"")</f>
        <v/>
      </c>
      <c r="B21" s="21">
        <f>IF($A21="","",INDEX(Responses!$AE$2:$AE$501,MATCH($A21,Responses!$AU$2:$AU$501,0)))</f>
        <v/>
      </c>
      <c r="C21" s="21">
        <f>IF($A21="","",INDEX(Responses!$AS$2:$AS$501,MATCH($A21,Responses!$AU$2:$AU$501,0)))</f>
        <v/>
      </c>
      <c r="D21" s="21">
        <f>IF($A21="","",INDEX(Responses!$AT$2:$AT$501,MATCH($A21,Responses!$AU$2:$AU$501,0)))</f>
        <v/>
      </c>
    </row>
    <row r="22">
      <c r="A22" s="21">
        <f>IF(ISNUMBER(MATCH(7,Responses!$AU$2:$AU$501,0)),7,"")</f>
        <v/>
      </c>
      <c r="B22" s="21">
        <f>IF($A22="","",INDEX(Responses!$AE$2:$AE$501,MATCH($A22,Responses!$AU$2:$AU$501,0)))</f>
        <v/>
      </c>
      <c r="C22" s="21">
        <f>IF($A22="","",INDEX(Responses!$AS$2:$AS$501,MATCH($A22,Responses!$AU$2:$AU$501,0)))</f>
        <v/>
      </c>
      <c r="D22" s="21">
        <f>IF($A22="","",INDEX(Responses!$AT$2:$AT$501,MATCH($A22,Responses!$AU$2:$AU$501,0)))</f>
        <v/>
      </c>
    </row>
    <row r="23">
      <c r="A23" s="21">
        <f>IF(ISNUMBER(MATCH(8,Responses!$AU$2:$AU$501,0)),8,"")</f>
        <v/>
      </c>
      <c r="B23" s="21">
        <f>IF($A23="","",INDEX(Responses!$AE$2:$AE$501,MATCH($A23,Responses!$AU$2:$AU$501,0)))</f>
        <v/>
      </c>
      <c r="C23" s="21">
        <f>IF($A23="","",INDEX(Responses!$AS$2:$AS$501,MATCH($A23,Responses!$AU$2:$AU$501,0)))</f>
        <v/>
      </c>
      <c r="D23" s="21">
        <f>IF($A23="","",INDEX(Responses!$AT$2:$AT$501,MATCH($A23,Responses!$AU$2:$AU$501,0)))</f>
        <v/>
      </c>
    </row>
    <row r="24">
      <c r="A24" s="21">
        <f>IF(ISNUMBER(MATCH(9,Responses!$AU$2:$AU$501,0)),9,"")</f>
        <v/>
      </c>
      <c r="B24" s="21">
        <f>IF($A24="","",INDEX(Responses!$AE$2:$AE$501,MATCH($A24,Responses!$AU$2:$AU$501,0)))</f>
        <v/>
      </c>
      <c r="C24" s="21">
        <f>IF($A24="","",INDEX(Responses!$AS$2:$AS$501,MATCH($A24,Responses!$AU$2:$AU$501,0)))</f>
        <v/>
      </c>
      <c r="D24" s="21">
        <f>IF($A24="","",INDEX(Responses!$AT$2:$AT$501,MATCH($A24,Responses!$AU$2:$AU$501,0)))</f>
        <v/>
      </c>
    </row>
    <row r="25">
      <c r="A25" s="21">
        <f>IF(ISNUMBER(MATCH(10,Responses!$AU$2:$AU$501,0)),10,"")</f>
        <v/>
      </c>
      <c r="B25" s="21">
        <f>IF($A25="","",INDEX(Responses!$AE$2:$AE$501,MATCH($A25,Responses!$AU$2:$AU$501,0)))</f>
        <v/>
      </c>
      <c r="C25" s="21">
        <f>IF($A25="","",INDEX(Responses!$AS$2:$AS$501,MATCH($A25,Responses!$AU$2:$AU$501,0)))</f>
        <v/>
      </c>
      <c r="D25" s="21">
        <f>IF($A25="","",INDEX(Responses!$AT$2:$AT$501,MATCH($A25,Responses!$AU$2:$AU$501,0)))</f>
        <v/>
      </c>
    </row>
    <row r="26">
      <c r="A26" s="21">
        <f>IF(ISNUMBER(MATCH(11,Responses!$AU$2:$AU$501,0)),11,"")</f>
        <v/>
      </c>
      <c r="B26" s="21">
        <f>IF($A26="","",INDEX(Responses!$AE$2:$AE$501,MATCH($A26,Responses!$AU$2:$AU$501,0)))</f>
        <v/>
      </c>
      <c r="C26" s="21">
        <f>IF($A26="","",INDEX(Responses!$AS$2:$AS$501,MATCH($A26,Responses!$AU$2:$AU$501,0)))</f>
        <v/>
      </c>
      <c r="D26" s="21">
        <f>IF($A26="","",INDEX(Responses!$AT$2:$AT$501,MATCH($A26,Responses!$AU$2:$AU$501,0)))</f>
        <v/>
      </c>
    </row>
    <row r="27">
      <c r="A27" s="21">
        <f>IF(ISNUMBER(MATCH(12,Responses!$AU$2:$AU$501,0)),12,"")</f>
        <v/>
      </c>
      <c r="B27" s="21">
        <f>IF($A27="","",INDEX(Responses!$AE$2:$AE$501,MATCH($A27,Responses!$AU$2:$AU$501,0)))</f>
        <v/>
      </c>
      <c r="C27" s="21">
        <f>IF($A27="","",INDEX(Responses!$AS$2:$AS$501,MATCH($A27,Responses!$AU$2:$AU$501,0)))</f>
        <v/>
      </c>
      <c r="D27" s="21">
        <f>IF($A27="","",INDEX(Responses!$AT$2:$AT$501,MATCH($A27,Responses!$AU$2:$AU$501,0)))</f>
        <v/>
      </c>
    </row>
    <row r="28">
      <c r="A28" s="21">
        <f>IF(ISNUMBER(MATCH(13,Responses!$AU$2:$AU$501,0)),13,"")</f>
        <v/>
      </c>
      <c r="B28" s="21">
        <f>IF($A28="","",INDEX(Responses!$AE$2:$AE$501,MATCH($A28,Responses!$AU$2:$AU$501,0)))</f>
        <v/>
      </c>
      <c r="C28" s="21">
        <f>IF($A28="","",INDEX(Responses!$AS$2:$AS$501,MATCH($A28,Responses!$AU$2:$AU$501,0)))</f>
        <v/>
      </c>
      <c r="D28" s="21">
        <f>IF($A28="","",INDEX(Responses!$AT$2:$AT$501,MATCH($A28,Responses!$AU$2:$AU$501,0)))</f>
        <v/>
      </c>
    </row>
    <row r="29">
      <c r="A29" s="21">
        <f>IF(ISNUMBER(MATCH(14,Responses!$AU$2:$AU$501,0)),14,"")</f>
        <v/>
      </c>
      <c r="B29" s="21">
        <f>IF($A29="","",INDEX(Responses!$AE$2:$AE$501,MATCH($A29,Responses!$AU$2:$AU$501,0)))</f>
        <v/>
      </c>
      <c r="C29" s="21">
        <f>IF($A29="","",INDEX(Responses!$AS$2:$AS$501,MATCH($A29,Responses!$AU$2:$AU$501,0)))</f>
        <v/>
      </c>
      <c r="D29" s="21">
        <f>IF($A29="","",INDEX(Responses!$AT$2:$AT$501,MATCH($A29,Responses!$AU$2:$AU$501,0)))</f>
        <v/>
      </c>
    </row>
    <row r="30">
      <c r="A30" s="21">
        <f>IF(ISNUMBER(MATCH(15,Responses!$AU$2:$AU$501,0)),15,"")</f>
        <v/>
      </c>
      <c r="B30" s="21">
        <f>IF($A30="","",INDEX(Responses!$AE$2:$AE$501,MATCH($A30,Responses!$AU$2:$AU$501,0)))</f>
        <v/>
      </c>
      <c r="C30" s="21">
        <f>IF($A30="","",INDEX(Responses!$AS$2:$AS$501,MATCH($A30,Responses!$AU$2:$AU$501,0)))</f>
        <v/>
      </c>
      <c r="D30" s="21">
        <f>IF($A30="","",INDEX(Responses!$AT$2:$AT$501,MATCH($A30,Responses!$AU$2:$AU$501,0)))</f>
        <v/>
      </c>
    </row>
    <row r="31">
      <c r="A31" s="21">
        <f>IF(ISNUMBER(MATCH(16,Responses!$AU$2:$AU$501,0)),16,"")</f>
        <v/>
      </c>
      <c r="B31" s="21">
        <f>IF($A31="","",INDEX(Responses!$AE$2:$AE$501,MATCH($A31,Responses!$AU$2:$AU$501,0)))</f>
        <v/>
      </c>
      <c r="C31" s="21">
        <f>IF($A31="","",INDEX(Responses!$AS$2:$AS$501,MATCH($A31,Responses!$AU$2:$AU$501,0)))</f>
        <v/>
      </c>
      <c r="D31" s="21">
        <f>IF($A31="","",INDEX(Responses!$AT$2:$AT$501,MATCH($A31,Responses!$AU$2:$AU$501,0)))</f>
        <v/>
      </c>
    </row>
    <row r="32">
      <c r="A32" s="21">
        <f>IF(ISNUMBER(MATCH(17,Responses!$AU$2:$AU$501,0)),17,"")</f>
        <v/>
      </c>
      <c r="B32" s="21">
        <f>IF($A32="","",INDEX(Responses!$AE$2:$AE$501,MATCH($A32,Responses!$AU$2:$AU$501,0)))</f>
        <v/>
      </c>
      <c r="C32" s="21">
        <f>IF($A32="","",INDEX(Responses!$AS$2:$AS$501,MATCH($A32,Responses!$AU$2:$AU$501,0)))</f>
        <v/>
      </c>
      <c r="D32" s="21">
        <f>IF($A32="","",INDEX(Responses!$AT$2:$AT$501,MATCH($A32,Responses!$AU$2:$AU$501,0)))</f>
        <v/>
      </c>
    </row>
    <row r="33">
      <c r="A33" s="21">
        <f>IF(ISNUMBER(MATCH(18,Responses!$AU$2:$AU$501,0)),18,"")</f>
        <v/>
      </c>
      <c r="B33" s="21">
        <f>IF($A33="","",INDEX(Responses!$AE$2:$AE$501,MATCH($A33,Responses!$AU$2:$AU$501,0)))</f>
        <v/>
      </c>
      <c r="C33" s="21">
        <f>IF($A33="","",INDEX(Responses!$AS$2:$AS$501,MATCH($A33,Responses!$AU$2:$AU$501,0)))</f>
        <v/>
      </c>
      <c r="D33" s="21">
        <f>IF($A33="","",INDEX(Responses!$AT$2:$AT$501,MATCH($A33,Responses!$AU$2:$AU$501,0)))</f>
        <v/>
      </c>
    </row>
    <row r="34">
      <c r="A34" s="21">
        <f>IF(ISNUMBER(MATCH(19,Responses!$AU$2:$AU$501,0)),19,"")</f>
        <v/>
      </c>
      <c r="B34" s="21">
        <f>IF($A34="","",INDEX(Responses!$AE$2:$AE$501,MATCH($A34,Responses!$AU$2:$AU$501,0)))</f>
        <v/>
      </c>
      <c r="C34" s="21">
        <f>IF($A34="","",INDEX(Responses!$AS$2:$AS$501,MATCH($A34,Responses!$AU$2:$AU$501,0)))</f>
        <v/>
      </c>
      <c r="D34" s="21">
        <f>IF($A34="","",INDEX(Responses!$AT$2:$AT$501,MATCH($A34,Responses!$AU$2:$AU$501,0)))</f>
        <v/>
      </c>
    </row>
    <row r="35">
      <c r="A35" s="21">
        <f>IF(ISNUMBER(MATCH(20,Responses!$AU$2:$AU$501,0)),20,"")</f>
        <v/>
      </c>
      <c r="B35" s="21">
        <f>IF($A35="","",INDEX(Responses!$AE$2:$AE$501,MATCH($A35,Responses!$AU$2:$AU$501,0)))</f>
        <v/>
      </c>
      <c r="C35" s="21">
        <f>IF($A35="","",INDEX(Responses!$AS$2:$AS$501,MATCH($A35,Responses!$AU$2:$AU$501,0)))</f>
        <v/>
      </c>
      <c r="D35" s="21">
        <f>IF($A35="","",INDEX(Responses!$AT$2:$AT$501,MATCH($A35,Responses!$AU$2:$AU$501,0)))</f>
        <v/>
      </c>
    </row>
    <row r="36">
      <c r="A36" s="21">
        <f>IF(ISNUMBER(MATCH(21,Responses!$AU$2:$AU$501,0)),21,"")</f>
        <v/>
      </c>
      <c r="B36" s="21">
        <f>IF($A36="","",INDEX(Responses!$AE$2:$AE$501,MATCH($A36,Responses!$AU$2:$AU$501,0)))</f>
        <v/>
      </c>
      <c r="C36" s="21">
        <f>IF($A36="","",INDEX(Responses!$AS$2:$AS$501,MATCH($A36,Responses!$AU$2:$AU$501,0)))</f>
        <v/>
      </c>
      <c r="D36" s="21">
        <f>IF($A36="","",INDEX(Responses!$AT$2:$AT$501,MATCH($A36,Responses!$AU$2:$AU$501,0)))</f>
        <v/>
      </c>
    </row>
    <row r="37">
      <c r="A37" s="21">
        <f>IF(ISNUMBER(MATCH(22,Responses!$AU$2:$AU$501,0)),22,"")</f>
        <v/>
      </c>
      <c r="B37" s="21">
        <f>IF($A37="","",INDEX(Responses!$AE$2:$AE$501,MATCH($A37,Responses!$AU$2:$AU$501,0)))</f>
        <v/>
      </c>
      <c r="C37" s="21">
        <f>IF($A37="","",INDEX(Responses!$AS$2:$AS$501,MATCH($A37,Responses!$AU$2:$AU$501,0)))</f>
        <v/>
      </c>
      <c r="D37" s="21">
        <f>IF($A37="","",INDEX(Responses!$AT$2:$AT$501,MATCH($A37,Responses!$AU$2:$AU$501,0)))</f>
        <v/>
      </c>
    </row>
    <row r="38">
      <c r="A38" s="21">
        <f>IF(ISNUMBER(MATCH(23,Responses!$AU$2:$AU$501,0)),23,"")</f>
        <v/>
      </c>
      <c r="B38" s="21">
        <f>IF($A38="","",INDEX(Responses!$AE$2:$AE$501,MATCH($A38,Responses!$AU$2:$AU$501,0)))</f>
        <v/>
      </c>
      <c r="C38" s="21">
        <f>IF($A38="","",INDEX(Responses!$AS$2:$AS$501,MATCH($A38,Responses!$AU$2:$AU$501,0)))</f>
        <v/>
      </c>
      <c r="D38" s="21">
        <f>IF($A38="","",INDEX(Responses!$AT$2:$AT$501,MATCH($A38,Responses!$AU$2:$AU$501,0)))</f>
        <v/>
      </c>
    </row>
    <row r="39">
      <c r="A39" s="21">
        <f>IF(ISNUMBER(MATCH(24,Responses!$AU$2:$AU$501,0)),24,"")</f>
        <v/>
      </c>
      <c r="B39" s="21">
        <f>IF($A39="","",INDEX(Responses!$AE$2:$AE$501,MATCH($A39,Responses!$AU$2:$AU$501,0)))</f>
        <v/>
      </c>
      <c r="C39" s="21">
        <f>IF($A39="","",INDEX(Responses!$AS$2:$AS$501,MATCH($A39,Responses!$AU$2:$AU$501,0)))</f>
        <v/>
      </c>
      <c r="D39" s="21">
        <f>IF($A39="","",INDEX(Responses!$AT$2:$AT$501,MATCH($A39,Responses!$AU$2:$AU$501,0)))</f>
        <v/>
      </c>
    </row>
    <row r="40">
      <c r="A40" s="21">
        <f>IF(ISNUMBER(MATCH(25,Responses!$AU$2:$AU$501,0)),25,"")</f>
        <v/>
      </c>
      <c r="B40" s="21">
        <f>IF($A40="","",INDEX(Responses!$AE$2:$AE$501,MATCH($A40,Responses!$AU$2:$AU$501,0)))</f>
        <v/>
      </c>
      <c r="C40" s="21">
        <f>IF($A40="","",INDEX(Responses!$AS$2:$AS$501,MATCH($A40,Responses!$AU$2:$AU$501,0)))</f>
        <v/>
      </c>
      <c r="D40" s="21">
        <f>IF($A40="","",INDEX(Responses!$AT$2:$AT$501,MATCH($A40,Responses!$AU$2:$AU$501,0)))</f>
        <v/>
      </c>
    </row>
    <row r="41">
      <c r="A41" s="21">
        <f>IF(ISNUMBER(MATCH(26,Responses!$AU$2:$AU$501,0)),26,"")</f>
        <v/>
      </c>
      <c r="B41" s="21">
        <f>IF($A41="","",INDEX(Responses!$AE$2:$AE$501,MATCH($A41,Responses!$AU$2:$AU$501,0)))</f>
        <v/>
      </c>
      <c r="C41" s="21">
        <f>IF($A41="","",INDEX(Responses!$AS$2:$AS$501,MATCH($A41,Responses!$AU$2:$AU$501,0)))</f>
        <v/>
      </c>
      <c r="D41" s="21">
        <f>IF($A41="","",INDEX(Responses!$AT$2:$AT$501,MATCH($A41,Responses!$AU$2:$AU$501,0)))</f>
        <v/>
      </c>
    </row>
    <row r="42">
      <c r="A42" s="21">
        <f>IF(ISNUMBER(MATCH(27,Responses!$AU$2:$AU$501,0)),27,"")</f>
        <v/>
      </c>
      <c r="B42" s="21">
        <f>IF($A42="","",INDEX(Responses!$AE$2:$AE$501,MATCH($A42,Responses!$AU$2:$AU$501,0)))</f>
        <v/>
      </c>
      <c r="C42" s="21">
        <f>IF($A42="","",INDEX(Responses!$AS$2:$AS$501,MATCH($A42,Responses!$AU$2:$AU$501,0)))</f>
        <v/>
      </c>
      <c r="D42" s="21">
        <f>IF($A42="","",INDEX(Responses!$AT$2:$AT$501,MATCH($A42,Responses!$AU$2:$AU$501,0)))</f>
        <v/>
      </c>
    </row>
    <row r="43">
      <c r="A43" s="21">
        <f>IF(ISNUMBER(MATCH(28,Responses!$AU$2:$AU$501,0)),28,"")</f>
        <v/>
      </c>
      <c r="B43" s="21">
        <f>IF($A43="","",INDEX(Responses!$AE$2:$AE$501,MATCH($A43,Responses!$AU$2:$AU$501,0)))</f>
        <v/>
      </c>
      <c r="C43" s="21">
        <f>IF($A43="","",INDEX(Responses!$AS$2:$AS$501,MATCH($A43,Responses!$AU$2:$AU$501,0)))</f>
        <v/>
      </c>
      <c r="D43" s="21">
        <f>IF($A43="","",INDEX(Responses!$AT$2:$AT$501,MATCH($A43,Responses!$AU$2:$AU$501,0)))</f>
        <v/>
      </c>
    </row>
    <row r="44">
      <c r="A44" s="21">
        <f>IF(ISNUMBER(MATCH(29,Responses!$AU$2:$AU$501,0)),29,"")</f>
        <v/>
      </c>
      <c r="B44" s="21">
        <f>IF($A44="","",INDEX(Responses!$AE$2:$AE$501,MATCH($A44,Responses!$AU$2:$AU$501,0)))</f>
        <v/>
      </c>
      <c r="C44" s="21">
        <f>IF($A44="","",INDEX(Responses!$AS$2:$AS$501,MATCH($A44,Responses!$AU$2:$AU$501,0)))</f>
        <v/>
      </c>
      <c r="D44" s="21">
        <f>IF($A44="","",INDEX(Responses!$AT$2:$AT$501,MATCH($A44,Responses!$AU$2:$AU$501,0)))</f>
        <v/>
      </c>
    </row>
    <row r="45">
      <c r="A45" s="21">
        <f>IF(ISNUMBER(MATCH(30,Responses!$AU$2:$AU$501,0)),30,"")</f>
        <v/>
      </c>
      <c r="B45" s="21">
        <f>IF($A45="","",INDEX(Responses!$AE$2:$AE$501,MATCH($A45,Responses!$AU$2:$AU$501,0)))</f>
        <v/>
      </c>
      <c r="C45" s="21">
        <f>IF($A45="","",INDEX(Responses!$AS$2:$AS$501,MATCH($A45,Responses!$AU$2:$AU$501,0)))</f>
        <v/>
      </c>
      <c r="D45" s="21">
        <f>IF($A45="","",INDEX(Responses!$AT$2:$AT$501,MATCH($A45,Responses!$AU$2:$AU$501,0)))</f>
        <v/>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fitToPage="1"/>
  </sheetPr>
  <dimension ref="A1:F157"/>
  <sheetViews>
    <sheetView workbookViewId="0">
      <pane ySplit="5" topLeftCell="A6" activePane="bottomLeft" state="frozen"/>
      <selection pane="bottomLeft" activeCell="A1" sqref="A1"/>
    </sheetView>
  </sheetViews>
  <sheetFormatPr baseColWidth="8" defaultRowHeight="15"/>
  <cols>
    <col width="6" customWidth="1" min="1" max="1"/>
    <col width="28" customWidth="1" min="2" max="2"/>
    <col width="24" customWidth="1" min="3" max="3"/>
    <col width="24" customWidth="1" min="4" max="4"/>
    <col width="20" customWidth="1" min="5" max="5"/>
    <col width="10" customWidth="1" min="6" max="6"/>
  </cols>
  <sheetData>
    <row r="1">
      <c r="A1" s="15" t="inlineStr">
        <is>
          <t>Door list</t>
        </is>
      </c>
    </row>
    <row r="2">
      <c r="A2" s="26" t="inlineStr">
        <is>
          <t>Event</t>
        </is>
      </c>
      <c r="B2" s="8" t="n"/>
      <c r="C2" s="27" t="n"/>
      <c r="D2" s="28" t="n"/>
    </row>
    <row r="3">
      <c r="A3" s="17">
        <f>IF(COUNTIF(Responses!$A$2:$A$501,"EXAMPLE*")&gt;0,"You are looking at EXAMPLE data. Clear A2 to AC11 on Responses, then paste your own.","")</f>
        <v/>
      </c>
    </row>
    <row r="5">
      <c r="A5" s="3" t="inlineStr">
        <is>
          <t>#</t>
        </is>
      </c>
      <c r="B5" s="3" t="inlineStr">
        <is>
          <t>Name</t>
        </is>
      </c>
      <c r="C5" s="3" t="inlineStr">
        <is>
          <t>Guest</t>
        </is>
      </c>
      <c r="D5" s="3" t="inlineStr">
        <is>
          <t>Registration type</t>
        </is>
      </c>
      <c r="E5" s="3" t="inlineStr">
        <is>
          <t>Payment status</t>
        </is>
      </c>
      <c r="F5" s="3" t="inlineStr">
        <is>
          <t>Here</t>
        </is>
      </c>
    </row>
    <row r="6">
      <c r="A6" s="21">
        <f>IF(ISNUMBER(MATCH(1,Responses!$AW$2:$AW$501,0)),1,"")</f>
        <v/>
      </c>
      <c r="B6" s="10">
        <f>IF($A6="","",INDEX(Responses!$AE$2:$AE$501,MATCH($A6,Responses!$AW$2:$AW$501,0))&amp;"")</f>
        <v/>
      </c>
      <c r="C6" s="21">
        <f>IF($A6="","",INDEX(Responses!$AX$2:$AX$501,MATCH($A6,Responses!$AW$2:$AW$501,0))&amp;"")</f>
        <v/>
      </c>
      <c r="D6" s="21">
        <f>IF($A6="","",INDEX(Responses!$AG$2:$AG$501,MATCH($A6,Responses!$AW$2:$AW$501,0))&amp;"")</f>
        <v/>
      </c>
      <c r="E6" s="21">
        <f>IF($A6="","",INDEX(Responses!$AJ$2:$AJ$501,MATCH($A6,Responses!$AW$2:$AW$501,0))&amp;"")</f>
        <v/>
      </c>
      <c r="F6" s="29" t="n"/>
    </row>
    <row r="7">
      <c r="A7" s="21">
        <f>IF(ISNUMBER(MATCH(2,Responses!$AW$2:$AW$501,0)),2,"")</f>
        <v/>
      </c>
      <c r="B7" s="10">
        <f>IF($A7="","",INDEX(Responses!$AE$2:$AE$501,MATCH($A7,Responses!$AW$2:$AW$501,0))&amp;"")</f>
        <v/>
      </c>
      <c r="C7" s="21">
        <f>IF($A7="","",INDEX(Responses!$AX$2:$AX$501,MATCH($A7,Responses!$AW$2:$AW$501,0))&amp;"")</f>
        <v/>
      </c>
      <c r="D7" s="21">
        <f>IF($A7="","",INDEX(Responses!$AG$2:$AG$501,MATCH($A7,Responses!$AW$2:$AW$501,0))&amp;"")</f>
        <v/>
      </c>
      <c r="E7" s="21">
        <f>IF($A7="","",INDEX(Responses!$AJ$2:$AJ$501,MATCH($A7,Responses!$AW$2:$AW$501,0))&amp;"")</f>
        <v/>
      </c>
      <c r="F7" s="29" t="n"/>
    </row>
    <row r="8">
      <c r="A8" s="21">
        <f>IF(ISNUMBER(MATCH(3,Responses!$AW$2:$AW$501,0)),3,"")</f>
        <v/>
      </c>
      <c r="B8" s="10">
        <f>IF($A8="","",INDEX(Responses!$AE$2:$AE$501,MATCH($A8,Responses!$AW$2:$AW$501,0))&amp;"")</f>
        <v/>
      </c>
      <c r="C8" s="21">
        <f>IF($A8="","",INDEX(Responses!$AX$2:$AX$501,MATCH($A8,Responses!$AW$2:$AW$501,0))&amp;"")</f>
        <v/>
      </c>
      <c r="D8" s="21">
        <f>IF($A8="","",INDEX(Responses!$AG$2:$AG$501,MATCH($A8,Responses!$AW$2:$AW$501,0))&amp;"")</f>
        <v/>
      </c>
      <c r="E8" s="21">
        <f>IF($A8="","",INDEX(Responses!$AJ$2:$AJ$501,MATCH($A8,Responses!$AW$2:$AW$501,0))&amp;"")</f>
        <v/>
      </c>
      <c r="F8" s="29" t="n"/>
    </row>
    <row r="9">
      <c r="A9" s="21">
        <f>IF(ISNUMBER(MATCH(4,Responses!$AW$2:$AW$501,0)),4,"")</f>
        <v/>
      </c>
      <c r="B9" s="10">
        <f>IF($A9="","",INDEX(Responses!$AE$2:$AE$501,MATCH($A9,Responses!$AW$2:$AW$501,0))&amp;"")</f>
        <v/>
      </c>
      <c r="C9" s="21">
        <f>IF($A9="","",INDEX(Responses!$AX$2:$AX$501,MATCH($A9,Responses!$AW$2:$AW$501,0))&amp;"")</f>
        <v/>
      </c>
      <c r="D9" s="21">
        <f>IF($A9="","",INDEX(Responses!$AG$2:$AG$501,MATCH($A9,Responses!$AW$2:$AW$501,0))&amp;"")</f>
        <v/>
      </c>
      <c r="E9" s="21">
        <f>IF($A9="","",INDEX(Responses!$AJ$2:$AJ$501,MATCH($A9,Responses!$AW$2:$AW$501,0))&amp;"")</f>
        <v/>
      </c>
      <c r="F9" s="29" t="n"/>
    </row>
    <row r="10">
      <c r="A10" s="21">
        <f>IF(ISNUMBER(MATCH(5,Responses!$AW$2:$AW$501,0)),5,"")</f>
        <v/>
      </c>
      <c r="B10" s="10">
        <f>IF($A10="","",INDEX(Responses!$AE$2:$AE$501,MATCH($A10,Responses!$AW$2:$AW$501,0))&amp;"")</f>
        <v/>
      </c>
      <c r="C10" s="21">
        <f>IF($A10="","",INDEX(Responses!$AX$2:$AX$501,MATCH($A10,Responses!$AW$2:$AW$501,0))&amp;"")</f>
        <v/>
      </c>
      <c r="D10" s="21">
        <f>IF($A10="","",INDEX(Responses!$AG$2:$AG$501,MATCH($A10,Responses!$AW$2:$AW$501,0))&amp;"")</f>
        <v/>
      </c>
      <c r="E10" s="21">
        <f>IF($A10="","",INDEX(Responses!$AJ$2:$AJ$501,MATCH($A10,Responses!$AW$2:$AW$501,0))&amp;"")</f>
        <v/>
      </c>
      <c r="F10" s="29" t="n"/>
    </row>
    <row r="11">
      <c r="A11" s="21">
        <f>IF(ISNUMBER(MATCH(6,Responses!$AW$2:$AW$501,0)),6,"")</f>
        <v/>
      </c>
      <c r="B11" s="10">
        <f>IF($A11="","",INDEX(Responses!$AE$2:$AE$501,MATCH($A11,Responses!$AW$2:$AW$501,0))&amp;"")</f>
        <v/>
      </c>
      <c r="C11" s="21">
        <f>IF($A11="","",INDEX(Responses!$AX$2:$AX$501,MATCH($A11,Responses!$AW$2:$AW$501,0))&amp;"")</f>
        <v/>
      </c>
      <c r="D11" s="21">
        <f>IF($A11="","",INDEX(Responses!$AG$2:$AG$501,MATCH($A11,Responses!$AW$2:$AW$501,0))&amp;"")</f>
        <v/>
      </c>
      <c r="E11" s="21">
        <f>IF($A11="","",INDEX(Responses!$AJ$2:$AJ$501,MATCH($A11,Responses!$AW$2:$AW$501,0))&amp;"")</f>
        <v/>
      </c>
      <c r="F11" s="29" t="n"/>
    </row>
    <row r="12">
      <c r="A12" s="21">
        <f>IF(ISNUMBER(MATCH(7,Responses!$AW$2:$AW$501,0)),7,"")</f>
        <v/>
      </c>
      <c r="B12" s="10">
        <f>IF($A12="","",INDEX(Responses!$AE$2:$AE$501,MATCH($A12,Responses!$AW$2:$AW$501,0))&amp;"")</f>
        <v/>
      </c>
      <c r="C12" s="21">
        <f>IF($A12="","",INDEX(Responses!$AX$2:$AX$501,MATCH($A12,Responses!$AW$2:$AW$501,0))&amp;"")</f>
        <v/>
      </c>
      <c r="D12" s="21">
        <f>IF($A12="","",INDEX(Responses!$AG$2:$AG$501,MATCH($A12,Responses!$AW$2:$AW$501,0))&amp;"")</f>
        <v/>
      </c>
      <c r="E12" s="21">
        <f>IF($A12="","",INDEX(Responses!$AJ$2:$AJ$501,MATCH($A12,Responses!$AW$2:$AW$501,0))&amp;"")</f>
        <v/>
      </c>
      <c r="F12" s="29" t="n"/>
    </row>
    <row r="13">
      <c r="A13" s="21">
        <f>IF(ISNUMBER(MATCH(8,Responses!$AW$2:$AW$501,0)),8,"")</f>
        <v/>
      </c>
      <c r="B13" s="10">
        <f>IF($A13="","",INDEX(Responses!$AE$2:$AE$501,MATCH($A13,Responses!$AW$2:$AW$501,0))&amp;"")</f>
        <v/>
      </c>
      <c r="C13" s="21">
        <f>IF($A13="","",INDEX(Responses!$AX$2:$AX$501,MATCH($A13,Responses!$AW$2:$AW$501,0))&amp;"")</f>
        <v/>
      </c>
      <c r="D13" s="21">
        <f>IF($A13="","",INDEX(Responses!$AG$2:$AG$501,MATCH($A13,Responses!$AW$2:$AW$501,0))&amp;"")</f>
        <v/>
      </c>
      <c r="E13" s="21">
        <f>IF($A13="","",INDEX(Responses!$AJ$2:$AJ$501,MATCH($A13,Responses!$AW$2:$AW$501,0))&amp;"")</f>
        <v/>
      </c>
      <c r="F13" s="29" t="n"/>
    </row>
    <row r="14">
      <c r="A14" s="21">
        <f>IF(ISNUMBER(MATCH(9,Responses!$AW$2:$AW$501,0)),9,"")</f>
        <v/>
      </c>
      <c r="B14" s="10">
        <f>IF($A14="","",INDEX(Responses!$AE$2:$AE$501,MATCH($A14,Responses!$AW$2:$AW$501,0))&amp;"")</f>
        <v/>
      </c>
      <c r="C14" s="21">
        <f>IF($A14="","",INDEX(Responses!$AX$2:$AX$501,MATCH($A14,Responses!$AW$2:$AW$501,0))&amp;"")</f>
        <v/>
      </c>
      <c r="D14" s="21">
        <f>IF($A14="","",INDEX(Responses!$AG$2:$AG$501,MATCH($A14,Responses!$AW$2:$AW$501,0))&amp;"")</f>
        <v/>
      </c>
      <c r="E14" s="21">
        <f>IF($A14="","",INDEX(Responses!$AJ$2:$AJ$501,MATCH($A14,Responses!$AW$2:$AW$501,0))&amp;"")</f>
        <v/>
      </c>
      <c r="F14" s="29" t="n"/>
    </row>
    <row r="15">
      <c r="A15" s="21">
        <f>IF(ISNUMBER(MATCH(10,Responses!$AW$2:$AW$501,0)),10,"")</f>
        <v/>
      </c>
      <c r="B15" s="10">
        <f>IF($A15="","",INDEX(Responses!$AE$2:$AE$501,MATCH($A15,Responses!$AW$2:$AW$501,0))&amp;"")</f>
        <v/>
      </c>
      <c r="C15" s="21">
        <f>IF($A15="","",INDEX(Responses!$AX$2:$AX$501,MATCH($A15,Responses!$AW$2:$AW$501,0))&amp;"")</f>
        <v/>
      </c>
      <c r="D15" s="21">
        <f>IF($A15="","",INDEX(Responses!$AG$2:$AG$501,MATCH($A15,Responses!$AW$2:$AW$501,0))&amp;"")</f>
        <v/>
      </c>
      <c r="E15" s="21">
        <f>IF($A15="","",INDEX(Responses!$AJ$2:$AJ$501,MATCH($A15,Responses!$AW$2:$AW$501,0))&amp;"")</f>
        <v/>
      </c>
      <c r="F15" s="29" t="n"/>
    </row>
    <row r="16">
      <c r="A16" s="21">
        <f>IF(ISNUMBER(MATCH(11,Responses!$AW$2:$AW$501,0)),11,"")</f>
        <v/>
      </c>
      <c r="B16" s="10">
        <f>IF($A16="","",INDEX(Responses!$AE$2:$AE$501,MATCH($A16,Responses!$AW$2:$AW$501,0))&amp;"")</f>
        <v/>
      </c>
      <c r="C16" s="21">
        <f>IF($A16="","",INDEX(Responses!$AX$2:$AX$501,MATCH($A16,Responses!$AW$2:$AW$501,0))&amp;"")</f>
        <v/>
      </c>
      <c r="D16" s="21">
        <f>IF($A16="","",INDEX(Responses!$AG$2:$AG$501,MATCH($A16,Responses!$AW$2:$AW$501,0))&amp;"")</f>
        <v/>
      </c>
      <c r="E16" s="21">
        <f>IF($A16="","",INDEX(Responses!$AJ$2:$AJ$501,MATCH($A16,Responses!$AW$2:$AW$501,0))&amp;"")</f>
        <v/>
      </c>
      <c r="F16" s="29" t="n"/>
    </row>
    <row r="17">
      <c r="A17" s="21">
        <f>IF(ISNUMBER(MATCH(12,Responses!$AW$2:$AW$501,0)),12,"")</f>
        <v/>
      </c>
      <c r="B17" s="10">
        <f>IF($A17="","",INDEX(Responses!$AE$2:$AE$501,MATCH($A17,Responses!$AW$2:$AW$501,0))&amp;"")</f>
        <v/>
      </c>
      <c r="C17" s="21">
        <f>IF($A17="","",INDEX(Responses!$AX$2:$AX$501,MATCH($A17,Responses!$AW$2:$AW$501,0))&amp;"")</f>
        <v/>
      </c>
      <c r="D17" s="21">
        <f>IF($A17="","",INDEX(Responses!$AG$2:$AG$501,MATCH($A17,Responses!$AW$2:$AW$501,0))&amp;"")</f>
        <v/>
      </c>
      <c r="E17" s="21">
        <f>IF($A17="","",INDEX(Responses!$AJ$2:$AJ$501,MATCH($A17,Responses!$AW$2:$AW$501,0))&amp;"")</f>
        <v/>
      </c>
      <c r="F17" s="29" t="n"/>
    </row>
    <row r="18">
      <c r="A18" s="21">
        <f>IF(ISNUMBER(MATCH(13,Responses!$AW$2:$AW$501,0)),13,"")</f>
        <v/>
      </c>
      <c r="B18" s="10">
        <f>IF($A18="","",INDEX(Responses!$AE$2:$AE$501,MATCH($A18,Responses!$AW$2:$AW$501,0))&amp;"")</f>
        <v/>
      </c>
      <c r="C18" s="21">
        <f>IF($A18="","",INDEX(Responses!$AX$2:$AX$501,MATCH($A18,Responses!$AW$2:$AW$501,0))&amp;"")</f>
        <v/>
      </c>
      <c r="D18" s="21">
        <f>IF($A18="","",INDEX(Responses!$AG$2:$AG$501,MATCH($A18,Responses!$AW$2:$AW$501,0))&amp;"")</f>
        <v/>
      </c>
      <c r="E18" s="21">
        <f>IF($A18="","",INDEX(Responses!$AJ$2:$AJ$501,MATCH($A18,Responses!$AW$2:$AW$501,0))&amp;"")</f>
        <v/>
      </c>
      <c r="F18" s="29" t="n"/>
    </row>
    <row r="19">
      <c r="A19" s="21">
        <f>IF(ISNUMBER(MATCH(14,Responses!$AW$2:$AW$501,0)),14,"")</f>
        <v/>
      </c>
      <c r="B19" s="10">
        <f>IF($A19="","",INDEX(Responses!$AE$2:$AE$501,MATCH($A19,Responses!$AW$2:$AW$501,0))&amp;"")</f>
        <v/>
      </c>
      <c r="C19" s="21">
        <f>IF($A19="","",INDEX(Responses!$AX$2:$AX$501,MATCH($A19,Responses!$AW$2:$AW$501,0))&amp;"")</f>
        <v/>
      </c>
      <c r="D19" s="21">
        <f>IF($A19="","",INDEX(Responses!$AG$2:$AG$501,MATCH($A19,Responses!$AW$2:$AW$501,0))&amp;"")</f>
        <v/>
      </c>
      <c r="E19" s="21">
        <f>IF($A19="","",INDEX(Responses!$AJ$2:$AJ$501,MATCH($A19,Responses!$AW$2:$AW$501,0))&amp;"")</f>
        <v/>
      </c>
      <c r="F19" s="29" t="n"/>
    </row>
    <row r="20">
      <c r="A20" s="21">
        <f>IF(ISNUMBER(MATCH(15,Responses!$AW$2:$AW$501,0)),15,"")</f>
        <v/>
      </c>
      <c r="B20" s="10">
        <f>IF($A20="","",INDEX(Responses!$AE$2:$AE$501,MATCH($A20,Responses!$AW$2:$AW$501,0))&amp;"")</f>
        <v/>
      </c>
      <c r="C20" s="21">
        <f>IF($A20="","",INDEX(Responses!$AX$2:$AX$501,MATCH($A20,Responses!$AW$2:$AW$501,0))&amp;"")</f>
        <v/>
      </c>
      <c r="D20" s="21">
        <f>IF($A20="","",INDEX(Responses!$AG$2:$AG$501,MATCH($A20,Responses!$AW$2:$AW$501,0))&amp;"")</f>
        <v/>
      </c>
      <c r="E20" s="21">
        <f>IF($A20="","",INDEX(Responses!$AJ$2:$AJ$501,MATCH($A20,Responses!$AW$2:$AW$501,0))&amp;"")</f>
        <v/>
      </c>
      <c r="F20" s="29" t="n"/>
    </row>
    <row r="21">
      <c r="A21" s="21">
        <f>IF(ISNUMBER(MATCH(16,Responses!$AW$2:$AW$501,0)),16,"")</f>
        <v/>
      </c>
      <c r="B21" s="10">
        <f>IF($A21="","",INDEX(Responses!$AE$2:$AE$501,MATCH($A21,Responses!$AW$2:$AW$501,0))&amp;"")</f>
        <v/>
      </c>
      <c r="C21" s="21">
        <f>IF($A21="","",INDEX(Responses!$AX$2:$AX$501,MATCH($A21,Responses!$AW$2:$AW$501,0))&amp;"")</f>
        <v/>
      </c>
      <c r="D21" s="21">
        <f>IF($A21="","",INDEX(Responses!$AG$2:$AG$501,MATCH($A21,Responses!$AW$2:$AW$501,0))&amp;"")</f>
        <v/>
      </c>
      <c r="E21" s="21">
        <f>IF($A21="","",INDEX(Responses!$AJ$2:$AJ$501,MATCH($A21,Responses!$AW$2:$AW$501,0))&amp;"")</f>
        <v/>
      </c>
      <c r="F21" s="29" t="n"/>
    </row>
    <row r="22">
      <c r="A22" s="21">
        <f>IF(ISNUMBER(MATCH(17,Responses!$AW$2:$AW$501,0)),17,"")</f>
        <v/>
      </c>
      <c r="B22" s="10">
        <f>IF($A22="","",INDEX(Responses!$AE$2:$AE$501,MATCH($A22,Responses!$AW$2:$AW$501,0))&amp;"")</f>
        <v/>
      </c>
      <c r="C22" s="21">
        <f>IF($A22="","",INDEX(Responses!$AX$2:$AX$501,MATCH($A22,Responses!$AW$2:$AW$501,0))&amp;"")</f>
        <v/>
      </c>
      <c r="D22" s="21">
        <f>IF($A22="","",INDEX(Responses!$AG$2:$AG$501,MATCH($A22,Responses!$AW$2:$AW$501,0))&amp;"")</f>
        <v/>
      </c>
      <c r="E22" s="21">
        <f>IF($A22="","",INDEX(Responses!$AJ$2:$AJ$501,MATCH($A22,Responses!$AW$2:$AW$501,0))&amp;"")</f>
        <v/>
      </c>
      <c r="F22" s="29" t="n"/>
    </row>
    <row r="23">
      <c r="A23" s="21">
        <f>IF(ISNUMBER(MATCH(18,Responses!$AW$2:$AW$501,0)),18,"")</f>
        <v/>
      </c>
      <c r="B23" s="10">
        <f>IF($A23="","",INDEX(Responses!$AE$2:$AE$501,MATCH($A23,Responses!$AW$2:$AW$501,0))&amp;"")</f>
        <v/>
      </c>
      <c r="C23" s="21">
        <f>IF($A23="","",INDEX(Responses!$AX$2:$AX$501,MATCH($A23,Responses!$AW$2:$AW$501,0))&amp;"")</f>
        <v/>
      </c>
      <c r="D23" s="21">
        <f>IF($A23="","",INDEX(Responses!$AG$2:$AG$501,MATCH($A23,Responses!$AW$2:$AW$501,0))&amp;"")</f>
        <v/>
      </c>
      <c r="E23" s="21">
        <f>IF($A23="","",INDEX(Responses!$AJ$2:$AJ$501,MATCH($A23,Responses!$AW$2:$AW$501,0))&amp;"")</f>
        <v/>
      </c>
      <c r="F23" s="29" t="n"/>
    </row>
    <row r="24">
      <c r="A24" s="21">
        <f>IF(ISNUMBER(MATCH(19,Responses!$AW$2:$AW$501,0)),19,"")</f>
        <v/>
      </c>
      <c r="B24" s="10">
        <f>IF($A24="","",INDEX(Responses!$AE$2:$AE$501,MATCH($A24,Responses!$AW$2:$AW$501,0))&amp;"")</f>
        <v/>
      </c>
      <c r="C24" s="21">
        <f>IF($A24="","",INDEX(Responses!$AX$2:$AX$501,MATCH($A24,Responses!$AW$2:$AW$501,0))&amp;"")</f>
        <v/>
      </c>
      <c r="D24" s="21">
        <f>IF($A24="","",INDEX(Responses!$AG$2:$AG$501,MATCH($A24,Responses!$AW$2:$AW$501,0))&amp;"")</f>
        <v/>
      </c>
      <c r="E24" s="21">
        <f>IF($A24="","",INDEX(Responses!$AJ$2:$AJ$501,MATCH($A24,Responses!$AW$2:$AW$501,0))&amp;"")</f>
        <v/>
      </c>
      <c r="F24" s="29" t="n"/>
    </row>
    <row r="25">
      <c r="A25" s="21">
        <f>IF(ISNUMBER(MATCH(20,Responses!$AW$2:$AW$501,0)),20,"")</f>
        <v/>
      </c>
      <c r="B25" s="10">
        <f>IF($A25="","",INDEX(Responses!$AE$2:$AE$501,MATCH($A25,Responses!$AW$2:$AW$501,0))&amp;"")</f>
        <v/>
      </c>
      <c r="C25" s="21">
        <f>IF($A25="","",INDEX(Responses!$AX$2:$AX$501,MATCH($A25,Responses!$AW$2:$AW$501,0))&amp;"")</f>
        <v/>
      </c>
      <c r="D25" s="21">
        <f>IF($A25="","",INDEX(Responses!$AG$2:$AG$501,MATCH($A25,Responses!$AW$2:$AW$501,0))&amp;"")</f>
        <v/>
      </c>
      <c r="E25" s="21">
        <f>IF($A25="","",INDEX(Responses!$AJ$2:$AJ$501,MATCH($A25,Responses!$AW$2:$AW$501,0))&amp;"")</f>
        <v/>
      </c>
      <c r="F25" s="29" t="n"/>
    </row>
    <row r="26">
      <c r="A26" s="21">
        <f>IF(ISNUMBER(MATCH(21,Responses!$AW$2:$AW$501,0)),21,"")</f>
        <v/>
      </c>
      <c r="B26" s="10">
        <f>IF($A26="","",INDEX(Responses!$AE$2:$AE$501,MATCH($A26,Responses!$AW$2:$AW$501,0))&amp;"")</f>
        <v/>
      </c>
      <c r="C26" s="21">
        <f>IF($A26="","",INDEX(Responses!$AX$2:$AX$501,MATCH($A26,Responses!$AW$2:$AW$501,0))&amp;"")</f>
        <v/>
      </c>
      <c r="D26" s="21">
        <f>IF($A26="","",INDEX(Responses!$AG$2:$AG$501,MATCH($A26,Responses!$AW$2:$AW$501,0))&amp;"")</f>
        <v/>
      </c>
      <c r="E26" s="21">
        <f>IF($A26="","",INDEX(Responses!$AJ$2:$AJ$501,MATCH($A26,Responses!$AW$2:$AW$501,0))&amp;"")</f>
        <v/>
      </c>
      <c r="F26" s="29" t="n"/>
    </row>
    <row r="27">
      <c r="A27" s="21">
        <f>IF(ISNUMBER(MATCH(22,Responses!$AW$2:$AW$501,0)),22,"")</f>
        <v/>
      </c>
      <c r="B27" s="10">
        <f>IF($A27="","",INDEX(Responses!$AE$2:$AE$501,MATCH($A27,Responses!$AW$2:$AW$501,0))&amp;"")</f>
        <v/>
      </c>
      <c r="C27" s="21">
        <f>IF($A27="","",INDEX(Responses!$AX$2:$AX$501,MATCH($A27,Responses!$AW$2:$AW$501,0))&amp;"")</f>
        <v/>
      </c>
      <c r="D27" s="21">
        <f>IF($A27="","",INDEX(Responses!$AG$2:$AG$501,MATCH($A27,Responses!$AW$2:$AW$501,0))&amp;"")</f>
        <v/>
      </c>
      <c r="E27" s="21">
        <f>IF($A27="","",INDEX(Responses!$AJ$2:$AJ$501,MATCH($A27,Responses!$AW$2:$AW$501,0))&amp;"")</f>
        <v/>
      </c>
      <c r="F27" s="29" t="n"/>
    </row>
    <row r="28">
      <c r="A28" s="21">
        <f>IF(ISNUMBER(MATCH(23,Responses!$AW$2:$AW$501,0)),23,"")</f>
        <v/>
      </c>
      <c r="B28" s="10">
        <f>IF($A28="","",INDEX(Responses!$AE$2:$AE$501,MATCH($A28,Responses!$AW$2:$AW$501,0))&amp;"")</f>
        <v/>
      </c>
      <c r="C28" s="21">
        <f>IF($A28="","",INDEX(Responses!$AX$2:$AX$501,MATCH($A28,Responses!$AW$2:$AW$501,0))&amp;"")</f>
        <v/>
      </c>
      <c r="D28" s="21">
        <f>IF($A28="","",INDEX(Responses!$AG$2:$AG$501,MATCH($A28,Responses!$AW$2:$AW$501,0))&amp;"")</f>
        <v/>
      </c>
      <c r="E28" s="21">
        <f>IF($A28="","",INDEX(Responses!$AJ$2:$AJ$501,MATCH($A28,Responses!$AW$2:$AW$501,0))&amp;"")</f>
        <v/>
      </c>
      <c r="F28" s="29" t="n"/>
    </row>
    <row r="29">
      <c r="A29" s="21">
        <f>IF(ISNUMBER(MATCH(24,Responses!$AW$2:$AW$501,0)),24,"")</f>
        <v/>
      </c>
      <c r="B29" s="10">
        <f>IF($A29="","",INDEX(Responses!$AE$2:$AE$501,MATCH($A29,Responses!$AW$2:$AW$501,0))&amp;"")</f>
        <v/>
      </c>
      <c r="C29" s="21">
        <f>IF($A29="","",INDEX(Responses!$AX$2:$AX$501,MATCH($A29,Responses!$AW$2:$AW$501,0))&amp;"")</f>
        <v/>
      </c>
      <c r="D29" s="21">
        <f>IF($A29="","",INDEX(Responses!$AG$2:$AG$501,MATCH($A29,Responses!$AW$2:$AW$501,0))&amp;"")</f>
        <v/>
      </c>
      <c r="E29" s="21">
        <f>IF($A29="","",INDEX(Responses!$AJ$2:$AJ$501,MATCH($A29,Responses!$AW$2:$AW$501,0))&amp;"")</f>
        <v/>
      </c>
      <c r="F29" s="29" t="n"/>
    </row>
    <row r="30">
      <c r="A30" s="21">
        <f>IF(ISNUMBER(MATCH(25,Responses!$AW$2:$AW$501,0)),25,"")</f>
        <v/>
      </c>
      <c r="B30" s="10">
        <f>IF($A30="","",INDEX(Responses!$AE$2:$AE$501,MATCH($A30,Responses!$AW$2:$AW$501,0))&amp;"")</f>
        <v/>
      </c>
      <c r="C30" s="21">
        <f>IF($A30="","",INDEX(Responses!$AX$2:$AX$501,MATCH($A30,Responses!$AW$2:$AW$501,0))&amp;"")</f>
        <v/>
      </c>
      <c r="D30" s="21">
        <f>IF($A30="","",INDEX(Responses!$AG$2:$AG$501,MATCH($A30,Responses!$AW$2:$AW$501,0))&amp;"")</f>
        <v/>
      </c>
      <c r="E30" s="21">
        <f>IF($A30="","",INDEX(Responses!$AJ$2:$AJ$501,MATCH($A30,Responses!$AW$2:$AW$501,0))&amp;"")</f>
        <v/>
      </c>
      <c r="F30" s="29" t="n"/>
    </row>
    <row r="31">
      <c r="A31" s="21">
        <f>IF(ISNUMBER(MATCH(26,Responses!$AW$2:$AW$501,0)),26,"")</f>
        <v/>
      </c>
      <c r="B31" s="10">
        <f>IF($A31="","",INDEX(Responses!$AE$2:$AE$501,MATCH($A31,Responses!$AW$2:$AW$501,0))&amp;"")</f>
        <v/>
      </c>
      <c r="C31" s="21">
        <f>IF($A31="","",INDEX(Responses!$AX$2:$AX$501,MATCH($A31,Responses!$AW$2:$AW$501,0))&amp;"")</f>
        <v/>
      </c>
      <c r="D31" s="21">
        <f>IF($A31="","",INDEX(Responses!$AG$2:$AG$501,MATCH($A31,Responses!$AW$2:$AW$501,0))&amp;"")</f>
        <v/>
      </c>
      <c r="E31" s="21">
        <f>IF($A31="","",INDEX(Responses!$AJ$2:$AJ$501,MATCH($A31,Responses!$AW$2:$AW$501,0))&amp;"")</f>
        <v/>
      </c>
      <c r="F31" s="29" t="n"/>
    </row>
    <row r="32">
      <c r="A32" s="21">
        <f>IF(ISNUMBER(MATCH(27,Responses!$AW$2:$AW$501,0)),27,"")</f>
        <v/>
      </c>
      <c r="B32" s="10">
        <f>IF($A32="","",INDEX(Responses!$AE$2:$AE$501,MATCH($A32,Responses!$AW$2:$AW$501,0))&amp;"")</f>
        <v/>
      </c>
      <c r="C32" s="21">
        <f>IF($A32="","",INDEX(Responses!$AX$2:$AX$501,MATCH($A32,Responses!$AW$2:$AW$501,0))&amp;"")</f>
        <v/>
      </c>
      <c r="D32" s="21">
        <f>IF($A32="","",INDEX(Responses!$AG$2:$AG$501,MATCH($A32,Responses!$AW$2:$AW$501,0))&amp;"")</f>
        <v/>
      </c>
      <c r="E32" s="21">
        <f>IF($A32="","",INDEX(Responses!$AJ$2:$AJ$501,MATCH($A32,Responses!$AW$2:$AW$501,0))&amp;"")</f>
        <v/>
      </c>
      <c r="F32" s="29" t="n"/>
    </row>
    <row r="33">
      <c r="A33" s="21">
        <f>IF(ISNUMBER(MATCH(28,Responses!$AW$2:$AW$501,0)),28,"")</f>
        <v/>
      </c>
      <c r="B33" s="10">
        <f>IF($A33="","",INDEX(Responses!$AE$2:$AE$501,MATCH($A33,Responses!$AW$2:$AW$501,0))&amp;"")</f>
        <v/>
      </c>
      <c r="C33" s="21">
        <f>IF($A33="","",INDEX(Responses!$AX$2:$AX$501,MATCH($A33,Responses!$AW$2:$AW$501,0))&amp;"")</f>
        <v/>
      </c>
      <c r="D33" s="21">
        <f>IF($A33="","",INDEX(Responses!$AG$2:$AG$501,MATCH($A33,Responses!$AW$2:$AW$501,0))&amp;"")</f>
        <v/>
      </c>
      <c r="E33" s="21">
        <f>IF($A33="","",INDEX(Responses!$AJ$2:$AJ$501,MATCH($A33,Responses!$AW$2:$AW$501,0))&amp;"")</f>
        <v/>
      </c>
      <c r="F33" s="29" t="n"/>
    </row>
    <row r="34">
      <c r="A34" s="21">
        <f>IF(ISNUMBER(MATCH(29,Responses!$AW$2:$AW$501,0)),29,"")</f>
        <v/>
      </c>
      <c r="B34" s="10">
        <f>IF($A34="","",INDEX(Responses!$AE$2:$AE$501,MATCH($A34,Responses!$AW$2:$AW$501,0))&amp;"")</f>
        <v/>
      </c>
      <c r="C34" s="21">
        <f>IF($A34="","",INDEX(Responses!$AX$2:$AX$501,MATCH($A34,Responses!$AW$2:$AW$501,0))&amp;"")</f>
        <v/>
      </c>
      <c r="D34" s="21">
        <f>IF($A34="","",INDEX(Responses!$AG$2:$AG$501,MATCH($A34,Responses!$AW$2:$AW$501,0))&amp;"")</f>
        <v/>
      </c>
      <c r="E34" s="21">
        <f>IF($A34="","",INDEX(Responses!$AJ$2:$AJ$501,MATCH($A34,Responses!$AW$2:$AW$501,0))&amp;"")</f>
        <v/>
      </c>
      <c r="F34" s="29" t="n"/>
    </row>
    <row r="35">
      <c r="A35" s="21">
        <f>IF(ISNUMBER(MATCH(30,Responses!$AW$2:$AW$501,0)),30,"")</f>
        <v/>
      </c>
      <c r="B35" s="10">
        <f>IF($A35="","",INDEX(Responses!$AE$2:$AE$501,MATCH($A35,Responses!$AW$2:$AW$501,0))&amp;"")</f>
        <v/>
      </c>
      <c r="C35" s="21">
        <f>IF($A35="","",INDEX(Responses!$AX$2:$AX$501,MATCH($A35,Responses!$AW$2:$AW$501,0))&amp;"")</f>
        <v/>
      </c>
      <c r="D35" s="21">
        <f>IF($A35="","",INDEX(Responses!$AG$2:$AG$501,MATCH($A35,Responses!$AW$2:$AW$501,0))&amp;"")</f>
        <v/>
      </c>
      <c r="E35" s="21">
        <f>IF($A35="","",INDEX(Responses!$AJ$2:$AJ$501,MATCH($A35,Responses!$AW$2:$AW$501,0))&amp;"")</f>
        <v/>
      </c>
      <c r="F35" s="29" t="n"/>
    </row>
    <row r="36">
      <c r="A36" s="21">
        <f>IF(ISNUMBER(MATCH(31,Responses!$AW$2:$AW$501,0)),31,"")</f>
        <v/>
      </c>
      <c r="B36" s="10">
        <f>IF($A36="","",INDEX(Responses!$AE$2:$AE$501,MATCH($A36,Responses!$AW$2:$AW$501,0))&amp;"")</f>
        <v/>
      </c>
      <c r="C36" s="21">
        <f>IF($A36="","",INDEX(Responses!$AX$2:$AX$501,MATCH($A36,Responses!$AW$2:$AW$501,0))&amp;"")</f>
        <v/>
      </c>
      <c r="D36" s="21">
        <f>IF($A36="","",INDEX(Responses!$AG$2:$AG$501,MATCH($A36,Responses!$AW$2:$AW$501,0))&amp;"")</f>
        <v/>
      </c>
      <c r="E36" s="21">
        <f>IF($A36="","",INDEX(Responses!$AJ$2:$AJ$501,MATCH($A36,Responses!$AW$2:$AW$501,0))&amp;"")</f>
        <v/>
      </c>
      <c r="F36" s="29" t="n"/>
    </row>
    <row r="37">
      <c r="A37" s="21">
        <f>IF(ISNUMBER(MATCH(32,Responses!$AW$2:$AW$501,0)),32,"")</f>
        <v/>
      </c>
      <c r="B37" s="10">
        <f>IF($A37="","",INDEX(Responses!$AE$2:$AE$501,MATCH($A37,Responses!$AW$2:$AW$501,0))&amp;"")</f>
        <v/>
      </c>
      <c r="C37" s="21">
        <f>IF($A37="","",INDEX(Responses!$AX$2:$AX$501,MATCH($A37,Responses!$AW$2:$AW$501,0))&amp;"")</f>
        <v/>
      </c>
      <c r="D37" s="21">
        <f>IF($A37="","",INDEX(Responses!$AG$2:$AG$501,MATCH($A37,Responses!$AW$2:$AW$501,0))&amp;"")</f>
        <v/>
      </c>
      <c r="E37" s="21">
        <f>IF($A37="","",INDEX(Responses!$AJ$2:$AJ$501,MATCH($A37,Responses!$AW$2:$AW$501,0))&amp;"")</f>
        <v/>
      </c>
      <c r="F37" s="29" t="n"/>
    </row>
    <row r="38">
      <c r="A38" s="21">
        <f>IF(ISNUMBER(MATCH(33,Responses!$AW$2:$AW$501,0)),33,"")</f>
        <v/>
      </c>
      <c r="B38" s="10">
        <f>IF($A38="","",INDEX(Responses!$AE$2:$AE$501,MATCH($A38,Responses!$AW$2:$AW$501,0))&amp;"")</f>
        <v/>
      </c>
      <c r="C38" s="21">
        <f>IF($A38="","",INDEX(Responses!$AX$2:$AX$501,MATCH($A38,Responses!$AW$2:$AW$501,0))&amp;"")</f>
        <v/>
      </c>
      <c r="D38" s="21">
        <f>IF($A38="","",INDEX(Responses!$AG$2:$AG$501,MATCH($A38,Responses!$AW$2:$AW$501,0))&amp;"")</f>
        <v/>
      </c>
      <c r="E38" s="21">
        <f>IF($A38="","",INDEX(Responses!$AJ$2:$AJ$501,MATCH($A38,Responses!$AW$2:$AW$501,0))&amp;"")</f>
        <v/>
      </c>
      <c r="F38" s="29" t="n"/>
    </row>
    <row r="39">
      <c r="A39" s="21">
        <f>IF(ISNUMBER(MATCH(34,Responses!$AW$2:$AW$501,0)),34,"")</f>
        <v/>
      </c>
      <c r="B39" s="10">
        <f>IF($A39="","",INDEX(Responses!$AE$2:$AE$501,MATCH($A39,Responses!$AW$2:$AW$501,0))&amp;"")</f>
        <v/>
      </c>
      <c r="C39" s="21">
        <f>IF($A39="","",INDEX(Responses!$AX$2:$AX$501,MATCH($A39,Responses!$AW$2:$AW$501,0))&amp;"")</f>
        <v/>
      </c>
      <c r="D39" s="21">
        <f>IF($A39="","",INDEX(Responses!$AG$2:$AG$501,MATCH($A39,Responses!$AW$2:$AW$501,0))&amp;"")</f>
        <v/>
      </c>
      <c r="E39" s="21">
        <f>IF($A39="","",INDEX(Responses!$AJ$2:$AJ$501,MATCH($A39,Responses!$AW$2:$AW$501,0))&amp;"")</f>
        <v/>
      </c>
      <c r="F39" s="29" t="n"/>
    </row>
    <row r="40">
      <c r="A40" s="21">
        <f>IF(ISNUMBER(MATCH(35,Responses!$AW$2:$AW$501,0)),35,"")</f>
        <v/>
      </c>
      <c r="B40" s="10">
        <f>IF($A40="","",INDEX(Responses!$AE$2:$AE$501,MATCH($A40,Responses!$AW$2:$AW$501,0))&amp;"")</f>
        <v/>
      </c>
      <c r="C40" s="21">
        <f>IF($A40="","",INDEX(Responses!$AX$2:$AX$501,MATCH($A40,Responses!$AW$2:$AW$501,0))&amp;"")</f>
        <v/>
      </c>
      <c r="D40" s="21">
        <f>IF($A40="","",INDEX(Responses!$AG$2:$AG$501,MATCH($A40,Responses!$AW$2:$AW$501,0))&amp;"")</f>
        <v/>
      </c>
      <c r="E40" s="21">
        <f>IF($A40="","",INDEX(Responses!$AJ$2:$AJ$501,MATCH($A40,Responses!$AW$2:$AW$501,0))&amp;"")</f>
        <v/>
      </c>
      <c r="F40" s="29" t="n"/>
    </row>
    <row r="41">
      <c r="A41" s="21">
        <f>IF(ISNUMBER(MATCH(36,Responses!$AW$2:$AW$501,0)),36,"")</f>
        <v/>
      </c>
      <c r="B41" s="10">
        <f>IF($A41="","",INDEX(Responses!$AE$2:$AE$501,MATCH($A41,Responses!$AW$2:$AW$501,0))&amp;"")</f>
        <v/>
      </c>
      <c r="C41" s="21">
        <f>IF($A41="","",INDEX(Responses!$AX$2:$AX$501,MATCH($A41,Responses!$AW$2:$AW$501,0))&amp;"")</f>
        <v/>
      </c>
      <c r="D41" s="21">
        <f>IF($A41="","",INDEX(Responses!$AG$2:$AG$501,MATCH($A41,Responses!$AW$2:$AW$501,0))&amp;"")</f>
        <v/>
      </c>
      <c r="E41" s="21">
        <f>IF($A41="","",INDEX(Responses!$AJ$2:$AJ$501,MATCH($A41,Responses!$AW$2:$AW$501,0))&amp;"")</f>
        <v/>
      </c>
      <c r="F41" s="29" t="n"/>
    </row>
    <row r="42">
      <c r="A42" s="21">
        <f>IF(ISNUMBER(MATCH(37,Responses!$AW$2:$AW$501,0)),37,"")</f>
        <v/>
      </c>
      <c r="B42" s="10">
        <f>IF($A42="","",INDEX(Responses!$AE$2:$AE$501,MATCH($A42,Responses!$AW$2:$AW$501,0))&amp;"")</f>
        <v/>
      </c>
      <c r="C42" s="21">
        <f>IF($A42="","",INDEX(Responses!$AX$2:$AX$501,MATCH($A42,Responses!$AW$2:$AW$501,0))&amp;"")</f>
        <v/>
      </c>
      <c r="D42" s="21">
        <f>IF($A42="","",INDEX(Responses!$AG$2:$AG$501,MATCH($A42,Responses!$AW$2:$AW$501,0))&amp;"")</f>
        <v/>
      </c>
      <c r="E42" s="21">
        <f>IF($A42="","",INDEX(Responses!$AJ$2:$AJ$501,MATCH($A42,Responses!$AW$2:$AW$501,0))&amp;"")</f>
        <v/>
      </c>
      <c r="F42" s="29" t="n"/>
    </row>
    <row r="43">
      <c r="A43" s="21">
        <f>IF(ISNUMBER(MATCH(38,Responses!$AW$2:$AW$501,0)),38,"")</f>
        <v/>
      </c>
      <c r="B43" s="10">
        <f>IF($A43="","",INDEX(Responses!$AE$2:$AE$501,MATCH($A43,Responses!$AW$2:$AW$501,0))&amp;"")</f>
        <v/>
      </c>
      <c r="C43" s="21">
        <f>IF($A43="","",INDEX(Responses!$AX$2:$AX$501,MATCH($A43,Responses!$AW$2:$AW$501,0))&amp;"")</f>
        <v/>
      </c>
      <c r="D43" s="21">
        <f>IF($A43="","",INDEX(Responses!$AG$2:$AG$501,MATCH($A43,Responses!$AW$2:$AW$501,0))&amp;"")</f>
        <v/>
      </c>
      <c r="E43" s="21">
        <f>IF($A43="","",INDEX(Responses!$AJ$2:$AJ$501,MATCH($A43,Responses!$AW$2:$AW$501,0))&amp;"")</f>
        <v/>
      </c>
      <c r="F43" s="29" t="n"/>
    </row>
    <row r="44">
      <c r="A44" s="21">
        <f>IF(ISNUMBER(MATCH(39,Responses!$AW$2:$AW$501,0)),39,"")</f>
        <v/>
      </c>
      <c r="B44" s="10">
        <f>IF($A44="","",INDEX(Responses!$AE$2:$AE$501,MATCH($A44,Responses!$AW$2:$AW$501,0))&amp;"")</f>
        <v/>
      </c>
      <c r="C44" s="21">
        <f>IF($A44="","",INDEX(Responses!$AX$2:$AX$501,MATCH($A44,Responses!$AW$2:$AW$501,0))&amp;"")</f>
        <v/>
      </c>
      <c r="D44" s="21">
        <f>IF($A44="","",INDEX(Responses!$AG$2:$AG$501,MATCH($A44,Responses!$AW$2:$AW$501,0))&amp;"")</f>
        <v/>
      </c>
      <c r="E44" s="21">
        <f>IF($A44="","",INDEX(Responses!$AJ$2:$AJ$501,MATCH($A44,Responses!$AW$2:$AW$501,0))&amp;"")</f>
        <v/>
      </c>
      <c r="F44" s="29" t="n"/>
    </row>
    <row r="45">
      <c r="A45" s="21">
        <f>IF(ISNUMBER(MATCH(40,Responses!$AW$2:$AW$501,0)),40,"")</f>
        <v/>
      </c>
      <c r="B45" s="10">
        <f>IF($A45="","",INDEX(Responses!$AE$2:$AE$501,MATCH($A45,Responses!$AW$2:$AW$501,0))&amp;"")</f>
        <v/>
      </c>
      <c r="C45" s="21">
        <f>IF($A45="","",INDEX(Responses!$AX$2:$AX$501,MATCH($A45,Responses!$AW$2:$AW$501,0))&amp;"")</f>
        <v/>
      </c>
      <c r="D45" s="21">
        <f>IF($A45="","",INDEX(Responses!$AG$2:$AG$501,MATCH($A45,Responses!$AW$2:$AW$501,0))&amp;"")</f>
        <v/>
      </c>
      <c r="E45" s="21">
        <f>IF($A45="","",INDEX(Responses!$AJ$2:$AJ$501,MATCH($A45,Responses!$AW$2:$AW$501,0))&amp;"")</f>
        <v/>
      </c>
      <c r="F45" s="29" t="n"/>
    </row>
    <row r="46">
      <c r="A46" s="21">
        <f>IF(ISNUMBER(MATCH(41,Responses!$AW$2:$AW$501,0)),41,"")</f>
        <v/>
      </c>
      <c r="B46" s="10">
        <f>IF($A46="","",INDEX(Responses!$AE$2:$AE$501,MATCH($A46,Responses!$AW$2:$AW$501,0))&amp;"")</f>
        <v/>
      </c>
      <c r="C46" s="21">
        <f>IF($A46="","",INDEX(Responses!$AX$2:$AX$501,MATCH($A46,Responses!$AW$2:$AW$501,0))&amp;"")</f>
        <v/>
      </c>
      <c r="D46" s="21">
        <f>IF($A46="","",INDEX(Responses!$AG$2:$AG$501,MATCH($A46,Responses!$AW$2:$AW$501,0))&amp;"")</f>
        <v/>
      </c>
      <c r="E46" s="21">
        <f>IF($A46="","",INDEX(Responses!$AJ$2:$AJ$501,MATCH($A46,Responses!$AW$2:$AW$501,0))&amp;"")</f>
        <v/>
      </c>
      <c r="F46" s="29" t="n"/>
    </row>
    <row r="47">
      <c r="A47" s="21">
        <f>IF(ISNUMBER(MATCH(42,Responses!$AW$2:$AW$501,0)),42,"")</f>
        <v/>
      </c>
      <c r="B47" s="10">
        <f>IF($A47="","",INDEX(Responses!$AE$2:$AE$501,MATCH($A47,Responses!$AW$2:$AW$501,0))&amp;"")</f>
        <v/>
      </c>
      <c r="C47" s="21">
        <f>IF($A47="","",INDEX(Responses!$AX$2:$AX$501,MATCH($A47,Responses!$AW$2:$AW$501,0))&amp;"")</f>
        <v/>
      </c>
      <c r="D47" s="21">
        <f>IF($A47="","",INDEX(Responses!$AG$2:$AG$501,MATCH($A47,Responses!$AW$2:$AW$501,0))&amp;"")</f>
        <v/>
      </c>
      <c r="E47" s="21">
        <f>IF($A47="","",INDEX(Responses!$AJ$2:$AJ$501,MATCH($A47,Responses!$AW$2:$AW$501,0))&amp;"")</f>
        <v/>
      </c>
      <c r="F47" s="29" t="n"/>
    </row>
    <row r="48">
      <c r="A48" s="21">
        <f>IF(ISNUMBER(MATCH(43,Responses!$AW$2:$AW$501,0)),43,"")</f>
        <v/>
      </c>
      <c r="B48" s="10">
        <f>IF($A48="","",INDEX(Responses!$AE$2:$AE$501,MATCH($A48,Responses!$AW$2:$AW$501,0))&amp;"")</f>
        <v/>
      </c>
      <c r="C48" s="21">
        <f>IF($A48="","",INDEX(Responses!$AX$2:$AX$501,MATCH($A48,Responses!$AW$2:$AW$501,0))&amp;"")</f>
        <v/>
      </c>
      <c r="D48" s="21">
        <f>IF($A48="","",INDEX(Responses!$AG$2:$AG$501,MATCH($A48,Responses!$AW$2:$AW$501,0))&amp;"")</f>
        <v/>
      </c>
      <c r="E48" s="21">
        <f>IF($A48="","",INDEX(Responses!$AJ$2:$AJ$501,MATCH($A48,Responses!$AW$2:$AW$501,0))&amp;"")</f>
        <v/>
      </c>
      <c r="F48" s="29" t="n"/>
    </row>
    <row r="49">
      <c r="A49" s="21">
        <f>IF(ISNUMBER(MATCH(44,Responses!$AW$2:$AW$501,0)),44,"")</f>
        <v/>
      </c>
      <c r="B49" s="10">
        <f>IF($A49="","",INDEX(Responses!$AE$2:$AE$501,MATCH($A49,Responses!$AW$2:$AW$501,0))&amp;"")</f>
        <v/>
      </c>
      <c r="C49" s="21">
        <f>IF($A49="","",INDEX(Responses!$AX$2:$AX$501,MATCH($A49,Responses!$AW$2:$AW$501,0))&amp;"")</f>
        <v/>
      </c>
      <c r="D49" s="21">
        <f>IF($A49="","",INDEX(Responses!$AG$2:$AG$501,MATCH($A49,Responses!$AW$2:$AW$501,0))&amp;"")</f>
        <v/>
      </c>
      <c r="E49" s="21">
        <f>IF($A49="","",INDEX(Responses!$AJ$2:$AJ$501,MATCH($A49,Responses!$AW$2:$AW$501,0))&amp;"")</f>
        <v/>
      </c>
      <c r="F49" s="29" t="n"/>
    </row>
    <row r="50">
      <c r="A50" s="21">
        <f>IF(ISNUMBER(MATCH(45,Responses!$AW$2:$AW$501,0)),45,"")</f>
        <v/>
      </c>
      <c r="B50" s="10">
        <f>IF($A50="","",INDEX(Responses!$AE$2:$AE$501,MATCH($A50,Responses!$AW$2:$AW$501,0))&amp;"")</f>
        <v/>
      </c>
      <c r="C50" s="21">
        <f>IF($A50="","",INDEX(Responses!$AX$2:$AX$501,MATCH($A50,Responses!$AW$2:$AW$501,0))&amp;"")</f>
        <v/>
      </c>
      <c r="D50" s="21">
        <f>IF($A50="","",INDEX(Responses!$AG$2:$AG$501,MATCH($A50,Responses!$AW$2:$AW$501,0))&amp;"")</f>
        <v/>
      </c>
      <c r="E50" s="21">
        <f>IF($A50="","",INDEX(Responses!$AJ$2:$AJ$501,MATCH($A50,Responses!$AW$2:$AW$501,0))&amp;"")</f>
        <v/>
      </c>
      <c r="F50" s="29" t="n"/>
    </row>
    <row r="51">
      <c r="A51" s="21">
        <f>IF(ISNUMBER(MATCH(46,Responses!$AW$2:$AW$501,0)),46,"")</f>
        <v/>
      </c>
      <c r="B51" s="10">
        <f>IF($A51="","",INDEX(Responses!$AE$2:$AE$501,MATCH($A51,Responses!$AW$2:$AW$501,0))&amp;"")</f>
        <v/>
      </c>
      <c r="C51" s="21">
        <f>IF($A51="","",INDEX(Responses!$AX$2:$AX$501,MATCH($A51,Responses!$AW$2:$AW$501,0))&amp;"")</f>
        <v/>
      </c>
      <c r="D51" s="21">
        <f>IF($A51="","",INDEX(Responses!$AG$2:$AG$501,MATCH($A51,Responses!$AW$2:$AW$501,0))&amp;"")</f>
        <v/>
      </c>
      <c r="E51" s="21">
        <f>IF($A51="","",INDEX(Responses!$AJ$2:$AJ$501,MATCH($A51,Responses!$AW$2:$AW$501,0))&amp;"")</f>
        <v/>
      </c>
      <c r="F51" s="29" t="n"/>
    </row>
    <row r="52">
      <c r="A52" s="21">
        <f>IF(ISNUMBER(MATCH(47,Responses!$AW$2:$AW$501,0)),47,"")</f>
        <v/>
      </c>
      <c r="B52" s="10">
        <f>IF($A52="","",INDEX(Responses!$AE$2:$AE$501,MATCH($A52,Responses!$AW$2:$AW$501,0))&amp;"")</f>
        <v/>
      </c>
      <c r="C52" s="21">
        <f>IF($A52="","",INDEX(Responses!$AX$2:$AX$501,MATCH($A52,Responses!$AW$2:$AW$501,0))&amp;"")</f>
        <v/>
      </c>
      <c r="D52" s="21">
        <f>IF($A52="","",INDEX(Responses!$AG$2:$AG$501,MATCH($A52,Responses!$AW$2:$AW$501,0))&amp;"")</f>
        <v/>
      </c>
      <c r="E52" s="21">
        <f>IF($A52="","",INDEX(Responses!$AJ$2:$AJ$501,MATCH($A52,Responses!$AW$2:$AW$501,0))&amp;"")</f>
        <v/>
      </c>
      <c r="F52" s="29" t="n"/>
    </row>
    <row r="53">
      <c r="A53" s="21">
        <f>IF(ISNUMBER(MATCH(48,Responses!$AW$2:$AW$501,0)),48,"")</f>
        <v/>
      </c>
      <c r="B53" s="10">
        <f>IF($A53="","",INDEX(Responses!$AE$2:$AE$501,MATCH($A53,Responses!$AW$2:$AW$501,0))&amp;"")</f>
        <v/>
      </c>
      <c r="C53" s="21">
        <f>IF($A53="","",INDEX(Responses!$AX$2:$AX$501,MATCH($A53,Responses!$AW$2:$AW$501,0))&amp;"")</f>
        <v/>
      </c>
      <c r="D53" s="21">
        <f>IF($A53="","",INDEX(Responses!$AG$2:$AG$501,MATCH($A53,Responses!$AW$2:$AW$501,0))&amp;"")</f>
        <v/>
      </c>
      <c r="E53" s="21">
        <f>IF($A53="","",INDEX(Responses!$AJ$2:$AJ$501,MATCH($A53,Responses!$AW$2:$AW$501,0))&amp;"")</f>
        <v/>
      </c>
      <c r="F53" s="29" t="n"/>
    </row>
    <row r="54">
      <c r="A54" s="21">
        <f>IF(ISNUMBER(MATCH(49,Responses!$AW$2:$AW$501,0)),49,"")</f>
        <v/>
      </c>
      <c r="B54" s="10">
        <f>IF($A54="","",INDEX(Responses!$AE$2:$AE$501,MATCH($A54,Responses!$AW$2:$AW$501,0))&amp;"")</f>
        <v/>
      </c>
      <c r="C54" s="21">
        <f>IF($A54="","",INDEX(Responses!$AX$2:$AX$501,MATCH($A54,Responses!$AW$2:$AW$501,0))&amp;"")</f>
        <v/>
      </c>
      <c r="D54" s="21">
        <f>IF($A54="","",INDEX(Responses!$AG$2:$AG$501,MATCH($A54,Responses!$AW$2:$AW$501,0))&amp;"")</f>
        <v/>
      </c>
      <c r="E54" s="21">
        <f>IF($A54="","",INDEX(Responses!$AJ$2:$AJ$501,MATCH($A54,Responses!$AW$2:$AW$501,0))&amp;"")</f>
        <v/>
      </c>
      <c r="F54" s="29" t="n"/>
    </row>
    <row r="55">
      <c r="A55" s="21">
        <f>IF(ISNUMBER(MATCH(50,Responses!$AW$2:$AW$501,0)),50,"")</f>
        <v/>
      </c>
      <c r="B55" s="10">
        <f>IF($A55="","",INDEX(Responses!$AE$2:$AE$501,MATCH($A55,Responses!$AW$2:$AW$501,0))&amp;"")</f>
        <v/>
      </c>
      <c r="C55" s="21">
        <f>IF($A55="","",INDEX(Responses!$AX$2:$AX$501,MATCH($A55,Responses!$AW$2:$AW$501,0))&amp;"")</f>
        <v/>
      </c>
      <c r="D55" s="21">
        <f>IF($A55="","",INDEX(Responses!$AG$2:$AG$501,MATCH($A55,Responses!$AW$2:$AW$501,0))&amp;"")</f>
        <v/>
      </c>
      <c r="E55" s="21">
        <f>IF($A55="","",INDEX(Responses!$AJ$2:$AJ$501,MATCH($A55,Responses!$AW$2:$AW$501,0))&amp;"")</f>
        <v/>
      </c>
      <c r="F55" s="29" t="n"/>
    </row>
    <row r="56">
      <c r="A56" s="21">
        <f>IF(ISNUMBER(MATCH(51,Responses!$AW$2:$AW$501,0)),51,"")</f>
        <v/>
      </c>
      <c r="B56" s="10">
        <f>IF($A56="","",INDEX(Responses!$AE$2:$AE$501,MATCH($A56,Responses!$AW$2:$AW$501,0))&amp;"")</f>
        <v/>
      </c>
      <c r="C56" s="21">
        <f>IF($A56="","",INDEX(Responses!$AX$2:$AX$501,MATCH($A56,Responses!$AW$2:$AW$501,0))&amp;"")</f>
        <v/>
      </c>
      <c r="D56" s="21">
        <f>IF($A56="","",INDEX(Responses!$AG$2:$AG$501,MATCH($A56,Responses!$AW$2:$AW$501,0))&amp;"")</f>
        <v/>
      </c>
      <c r="E56" s="21">
        <f>IF($A56="","",INDEX(Responses!$AJ$2:$AJ$501,MATCH($A56,Responses!$AW$2:$AW$501,0))&amp;"")</f>
        <v/>
      </c>
      <c r="F56" s="29" t="n"/>
    </row>
    <row r="57">
      <c r="A57" s="21">
        <f>IF(ISNUMBER(MATCH(52,Responses!$AW$2:$AW$501,0)),52,"")</f>
        <v/>
      </c>
      <c r="B57" s="10">
        <f>IF($A57="","",INDEX(Responses!$AE$2:$AE$501,MATCH($A57,Responses!$AW$2:$AW$501,0))&amp;"")</f>
        <v/>
      </c>
      <c r="C57" s="21">
        <f>IF($A57="","",INDEX(Responses!$AX$2:$AX$501,MATCH($A57,Responses!$AW$2:$AW$501,0))&amp;"")</f>
        <v/>
      </c>
      <c r="D57" s="21">
        <f>IF($A57="","",INDEX(Responses!$AG$2:$AG$501,MATCH($A57,Responses!$AW$2:$AW$501,0))&amp;"")</f>
        <v/>
      </c>
      <c r="E57" s="21">
        <f>IF($A57="","",INDEX(Responses!$AJ$2:$AJ$501,MATCH($A57,Responses!$AW$2:$AW$501,0))&amp;"")</f>
        <v/>
      </c>
      <c r="F57" s="29" t="n"/>
    </row>
    <row r="58">
      <c r="A58" s="21">
        <f>IF(ISNUMBER(MATCH(53,Responses!$AW$2:$AW$501,0)),53,"")</f>
        <v/>
      </c>
      <c r="B58" s="10">
        <f>IF($A58="","",INDEX(Responses!$AE$2:$AE$501,MATCH($A58,Responses!$AW$2:$AW$501,0))&amp;"")</f>
        <v/>
      </c>
      <c r="C58" s="21">
        <f>IF($A58="","",INDEX(Responses!$AX$2:$AX$501,MATCH($A58,Responses!$AW$2:$AW$501,0))&amp;"")</f>
        <v/>
      </c>
      <c r="D58" s="21">
        <f>IF($A58="","",INDEX(Responses!$AG$2:$AG$501,MATCH($A58,Responses!$AW$2:$AW$501,0))&amp;"")</f>
        <v/>
      </c>
      <c r="E58" s="21">
        <f>IF($A58="","",INDEX(Responses!$AJ$2:$AJ$501,MATCH($A58,Responses!$AW$2:$AW$501,0))&amp;"")</f>
        <v/>
      </c>
      <c r="F58" s="29" t="n"/>
    </row>
    <row r="59">
      <c r="A59" s="21">
        <f>IF(ISNUMBER(MATCH(54,Responses!$AW$2:$AW$501,0)),54,"")</f>
        <v/>
      </c>
      <c r="B59" s="10">
        <f>IF($A59="","",INDEX(Responses!$AE$2:$AE$501,MATCH($A59,Responses!$AW$2:$AW$501,0))&amp;"")</f>
        <v/>
      </c>
      <c r="C59" s="21">
        <f>IF($A59="","",INDEX(Responses!$AX$2:$AX$501,MATCH($A59,Responses!$AW$2:$AW$501,0))&amp;"")</f>
        <v/>
      </c>
      <c r="D59" s="21">
        <f>IF($A59="","",INDEX(Responses!$AG$2:$AG$501,MATCH($A59,Responses!$AW$2:$AW$501,0))&amp;"")</f>
        <v/>
      </c>
      <c r="E59" s="21">
        <f>IF($A59="","",INDEX(Responses!$AJ$2:$AJ$501,MATCH($A59,Responses!$AW$2:$AW$501,0))&amp;"")</f>
        <v/>
      </c>
      <c r="F59" s="29" t="n"/>
    </row>
    <row r="60">
      <c r="A60" s="21">
        <f>IF(ISNUMBER(MATCH(55,Responses!$AW$2:$AW$501,0)),55,"")</f>
        <v/>
      </c>
      <c r="B60" s="10">
        <f>IF($A60="","",INDEX(Responses!$AE$2:$AE$501,MATCH($A60,Responses!$AW$2:$AW$501,0))&amp;"")</f>
        <v/>
      </c>
      <c r="C60" s="21">
        <f>IF($A60="","",INDEX(Responses!$AX$2:$AX$501,MATCH($A60,Responses!$AW$2:$AW$501,0))&amp;"")</f>
        <v/>
      </c>
      <c r="D60" s="21">
        <f>IF($A60="","",INDEX(Responses!$AG$2:$AG$501,MATCH($A60,Responses!$AW$2:$AW$501,0))&amp;"")</f>
        <v/>
      </c>
      <c r="E60" s="21">
        <f>IF($A60="","",INDEX(Responses!$AJ$2:$AJ$501,MATCH($A60,Responses!$AW$2:$AW$501,0))&amp;"")</f>
        <v/>
      </c>
      <c r="F60" s="29" t="n"/>
    </row>
    <row r="61">
      <c r="A61" s="21">
        <f>IF(ISNUMBER(MATCH(56,Responses!$AW$2:$AW$501,0)),56,"")</f>
        <v/>
      </c>
      <c r="B61" s="10">
        <f>IF($A61="","",INDEX(Responses!$AE$2:$AE$501,MATCH($A61,Responses!$AW$2:$AW$501,0))&amp;"")</f>
        <v/>
      </c>
      <c r="C61" s="21">
        <f>IF($A61="","",INDEX(Responses!$AX$2:$AX$501,MATCH($A61,Responses!$AW$2:$AW$501,0))&amp;"")</f>
        <v/>
      </c>
      <c r="D61" s="21">
        <f>IF($A61="","",INDEX(Responses!$AG$2:$AG$501,MATCH($A61,Responses!$AW$2:$AW$501,0))&amp;"")</f>
        <v/>
      </c>
      <c r="E61" s="21">
        <f>IF($A61="","",INDEX(Responses!$AJ$2:$AJ$501,MATCH($A61,Responses!$AW$2:$AW$501,0))&amp;"")</f>
        <v/>
      </c>
      <c r="F61" s="29" t="n"/>
    </row>
    <row r="62">
      <c r="A62" s="21">
        <f>IF(ISNUMBER(MATCH(57,Responses!$AW$2:$AW$501,0)),57,"")</f>
        <v/>
      </c>
      <c r="B62" s="10">
        <f>IF($A62="","",INDEX(Responses!$AE$2:$AE$501,MATCH($A62,Responses!$AW$2:$AW$501,0))&amp;"")</f>
        <v/>
      </c>
      <c r="C62" s="21">
        <f>IF($A62="","",INDEX(Responses!$AX$2:$AX$501,MATCH($A62,Responses!$AW$2:$AW$501,0))&amp;"")</f>
        <v/>
      </c>
      <c r="D62" s="21">
        <f>IF($A62="","",INDEX(Responses!$AG$2:$AG$501,MATCH($A62,Responses!$AW$2:$AW$501,0))&amp;"")</f>
        <v/>
      </c>
      <c r="E62" s="21">
        <f>IF($A62="","",INDEX(Responses!$AJ$2:$AJ$501,MATCH($A62,Responses!$AW$2:$AW$501,0))&amp;"")</f>
        <v/>
      </c>
      <c r="F62" s="29" t="n"/>
    </row>
    <row r="63">
      <c r="A63" s="21">
        <f>IF(ISNUMBER(MATCH(58,Responses!$AW$2:$AW$501,0)),58,"")</f>
        <v/>
      </c>
      <c r="B63" s="10">
        <f>IF($A63="","",INDEX(Responses!$AE$2:$AE$501,MATCH($A63,Responses!$AW$2:$AW$501,0))&amp;"")</f>
        <v/>
      </c>
      <c r="C63" s="21">
        <f>IF($A63="","",INDEX(Responses!$AX$2:$AX$501,MATCH($A63,Responses!$AW$2:$AW$501,0))&amp;"")</f>
        <v/>
      </c>
      <c r="D63" s="21">
        <f>IF($A63="","",INDEX(Responses!$AG$2:$AG$501,MATCH($A63,Responses!$AW$2:$AW$501,0))&amp;"")</f>
        <v/>
      </c>
      <c r="E63" s="21">
        <f>IF($A63="","",INDEX(Responses!$AJ$2:$AJ$501,MATCH($A63,Responses!$AW$2:$AW$501,0))&amp;"")</f>
        <v/>
      </c>
      <c r="F63" s="29" t="n"/>
    </row>
    <row r="64">
      <c r="A64" s="21">
        <f>IF(ISNUMBER(MATCH(59,Responses!$AW$2:$AW$501,0)),59,"")</f>
        <v/>
      </c>
      <c r="B64" s="10">
        <f>IF($A64="","",INDEX(Responses!$AE$2:$AE$501,MATCH($A64,Responses!$AW$2:$AW$501,0))&amp;"")</f>
        <v/>
      </c>
      <c r="C64" s="21">
        <f>IF($A64="","",INDEX(Responses!$AX$2:$AX$501,MATCH($A64,Responses!$AW$2:$AW$501,0))&amp;"")</f>
        <v/>
      </c>
      <c r="D64" s="21">
        <f>IF($A64="","",INDEX(Responses!$AG$2:$AG$501,MATCH($A64,Responses!$AW$2:$AW$501,0))&amp;"")</f>
        <v/>
      </c>
      <c r="E64" s="21">
        <f>IF($A64="","",INDEX(Responses!$AJ$2:$AJ$501,MATCH($A64,Responses!$AW$2:$AW$501,0))&amp;"")</f>
        <v/>
      </c>
      <c r="F64" s="29" t="n"/>
    </row>
    <row r="65">
      <c r="A65" s="21">
        <f>IF(ISNUMBER(MATCH(60,Responses!$AW$2:$AW$501,0)),60,"")</f>
        <v/>
      </c>
      <c r="B65" s="10">
        <f>IF($A65="","",INDEX(Responses!$AE$2:$AE$501,MATCH($A65,Responses!$AW$2:$AW$501,0))&amp;"")</f>
        <v/>
      </c>
      <c r="C65" s="21">
        <f>IF($A65="","",INDEX(Responses!$AX$2:$AX$501,MATCH($A65,Responses!$AW$2:$AW$501,0))&amp;"")</f>
        <v/>
      </c>
      <c r="D65" s="21">
        <f>IF($A65="","",INDEX(Responses!$AG$2:$AG$501,MATCH($A65,Responses!$AW$2:$AW$501,0))&amp;"")</f>
        <v/>
      </c>
      <c r="E65" s="21">
        <f>IF($A65="","",INDEX(Responses!$AJ$2:$AJ$501,MATCH($A65,Responses!$AW$2:$AW$501,0))&amp;"")</f>
        <v/>
      </c>
      <c r="F65" s="29" t="n"/>
    </row>
    <row r="66">
      <c r="A66" s="21">
        <f>IF(ISNUMBER(MATCH(61,Responses!$AW$2:$AW$501,0)),61,"")</f>
        <v/>
      </c>
      <c r="B66" s="10">
        <f>IF($A66="","",INDEX(Responses!$AE$2:$AE$501,MATCH($A66,Responses!$AW$2:$AW$501,0))&amp;"")</f>
        <v/>
      </c>
      <c r="C66" s="21">
        <f>IF($A66="","",INDEX(Responses!$AX$2:$AX$501,MATCH($A66,Responses!$AW$2:$AW$501,0))&amp;"")</f>
        <v/>
      </c>
      <c r="D66" s="21">
        <f>IF($A66="","",INDEX(Responses!$AG$2:$AG$501,MATCH($A66,Responses!$AW$2:$AW$501,0))&amp;"")</f>
        <v/>
      </c>
      <c r="E66" s="21">
        <f>IF($A66="","",INDEX(Responses!$AJ$2:$AJ$501,MATCH($A66,Responses!$AW$2:$AW$501,0))&amp;"")</f>
        <v/>
      </c>
      <c r="F66" s="29" t="n"/>
    </row>
    <row r="67">
      <c r="A67" s="21">
        <f>IF(ISNUMBER(MATCH(62,Responses!$AW$2:$AW$501,0)),62,"")</f>
        <v/>
      </c>
      <c r="B67" s="10">
        <f>IF($A67="","",INDEX(Responses!$AE$2:$AE$501,MATCH($A67,Responses!$AW$2:$AW$501,0))&amp;"")</f>
        <v/>
      </c>
      <c r="C67" s="21">
        <f>IF($A67="","",INDEX(Responses!$AX$2:$AX$501,MATCH($A67,Responses!$AW$2:$AW$501,0))&amp;"")</f>
        <v/>
      </c>
      <c r="D67" s="21">
        <f>IF($A67="","",INDEX(Responses!$AG$2:$AG$501,MATCH($A67,Responses!$AW$2:$AW$501,0))&amp;"")</f>
        <v/>
      </c>
      <c r="E67" s="21">
        <f>IF($A67="","",INDEX(Responses!$AJ$2:$AJ$501,MATCH($A67,Responses!$AW$2:$AW$501,0))&amp;"")</f>
        <v/>
      </c>
      <c r="F67" s="29" t="n"/>
    </row>
    <row r="68">
      <c r="A68" s="21">
        <f>IF(ISNUMBER(MATCH(63,Responses!$AW$2:$AW$501,0)),63,"")</f>
        <v/>
      </c>
      <c r="B68" s="10">
        <f>IF($A68="","",INDEX(Responses!$AE$2:$AE$501,MATCH($A68,Responses!$AW$2:$AW$501,0))&amp;"")</f>
        <v/>
      </c>
      <c r="C68" s="21">
        <f>IF($A68="","",INDEX(Responses!$AX$2:$AX$501,MATCH($A68,Responses!$AW$2:$AW$501,0))&amp;"")</f>
        <v/>
      </c>
      <c r="D68" s="21">
        <f>IF($A68="","",INDEX(Responses!$AG$2:$AG$501,MATCH($A68,Responses!$AW$2:$AW$501,0))&amp;"")</f>
        <v/>
      </c>
      <c r="E68" s="21">
        <f>IF($A68="","",INDEX(Responses!$AJ$2:$AJ$501,MATCH($A68,Responses!$AW$2:$AW$501,0))&amp;"")</f>
        <v/>
      </c>
      <c r="F68" s="29" t="n"/>
    </row>
    <row r="69">
      <c r="A69" s="21">
        <f>IF(ISNUMBER(MATCH(64,Responses!$AW$2:$AW$501,0)),64,"")</f>
        <v/>
      </c>
      <c r="B69" s="10">
        <f>IF($A69="","",INDEX(Responses!$AE$2:$AE$501,MATCH($A69,Responses!$AW$2:$AW$501,0))&amp;"")</f>
        <v/>
      </c>
      <c r="C69" s="21">
        <f>IF($A69="","",INDEX(Responses!$AX$2:$AX$501,MATCH($A69,Responses!$AW$2:$AW$501,0))&amp;"")</f>
        <v/>
      </c>
      <c r="D69" s="21">
        <f>IF($A69="","",INDEX(Responses!$AG$2:$AG$501,MATCH($A69,Responses!$AW$2:$AW$501,0))&amp;"")</f>
        <v/>
      </c>
      <c r="E69" s="21">
        <f>IF($A69="","",INDEX(Responses!$AJ$2:$AJ$501,MATCH($A69,Responses!$AW$2:$AW$501,0))&amp;"")</f>
        <v/>
      </c>
      <c r="F69" s="29" t="n"/>
    </row>
    <row r="70">
      <c r="A70" s="21">
        <f>IF(ISNUMBER(MATCH(65,Responses!$AW$2:$AW$501,0)),65,"")</f>
        <v/>
      </c>
      <c r="B70" s="10">
        <f>IF($A70="","",INDEX(Responses!$AE$2:$AE$501,MATCH($A70,Responses!$AW$2:$AW$501,0))&amp;"")</f>
        <v/>
      </c>
      <c r="C70" s="21">
        <f>IF($A70="","",INDEX(Responses!$AX$2:$AX$501,MATCH($A70,Responses!$AW$2:$AW$501,0))&amp;"")</f>
        <v/>
      </c>
      <c r="D70" s="21">
        <f>IF($A70="","",INDEX(Responses!$AG$2:$AG$501,MATCH($A70,Responses!$AW$2:$AW$501,0))&amp;"")</f>
        <v/>
      </c>
      <c r="E70" s="21">
        <f>IF($A70="","",INDEX(Responses!$AJ$2:$AJ$501,MATCH($A70,Responses!$AW$2:$AW$501,0))&amp;"")</f>
        <v/>
      </c>
      <c r="F70" s="29" t="n"/>
    </row>
    <row r="71">
      <c r="A71" s="21">
        <f>IF(ISNUMBER(MATCH(66,Responses!$AW$2:$AW$501,0)),66,"")</f>
        <v/>
      </c>
      <c r="B71" s="10">
        <f>IF($A71="","",INDEX(Responses!$AE$2:$AE$501,MATCH($A71,Responses!$AW$2:$AW$501,0))&amp;"")</f>
        <v/>
      </c>
      <c r="C71" s="21">
        <f>IF($A71="","",INDEX(Responses!$AX$2:$AX$501,MATCH($A71,Responses!$AW$2:$AW$501,0))&amp;"")</f>
        <v/>
      </c>
      <c r="D71" s="21">
        <f>IF($A71="","",INDEX(Responses!$AG$2:$AG$501,MATCH($A71,Responses!$AW$2:$AW$501,0))&amp;"")</f>
        <v/>
      </c>
      <c r="E71" s="21">
        <f>IF($A71="","",INDEX(Responses!$AJ$2:$AJ$501,MATCH($A71,Responses!$AW$2:$AW$501,0))&amp;"")</f>
        <v/>
      </c>
      <c r="F71" s="29" t="n"/>
    </row>
    <row r="72">
      <c r="A72" s="21">
        <f>IF(ISNUMBER(MATCH(67,Responses!$AW$2:$AW$501,0)),67,"")</f>
        <v/>
      </c>
      <c r="B72" s="10">
        <f>IF($A72="","",INDEX(Responses!$AE$2:$AE$501,MATCH($A72,Responses!$AW$2:$AW$501,0))&amp;"")</f>
        <v/>
      </c>
      <c r="C72" s="21">
        <f>IF($A72="","",INDEX(Responses!$AX$2:$AX$501,MATCH($A72,Responses!$AW$2:$AW$501,0))&amp;"")</f>
        <v/>
      </c>
      <c r="D72" s="21">
        <f>IF($A72="","",INDEX(Responses!$AG$2:$AG$501,MATCH($A72,Responses!$AW$2:$AW$501,0))&amp;"")</f>
        <v/>
      </c>
      <c r="E72" s="21">
        <f>IF($A72="","",INDEX(Responses!$AJ$2:$AJ$501,MATCH($A72,Responses!$AW$2:$AW$501,0))&amp;"")</f>
        <v/>
      </c>
      <c r="F72" s="29" t="n"/>
    </row>
    <row r="73">
      <c r="A73" s="21">
        <f>IF(ISNUMBER(MATCH(68,Responses!$AW$2:$AW$501,0)),68,"")</f>
        <v/>
      </c>
      <c r="B73" s="10">
        <f>IF($A73="","",INDEX(Responses!$AE$2:$AE$501,MATCH($A73,Responses!$AW$2:$AW$501,0))&amp;"")</f>
        <v/>
      </c>
      <c r="C73" s="21">
        <f>IF($A73="","",INDEX(Responses!$AX$2:$AX$501,MATCH($A73,Responses!$AW$2:$AW$501,0))&amp;"")</f>
        <v/>
      </c>
      <c r="D73" s="21">
        <f>IF($A73="","",INDEX(Responses!$AG$2:$AG$501,MATCH($A73,Responses!$AW$2:$AW$501,0))&amp;"")</f>
        <v/>
      </c>
      <c r="E73" s="21">
        <f>IF($A73="","",INDEX(Responses!$AJ$2:$AJ$501,MATCH($A73,Responses!$AW$2:$AW$501,0))&amp;"")</f>
        <v/>
      </c>
      <c r="F73" s="29" t="n"/>
    </row>
    <row r="74">
      <c r="A74" s="21">
        <f>IF(ISNUMBER(MATCH(69,Responses!$AW$2:$AW$501,0)),69,"")</f>
        <v/>
      </c>
      <c r="B74" s="10">
        <f>IF($A74="","",INDEX(Responses!$AE$2:$AE$501,MATCH($A74,Responses!$AW$2:$AW$501,0))&amp;"")</f>
        <v/>
      </c>
      <c r="C74" s="21">
        <f>IF($A74="","",INDEX(Responses!$AX$2:$AX$501,MATCH($A74,Responses!$AW$2:$AW$501,0))&amp;"")</f>
        <v/>
      </c>
      <c r="D74" s="21">
        <f>IF($A74="","",INDEX(Responses!$AG$2:$AG$501,MATCH($A74,Responses!$AW$2:$AW$501,0))&amp;"")</f>
        <v/>
      </c>
      <c r="E74" s="21">
        <f>IF($A74="","",INDEX(Responses!$AJ$2:$AJ$501,MATCH($A74,Responses!$AW$2:$AW$501,0))&amp;"")</f>
        <v/>
      </c>
      <c r="F74" s="29" t="n"/>
    </row>
    <row r="75">
      <c r="A75" s="21">
        <f>IF(ISNUMBER(MATCH(70,Responses!$AW$2:$AW$501,0)),70,"")</f>
        <v/>
      </c>
      <c r="B75" s="10">
        <f>IF($A75="","",INDEX(Responses!$AE$2:$AE$501,MATCH($A75,Responses!$AW$2:$AW$501,0))&amp;"")</f>
        <v/>
      </c>
      <c r="C75" s="21">
        <f>IF($A75="","",INDEX(Responses!$AX$2:$AX$501,MATCH($A75,Responses!$AW$2:$AW$501,0))&amp;"")</f>
        <v/>
      </c>
      <c r="D75" s="21">
        <f>IF($A75="","",INDEX(Responses!$AG$2:$AG$501,MATCH($A75,Responses!$AW$2:$AW$501,0))&amp;"")</f>
        <v/>
      </c>
      <c r="E75" s="21">
        <f>IF($A75="","",INDEX(Responses!$AJ$2:$AJ$501,MATCH($A75,Responses!$AW$2:$AW$501,0))&amp;"")</f>
        <v/>
      </c>
      <c r="F75" s="29" t="n"/>
    </row>
    <row r="76">
      <c r="A76" s="21">
        <f>IF(ISNUMBER(MATCH(71,Responses!$AW$2:$AW$501,0)),71,"")</f>
        <v/>
      </c>
      <c r="B76" s="10">
        <f>IF($A76="","",INDEX(Responses!$AE$2:$AE$501,MATCH($A76,Responses!$AW$2:$AW$501,0))&amp;"")</f>
        <v/>
      </c>
      <c r="C76" s="21">
        <f>IF($A76="","",INDEX(Responses!$AX$2:$AX$501,MATCH($A76,Responses!$AW$2:$AW$501,0))&amp;"")</f>
        <v/>
      </c>
      <c r="D76" s="21">
        <f>IF($A76="","",INDEX(Responses!$AG$2:$AG$501,MATCH($A76,Responses!$AW$2:$AW$501,0))&amp;"")</f>
        <v/>
      </c>
      <c r="E76" s="21">
        <f>IF($A76="","",INDEX(Responses!$AJ$2:$AJ$501,MATCH($A76,Responses!$AW$2:$AW$501,0))&amp;"")</f>
        <v/>
      </c>
      <c r="F76" s="29" t="n"/>
    </row>
    <row r="77">
      <c r="A77" s="21">
        <f>IF(ISNUMBER(MATCH(72,Responses!$AW$2:$AW$501,0)),72,"")</f>
        <v/>
      </c>
      <c r="B77" s="10">
        <f>IF($A77="","",INDEX(Responses!$AE$2:$AE$501,MATCH($A77,Responses!$AW$2:$AW$501,0))&amp;"")</f>
        <v/>
      </c>
      <c r="C77" s="21">
        <f>IF($A77="","",INDEX(Responses!$AX$2:$AX$501,MATCH($A77,Responses!$AW$2:$AW$501,0))&amp;"")</f>
        <v/>
      </c>
      <c r="D77" s="21">
        <f>IF($A77="","",INDEX(Responses!$AG$2:$AG$501,MATCH($A77,Responses!$AW$2:$AW$501,0))&amp;"")</f>
        <v/>
      </c>
      <c r="E77" s="21">
        <f>IF($A77="","",INDEX(Responses!$AJ$2:$AJ$501,MATCH($A77,Responses!$AW$2:$AW$501,0))&amp;"")</f>
        <v/>
      </c>
      <c r="F77" s="29" t="n"/>
    </row>
    <row r="78">
      <c r="A78" s="21">
        <f>IF(ISNUMBER(MATCH(73,Responses!$AW$2:$AW$501,0)),73,"")</f>
        <v/>
      </c>
      <c r="B78" s="10">
        <f>IF($A78="","",INDEX(Responses!$AE$2:$AE$501,MATCH($A78,Responses!$AW$2:$AW$501,0))&amp;"")</f>
        <v/>
      </c>
      <c r="C78" s="21">
        <f>IF($A78="","",INDEX(Responses!$AX$2:$AX$501,MATCH($A78,Responses!$AW$2:$AW$501,0))&amp;"")</f>
        <v/>
      </c>
      <c r="D78" s="21">
        <f>IF($A78="","",INDEX(Responses!$AG$2:$AG$501,MATCH($A78,Responses!$AW$2:$AW$501,0))&amp;"")</f>
        <v/>
      </c>
      <c r="E78" s="21">
        <f>IF($A78="","",INDEX(Responses!$AJ$2:$AJ$501,MATCH($A78,Responses!$AW$2:$AW$501,0))&amp;"")</f>
        <v/>
      </c>
      <c r="F78" s="29" t="n"/>
    </row>
    <row r="79">
      <c r="A79" s="21">
        <f>IF(ISNUMBER(MATCH(74,Responses!$AW$2:$AW$501,0)),74,"")</f>
        <v/>
      </c>
      <c r="B79" s="10">
        <f>IF($A79="","",INDEX(Responses!$AE$2:$AE$501,MATCH($A79,Responses!$AW$2:$AW$501,0))&amp;"")</f>
        <v/>
      </c>
      <c r="C79" s="21">
        <f>IF($A79="","",INDEX(Responses!$AX$2:$AX$501,MATCH($A79,Responses!$AW$2:$AW$501,0))&amp;"")</f>
        <v/>
      </c>
      <c r="D79" s="21">
        <f>IF($A79="","",INDEX(Responses!$AG$2:$AG$501,MATCH($A79,Responses!$AW$2:$AW$501,0))&amp;"")</f>
        <v/>
      </c>
      <c r="E79" s="21">
        <f>IF($A79="","",INDEX(Responses!$AJ$2:$AJ$501,MATCH($A79,Responses!$AW$2:$AW$501,0))&amp;"")</f>
        <v/>
      </c>
      <c r="F79" s="29" t="n"/>
    </row>
    <row r="80">
      <c r="A80" s="21">
        <f>IF(ISNUMBER(MATCH(75,Responses!$AW$2:$AW$501,0)),75,"")</f>
        <v/>
      </c>
      <c r="B80" s="10">
        <f>IF($A80="","",INDEX(Responses!$AE$2:$AE$501,MATCH($A80,Responses!$AW$2:$AW$501,0))&amp;"")</f>
        <v/>
      </c>
      <c r="C80" s="21">
        <f>IF($A80="","",INDEX(Responses!$AX$2:$AX$501,MATCH($A80,Responses!$AW$2:$AW$501,0))&amp;"")</f>
        <v/>
      </c>
      <c r="D80" s="21">
        <f>IF($A80="","",INDEX(Responses!$AG$2:$AG$501,MATCH($A80,Responses!$AW$2:$AW$501,0))&amp;"")</f>
        <v/>
      </c>
      <c r="E80" s="21">
        <f>IF($A80="","",INDEX(Responses!$AJ$2:$AJ$501,MATCH($A80,Responses!$AW$2:$AW$501,0))&amp;"")</f>
        <v/>
      </c>
      <c r="F80" s="29" t="n"/>
    </row>
    <row r="81">
      <c r="A81" s="21">
        <f>IF(ISNUMBER(MATCH(76,Responses!$AW$2:$AW$501,0)),76,"")</f>
        <v/>
      </c>
      <c r="B81" s="10">
        <f>IF($A81="","",INDEX(Responses!$AE$2:$AE$501,MATCH($A81,Responses!$AW$2:$AW$501,0))&amp;"")</f>
        <v/>
      </c>
      <c r="C81" s="21">
        <f>IF($A81="","",INDEX(Responses!$AX$2:$AX$501,MATCH($A81,Responses!$AW$2:$AW$501,0))&amp;"")</f>
        <v/>
      </c>
      <c r="D81" s="21">
        <f>IF($A81="","",INDEX(Responses!$AG$2:$AG$501,MATCH($A81,Responses!$AW$2:$AW$501,0))&amp;"")</f>
        <v/>
      </c>
      <c r="E81" s="21">
        <f>IF($A81="","",INDEX(Responses!$AJ$2:$AJ$501,MATCH($A81,Responses!$AW$2:$AW$501,0))&amp;"")</f>
        <v/>
      </c>
      <c r="F81" s="29" t="n"/>
    </row>
    <row r="82">
      <c r="A82" s="21">
        <f>IF(ISNUMBER(MATCH(77,Responses!$AW$2:$AW$501,0)),77,"")</f>
        <v/>
      </c>
      <c r="B82" s="10">
        <f>IF($A82="","",INDEX(Responses!$AE$2:$AE$501,MATCH($A82,Responses!$AW$2:$AW$501,0))&amp;"")</f>
        <v/>
      </c>
      <c r="C82" s="21">
        <f>IF($A82="","",INDEX(Responses!$AX$2:$AX$501,MATCH($A82,Responses!$AW$2:$AW$501,0))&amp;"")</f>
        <v/>
      </c>
      <c r="D82" s="21">
        <f>IF($A82="","",INDEX(Responses!$AG$2:$AG$501,MATCH($A82,Responses!$AW$2:$AW$501,0))&amp;"")</f>
        <v/>
      </c>
      <c r="E82" s="21">
        <f>IF($A82="","",INDEX(Responses!$AJ$2:$AJ$501,MATCH($A82,Responses!$AW$2:$AW$501,0))&amp;"")</f>
        <v/>
      </c>
      <c r="F82" s="29" t="n"/>
    </row>
    <row r="83">
      <c r="A83" s="21">
        <f>IF(ISNUMBER(MATCH(78,Responses!$AW$2:$AW$501,0)),78,"")</f>
        <v/>
      </c>
      <c r="B83" s="10">
        <f>IF($A83="","",INDEX(Responses!$AE$2:$AE$501,MATCH($A83,Responses!$AW$2:$AW$501,0))&amp;"")</f>
        <v/>
      </c>
      <c r="C83" s="21">
        <f>IF($A83="","",INDEX(Responses!$AX$2:$AX$501,MATCH($A83,Responses!$AW$2:$AW$501,0))&amp;"")</f>
        <v/>
      </c>
      <c r="D83" s="21">
        <f>IF($A83="","",INDEX(Responses!$AG$2:$AG$501,MATCH($A83,Responses!$AW$2:$AW$501,0))&amp;"")</f>
        <v/>
      </c>
      <c r="E83" s="21">
        <f>IF($A83="","",INDEX(Responses!$AJ$2:$AJ$501,MATCH($A83,Responses!$AW$2:$AW$501,0))&amp;"")</f>
        <v/>
      </c>
      <c r="F83" s="29" t="n"/>
    </row>
    <row r="84">
      <c r="A84" s="21">
        <f>IF(ISNUMBER(MATCH(79,Responses!$AW$2:$AW$501,0)),79,"")</f>
        <v/>
      </c>
      <c r="B84" s="10">
        <f>IF($A84="","",INDEX(Responses!$AE$2:$AE$501,MATCH($A84,Responses!$AW$2:$AW$501,0))&amp;"")</f>
        <v/>
      </c>
      <c r="C84" s="21">
        <f>IF($A84="","",INDEX(Responses!$AX$2:$AX$501,MATCH($A84,Responses!$AW$2:$AW$501,0))&amp;"")</f>
        <v/>
      </c>
      <c r="D84" s="21">
        <f>IF($A84="","",INDEX(Responses!$AG$2:$AG$501,MATCH($A84,Responses!$AW$2:$AW$501,0))&amp;"")</f>
        <v/>
      </c>
      <c r="E84" s="21">
        <f>IF($A84="","",INDEX(Responses!$AJ$2:$AJ$501,MATCH($A84,Responses!$AW$2:$AW$501,0))&amp;"")</f>
        <v/>
      </c>
      <c r="F84" s="29" t="n"/>
    </row>
    <row r="85">
      <c r="A85" s="21">
        <f>IF(ISNUMBER(MATCH(80,Responses!$AW$2:$AW$501,0)),80,"")</f>
        <v/>
      </c>
      <c r="B85" s="10">
        <f>IF($A85="","",INDEX(Responses!$AE$2:$AE$501,MATCH($A85,Responses!$AW$2:$AW$501,0))&amp;"")</f>
        <v/>
      </c>
      <c r="C85" s="21">
        <f>IF($A85="","",INDEX(Responses!$AX$2:$AX$501,MATCH($A85,Responses!$AW$2:$AW$501,0))&amp;"")</f>
        <v/>
      </c>
      <c r="D85" s="21">
        <f>IF($A85="","",INDEX(Responses!$AG$2:$AG$501,MATCH($A85,Responses!$AW$2:$AW$501,0))&amp;"")</f>
        <v/>
      </c>
      <c r="E85" s="21">
        <f>IF($A85="","",INDEX(Responses!$AJ$2:$AJ$501,MATCH($A85,Responses!$AW$2:$AW$501,0))&amp;"")</f>
        <v/>
      </c>
      <c r="F85" s="29" t="n"/>
    </row>
    <row r="86">
      <c r="A86" s="21">
        <f>IF(ISNUMBER(MATCH(81,Responses!$AW$2:$AW$501,0)),81,"")</f>
        <v/>
      </c>
      <c r="B86" s="10">
        <f>IF($A86="","",INDEX(Responses!$AE$2:$AE$501,MATCH($A86,Responses!$AW$2:$AW$501,0))&amp;"")</f>
        <v/>
      </c>
      <c r="C86" s="21">
        <f>IF($A86="","",INDEX(Responses!$AX$2:$AX$501,MATCH($A86,Responses!$AW$2:$AW$501,0))&amp;"")</f>
        <v/>
      </c>
      <c r="D86" s="21">
        <f>IF($A86="","",INDEX(Responses!$AG$2:$AG$501,MATCH($A86,Responses!$AW$2:$AW$501,0))&amp;"")</f>
        <v/>
      </c>
      <c r="E86" s="21">
        <f>IF($A86="","",INDEX(Responses!$AJ$2:$AJ$501,MATCH($A86,Responses!$AW$2:$AW$501,0))&amp;"")</f>
        <v/>
      </c>
      <c r="F86" s="29" t="n"/>
    </row>
    <row r="87">
      <c r="A87" s="21">
        <f>IF(ISNUMBER(MATCH(82,Responses!$AW$2:$AW$501,0)),82,"")</f>
        <v/>
      </c>
      <c r="B87" s="10">
        <f>IF($A87="","",INDEX(Responses!$AE$2:$AE$501,MATCH($A87,Responses!$AW$2:$AW$501,0))&amp;"")</f>
        <v/>
      </c>
      <c r="C87" s="21">
        <f>IF($A87="","",INDEX(Responses!$AX$2:$AX$501,MATCH($A87,Responses!$AW$2:$AW$501,0))&amp;"")</f>
        <v/>
      </c>
      <c r="D87" s="21">
        <f>IF($A87="","",INDEX(Responses!$AG$2:$AG$501,MATCH($A87,Responses!$AW$2:$AW$501,0))&amp;"")</f>
        <v/>
      </c>
      <c r="E87" s="21">
        <f>IF($A87="","",INDEX(Responses!$AJ$2:$AJ$501,MATCH($A87,Responses!$AW$2:$AW$501,0))&amp;"")</f>
        <v/>
      </c>
      <c r="F87" s="29" t="n"/>
    </row>
    <row r="88">
      <c r="A88" s="21">
        <f>IF(ISNUMBER(MATCH(83,Responses!$AW$2:$AW$501,0)),83,"")</f>
        <v/>
      </c>
      <c r="B88" s="10">
        <f>IF($A88="","",INDEX(Responses!$AE$2:$AE$501,MATCH($A88,Responses!$AW$2:$AW$501,0))&amp;"")</f>
        <v/>
      </c>
      <c r="C88" s="21">
        <f>IF($A88="","",INDEX(Responses!$AX$2:$AX$501,MATCH($A88,Responses!$AW$2:$AW$501,0))&amp;"")</f>
        <v/>
      </c>
      <c r="D88" s="21">
        <f>IF($A88="","",INDEX(Responses!$AG$2:$AG$501,MATCH($A88,Responses!$AW$2:$AW$501,0))&amp;"")</f>
        <v/>
      </c>
      <c r="E88" s="21">
        <f>IF($A88="","",INDEX(Responses!$AJ$2:$AJ$501,MATCH($A88,Responses!$AW$2:$AW$501,0))&amp;"")</f>
        <v/>
      </c>
      <c r="F88" s="29" t="n"/>
    </row>
    <row r="89">
      <c r="A89" s="21">
        <f>IF(ISNUMBER(MATCH(84,Responses!$AW$2:$AW$501,0)),84,"")</f>
        <v/>
      </c>
      <c r="B89" s="10">
        <f>IF($A89="","",INDEX(Responses!$AE$2:$AE$501,MATCH($A89,Responses!$AW$2:$AW$501,0))&amp;"")</f>
        <v/>
      </c>
      <c r="C89" s="21">
        <f>IF($A89="","",INDEX(Responses!$AX$2:$AX$501,MATCH($A89,Responses!$AW$2:$AW$501,0))&amp;"")</f>
        <v/>
      </c>
      <c r="D89" s="21">
        <f>IF($A89="","",INDEX(Responses!$AG$2:$AG$501,MATCH($A89,Responses!$AW$2:$AW$501,0))&amp;"")</f>
        <v/>
      </c>
      <c r="E89" s="21">
        <f>IF($A89="","",INDEX(Responses!$AJ$2:$AJ$501,MATCH($A89,Responses!$AW$2:$AW$501,0))&amp;"")</f>
        <v/>
      </c>
      <c r="F89" s="29" t="n"/>
    </row>
    <row r="90">
      <c r="A90" s="21">
        <f>IF(ISNUMBER(MATCH(85,Responses!$AW$2:$AW$501,0)),85,"")</f>
        <v/>
      </c>
      <c r="B90" s="10">
        <f>IF($A90="","",INDEX(Responses!$AE$2:$AE$501,MATCH($A90,Responses!$AW$2:$AW$501,0))&amp;"")</f>
        <v/>
      </c>
      <c r="C90" s="21">
        <f>IF($A90="","",INDEX(Responses!$AX$2:$AX$501,MATCH($A90,Responses!$AW$2:$AW$501,0))&amp;"")</f>
        <v/>
      </c>
      <c r="D90" s="21">
        <f>IF($A90="","",INDEX(Responses!$AG$2:$AG$501,MATCH($A90,Responses!$AW$2:$AW$501,0))&amp;"")</f>
        <v/>
      </c>
      <c r="E90" s="21">
        <f>IF($A90="","",INDEX(Responses!$AJ$2:$AJ$501,MATCH($A90,Responses!$AW$2:$AW$501,0))&amp;"")</f>
        <v/>
      </c>
      <c r="F90" s="29" t="n"/>
    </row>
    <row r="91">
      <c r="A91" s="21">
        <f>IF(ISNUMBER(MATCH(86,Responses!$AW$2:$AW$501,0)),86,"")</f>
        <v/>
      </c>
      <c r="B91" s="10">
        <f>IF($A91="","",INDEX(Responses!$AE$2:$AE$501,MATCH($A91,Responses!$AW$2:$AW$501,0))&amp;"")</f>
        <v/>
      </c>
      <c r="C91" s="21">
        <f>IF($A91="","",INDEX(Responses!$AX$2:$AX$501,MATCH($A91,Responses!$AW$2:$AW$501,0))&amp;"")</f>
        <v/>
      </c>
      <c r="D91" s="21">
        <f>IF($A91="","",INDEX(Responses!$AG$2:$AG$501,MATCH($A91,Responses!$AW$2:$AW$501,0))&amp;"")</f>
        <v/>
      </c>
      <c r="E91" s="21">
        <f>IF($A91="","",INDEX(Responses!$AJ$2:$AJ$501,MATCH($A91,Responses!$AW$2:$AW$501,0))&amp;"")</f>
        <v/>
      </c>
      <c r="F91" s="29" t="n"/>
    </row>
    <row r="92">
      <c r="A92" s="21">
        <f>IF(ISNUMBER(MATCH(87,Responses!$AW$2:$AW$501,0)),87,"")</f>
        <v/>
      </c>
      <c r="B92" s="10">
        <f>IF($A92="","",INDEX(Responses!$AE$2:$AE$501,MATCH($A92,Responses!$AW$2:$AW$501,0))&amp;"")</f>
        <v/>
      </c>
      <c r="C92" s="21">
        <f>IF($A92="","",INDEX(Responses!$AX$2:$AX$501,MATCH($A92,Responses!$AW$2:$AW$501,0))&amp;"")</f>
        <v/>
      </c>
      <c r="D92" s="21">
        <f>IF($A92="","",INDEX(Responses!$AG$2:$AG$501,MATCH($A92,Responses!$AW$2:$AW$501,0))&amp;"")</f>
        <v/>
      </c>
      <c r="E92" s="21">
        <f>IF($A92="","",INDEX(Responses!$AJ$2:$AJ$501,MATCH($A92,Responses!$AW$2:$AW$501,0))&amp;"")</f>
        <v/>
      </c>
      <c r="F92" s="29" t="n"/>
    </row>
    <row r="93">
      <c r="A93" s="21">
        <f>IF(ISNUMBER(MATCH(88,Responses!$AW$2:$AW$501,0)),88,"")</f>
        <v/>
      </c>
      <c r="B93" s="10">
        <f>IF($A93="","",INDEX(Responses!$AE$2:$AE$501,MATCH($A93,Responses!$AW$2:$AW$501,0))&amp;"")</f>
        <v/>
      </c>
      <c r="C93" s="21">
        <f>IF($A93="","",INDEX(Responses!$AX$2:$AX$501,MATCH($A93,Responses!$AW$2:$AW$501,0))&amp;"")</f>
        <v/>
      </c>
      <c r="D93" s="21">
        <f>IF($A93="","",INDEX(Responses!$AG$2:$AG$501,MATCH($A93,Responses!$AW$2:$AW$501,0))&amp;"")</f>
        <v/>
      </c>
      <c r="E93" s="21">
        <f>IF($A93="","",INDEX(Responses!$AJ$2:$AJ$501,MATCH($A93,Responses!$AW$2:$AW$501,0))&amp;"")</f>
        <v/>
      </c>
      <c r="F93" s="29" t="n"/>
    </row>
    <row r="94">
      <c r="A94" s="21">
        <f>IF(ISNUMBER(MATCH(89,Responses!$AW$2:$AW$501,0)),89,"")</f>
        <v/>
      </c>
      <c r="B94" s="10">
        <f>IF($A94="","",INDEX(Responses!$AE$2:$AE$501,MATCH($A94,Responses!$AW$2:$AW$501,0))&amp;"")</f>
        <v/>
      </c>
      <c r="C94" s="21">
        <f>IF($A94="","",INDEX(Responses!$AX$2:$AX$501,MATCH($A94,Responses!$AW$2:$AW$501,0))&amp;"")</f>
        <v/>
      </c>
      <c r="D94" s="21">
        <f>IF($A94="","",INDEX(Responses!$AG$2:$AG$501,MATCH($A94,Responses!$AW$2:$AW$501,0))&amp;"")</f>
        <v/>
      </c>
      <c r="E94" s="21">
        <f>IF($A94="","",INDEX(Responses!$AJ$2:$AJ$501,MATCH($A94,Responses!$AW$2:$AW$501,0))&amp;"")</f>
        <v/>
      </c>
      <c r="F94" s="29" t="n"/>
    </row>
    <row r="95">
      <c r="A95" s="21">
        <f>IF(ISNUMBER(MATCH(90,Responses!$AW$2:$AW$501,0)),90,"")</f>
        <v/>
      </c>
      <c r="B95" s="10">
        <f>IF($A95="","",INDEX(Responses!$AE$2:$AE$501,MATCH($A95,Responses!$AW$2:$AW$501,0))&amp;"")</f>
        <v/>
      </c>
      <c r="C95" s="21">
        <f>IF($A95="","",INDEX(Responses!$AX$2:$AX$501,MATCH($A95,Responses!$AW$2:$AW$501,0))&amp;"")</f>
        <v/>
      </c>
      <c r="D95" s="21">
        <f>IF($A95="","",INDEX(Responses!$AG$2:$AG$501,MATCH($A95,Responses!$AW$2:$AW$501,0))&amp;"")</f>
        <v/>
      </c>
      <c r="E95" s="21">
        <f>IF($A95="","",INDEX(Responses!$AJ$2:$AJ$501,MATCH($A95,Responses!$AW$2:$AW$501,0))&amp;"")</f>
        <v/>
      </c>
      <c r="F95" s="29" t="n"/>
    </row>
    <row r="96">
      <c r="A96" s="21">
        <f>IF(ISNUMBER(MATCH(91,Responses!$AW$2:$AW$501,0)),91,"")</f>
        <v/>
      </c>
      <c r="B96" s="10">
        <f>IF($A96="","",INDEX(Responses!$AE$2:$AE$501,MATCH($A96,Responses!$AW$2:$AW$501,0))&amp;"")</f>
        <v/>
      </c>
      <c r="C96" s="21">
        <f>IF($A96="","",INDEX(Responses!$AX$2:$AX$501,MATCH($A96,Responses!$AW$2:$AW$501,0))&amp;"")</f>
        <v/>
      </c>
      <c r="D96" s="21">
        <f>IF($A96="","",INDEX(Responses!$AG$2:$AG$501,MATCH($A96,Responses!$AW$2:$AW$501,0))&amp;"")</f>
        <v/>
      </c>
      <c r="E96" s="21">
        <f>IF($A96="","",INDEX(Responses!$AJ$2:$AJ$501,MATCH($A96,Responses!$AW$2:$AW$501,0))&amp;"")</f>
        <v/>
      </c>
      <c r="F96" s="29" t="n"/>
    </row>
    <row r="97">
      <c r="A97" s="21">
        <f>IF(ISNUMBER(MATCH(92,Responses!$AW$2:$AW$501,0)),92,"")</f>
        <v/>
      </c>
      <c r="B97" s="10">
        <f>IF($A97="","",INDEX(Responses!$AE$2:$AE$501,MATCH($A97,Responses!$AW$2:$AW$501,0))&amp;"")</f>
        <v/>
      </c>
      <c r="C97" s="21">
        <f>IF($A97="","",INDEX(Responses!$AX$2:$AX$501,MATCH($A97,Responses!$AW$2:$AW$501,0))&amp;"")</f>
        <v/>
      </c>
      <c r="D97" s="21">
        <f>IF($A97="","",INDEX(Responses!$AG$2:$AG$501,MATCH($A97,Responses!$AW$2:$AW$501,0))&amp;"")</f>
        <v/>
      </c>
      <c r="E97" s="21">
        <f>IF($A97="","",INDEX(Responses!$AJ$2:$AJ$501,MATCH($A97,Responses!$AW$2:$AW$501,0))&amp;"")</f>
        <v/>
      </c>
      <c r="F97" s="29" t="n"/>
    </row>
    <row r="98">
      <c r="A98" s="21">
        <f>IF(ISNUMBER(MATCH(93,Responses!$AW$2:$AW$501,0)),93,"")</f>
        <v/>
      </c>
      <c r="B98" s="10">
        <f>IF($A98="","",INDEX(Responses!$AE$2:$AE$501,MATCH($A98,Responses!$AW$2:$AW$501,0))&amp;"")</f>
        <v/>
      </c>
      <c r="C98" s="21">
        <f>IF($A98="","",INDEX(Responses!$AX$2:$AX$501,MATCH($A98,Responses!$AW$2:$AW$501,0))&amp;"")</f>
        <v/>
      </c>
      <c r="D98" s="21">
        <f>IF($A98="","",INDEX(Responses!$AG$2:$AG$501,MATCH($A98,Responses!$AW$2:$AW$501,0))&amp;"")</f>
        <v/>
      </c>
      <c r="E98" s="21">
        <f>IF($A98="","",INDEX(Responses!$AJ$2:$AJ$501,MATCH($A98,Responses!$AW$2:$AW$501,0))&amp;"")</f>
        <v/>
      </c>
      <c r="F98" s="29" t="n"/>
    </row>
    <row r="99">
      <c r="A99" s="21">
        <f>IF(ISNUMBER(MATCH(94,Responses!$AW$2:$AW$501,0)),94,"")</f>
        <v/>
      </c>
      <c r="B99" s="10">
        <f>IF($A99="","",INDEX(Responses!$AE$2:$AE$501,MATCH($A99,Responses!$AW$2:$AW$501,0))&amp;"")</f>
        <v/>
      </c>
      <c r="C99" s="21">
        <f>IF($A99="","",INDEX(Responses!$AX$2:$AX$501,MATCH($A99,Responses!$AW$2:$AW$501,0))&amp;"")</f>
        <v/>
      </c>
      <c r="D99" s="21">
        <f>IF($A99="","",INDEX(Responses!$AG$2:$AG$501,MATCH($A99,Responses!$AW$2:$AW$501,0))&amp;"")</f>
        <v/>
      </c>
      <c r="E99" s="21">
        <f>IF($A99="","",INDEX(Responses!$AJ$2:$AJ$501,MATCH($A99,Responses!$AW$2:$AW$501,0))&amp;"")</f>
        <v/>
      </c>
      <c r="F99" s="29" t="n"/>
    </row>
    <row r="100">
      <c r="A100" s="21">
        <f>IF(ISNUMBER(MATCH(95,Responses!$AW$2:$AW$501,0)),95,"")</f>
        <v/>
      </c>
      <c r="B100" s="10">
        <f>IF($A100="","",INDEX(Responses!$AE$2:$AE$501,MATCH($A100,Responses!$AW$2:$AW$501,0))&amp;"")</f>
        <v/>
      </c>
      <c r="C100" s="21">
        <f>IF($A100="","",INDEX(Responses!$AX$2:$AX$501,MATCH($A100,Responses!$AW$2:$AW$501,0))&amp;"")</f>
        <v/>
      </c>
      <c r="D100" s="21">
        <f>IF($A100="","",INDEX(Responses!$AG$2:$AG$501,MATCH($A100,Responses!$AW$2:$AW$501,0))&amp;"")</f>
        <v/>
      </c>
      <c r="E100" s="21">
        <f>IF($A100="","",INDEX(Responses!$AJ$2:$AJ$501,MATCH($A100,Responses!$AW$2:$AW$501,0))&amp;"")</f>
        <v/>
      </c>
      <c r="F100" s="29" t="n"/>
    </row>
    <row r="101">
      <c r="A101" s="21">
        <f>IF(ISNUMBER(MATCH(96,Responses!$AW$2:$AW$501,0)),96,"")</f>
        <v/>
      </c>
      <c r="B101" s="10">
        <f>IF($A101="","",INDEX(Responses!$AE$2:$AE$501,MATCH($A101,Responses!$AW$2:$AW$501,0))&amp;"")</f>
        <v/>
      </c>
      <c r="C101" s="21">
        <f>IF($A101="","",INDEX(Responses!$AX$2:$AX$501,MATCH($A101,Responses!$AW$2:$AW$501,0))&amp;"")</f>
        <v/>
      </c>
      <c r="D101" s="21">
        <f>IF($A101="","",INDEX(Responses!$AG$2:$AG$501,MATCH($A101,Responses!$AW$2:$AW$501,0))&amp;"")</f>
        <v/>
      </c>
      <c r="E101" s="21">
        <f>IF($A101="","",INDEX(Responses!$AJ$2:$AJ$501,MATCH($A101,Responses!$AW$2:$AW$501,0))&amp;"")</f>
        <v/>
      </c>
      <c r="F101" s="29" t="n"/>
    </row>
    <row r="102">
      <c r="A102" s="21">
        <f>IF(ISNUMBER(MATCH(97,Responses!$AW$2:$AW$501,0)),97,"")</f>
        <v/>
      </c>
      <c r="B102" s="10">
        <f>IF($A102="","",INDEX(Responses!$AE$2:$AE$501,MATCH($A102,Responses!$AW$2:$AW$501,0))&amp;"")</f>
        <v/>
      </c>
      <c r="C102" s="21">
        <f>IF($A102="","",INDEX(Responses!$AX$2:$AX$501,MATCH($A102,Responses!$AW$2:$AW$501,0))&amp;"")</f>
        <v/>
      </c>
      <c r="D102" s="21">
        <f>IF($A102="","",INDEX(Responses!$AG$2:$AG$501,MATCH($A102,Responses!$AW$2:$AW$501,0))&amp;"")</f>
        <v/>
      </c>
      <c r="E102" s="21">
        <f>IF($A102="","",INDEX(Responses!$AJ$2:$AJ$501,MATCH($A102,Responses!$AW$2:$AW$501,0))&amp;"")</f>
        <v/>
      </c>
      <c r="F102" s="29" t="n"/>
    </row>
    <row r="103">
      <c r="A103" s="21">
        <f>IF(ISNUMBER(MATCH(98,Responses!$AW$2:$AW$501,0)),98,"")</f>
        <v/>
      </c>
      <c r="B103" s="10">
        <f>IF($A103="","",INDEX(Responses!$AE$2:$AE$501,MATCH($A103,Responses!$AW$2:$AW$501,0))&amp;"")</f>
        <v/>
      </c>
      <c r="C103" s="21">
        <f>IF($A103="","",INDEX(Responses!$AX$2:$AX$501,MATCH($A103,Responses!$AW$2:$AW$501,0))&amp;"")</f>
        <v/>
      </c>
      <c r="D103" s="21">
        <f>IF($A103="","",INDEX(Responses!$AG$2:$AG$501,MATCH($A103,Responses!$AW$2:$AW$501,0))&amp;"")</f>
        <v/>
      </c>
      <c r="E103" s="21">
        <f>IF($A103="","",INDEX(Responses!$AJ$2:$AJ$501,MATCH($A103,Responses!$AW$2:$AW$501,0))&amp;"")</f>
        <v/>
      </c>
      <c r="F103" s="29" t="n"/>
    </row>
    <row r="104">
      <c r="A104" s="21">
        <f>IF(ISNUMBER(MATCH(99,Responses!$AW$2:$AW$501,0)),99,"")</f>
        <v/>
      </c>
      <c r="B104" s="10">
        <f>IF($A104="","",INDEX(Responses!$AE$2:$AE$501,MATCH($A104,Responses!$AW$2:$AW$501,0))&amp;"")</f>
        <v/>
      </c>
      <c r="C104" s="21">
        <f>IF($A104="","",INDEX(Responses!$AX$2:$AX$501,MATCH($A104,Responses!$AW$2:$AW$501,0))&amp;"")</f>
        <v/>
      </c>
      <c r="D104" s="21">
        <f>IF($A104="","",INDEX(Responses!$AG$2:$AG$501,MATCH($A104,Responses!$AW$2:$AW$501,0))&amp;"")</f>
        <v/>
      </c>
      <c r="E104" s="21">
        <f>IF($A104="","",INDEX(Responses!$AJ$2:$AJ$501,MATCH($A104,Responses!$AW$2:$AW$501,0))&amp;"")</f>
        <v/>
      </c>
      <c r="F104" s="29" t="n"/>
    </row>
    <row r="105">
      <c r="A105" s="21">
        <f>IF(ISNUMBER(MATCH(100,Responses!$AW$2:$AW$501,0)),100,"")</f>
        <v/>
      </c>
      <c r="B105" s="10">
        <f>IF($A105="","",INDEX(Responses!$AE$2:$AE$501,MATCH($A105,Responses!$AW$2:$AW$501,0))&amp;"")</f>
        <v/>
      </c>
      <c r="C105" s="21">
        <f>IF($A105="","",INDEX(Responses!$AX$2:$AX$501,MATCH($A105,Responses!$AW$2:$AW$501,0))&amp;"")</f>
        <v/>
      </c>
      <c r="D105" s="21">
        <f>IF($A105="","",INDEX(Responses!$AG$2:$AG$501,MATCH($A105,Responses!$AW$2:$AW$501,0))&amp;"")</f>
        <v/>
      </c>
      <c r="E105" s="21">
        <f>IF($A105="","",INDEX(Responses!$AJ$2:$AJ$501,MATCH($A105,Responses!$AW$2:$AW$501,0))&amp;"")</f>
        <v/>
      </c>
      <c r="F105" s="29" t="n"/>
    </row>
    <row r="106">
      <c r="A106" s="21">
        <f>IF(ISNUMBER(MATCH(101,Responses!$AW$2:$AW$501,0)),101,"")</f>
        <v/>
      </c>
      <c r="B106" s="10">
        <f>IF($A106="","",INDEX(Responses!$AE$2:$AE$501,MATCH($A106,Responses!$AW$2:$AW$501,0))&amp;"")</f>
        <v/>
      </c>
      <c r="C106" s="21">
        <f>IF($A106="","",INDEX(Responses!$AX$2:$AX$501,MATCH($A106,Responses!$AW$2:$AW$501,0))&amp;"")</f>
        <v/>
      </c>
      <c r="D106" s="21">
        <f>IF($A106="","",INDEX(Responses!$AG$2:$AG$501,MATCH($A106,Responses!$AW$2:$AW$501,0))&amp;"")</f>
        <v/>
      </c>
      <c r="E106" s="21">
        <f>IF($A106="","",INDEX(Responses!$AJ$2:$AJ$501,MATCH($A106,Responses!$AW$2:$AW$501,0))&amp;"")</f>
        <v/>
      </c>
      <c r="F106" s="29" t="n"/>
    </row>
    <row r="107">
      <c r="A107" s="21">
        <f>IF(ISNUMBER(MATCH(102,Responses!$AW$2:$AW$501,0)),102,"")</f>
        <v/>
      </c>
      <c r="B107" s="10">
        <f>IF($A107="","",INDEX(Responses!$AE$2:$AE$501,MATCH($A107,Responses!$AW$2:$AW$501,0))&amp;"")</f>
        <v/>
      </c>
      <c r="C107" s="21">
        <f>IF($A107="","",INDEX(Responses!$AX$2:$AX$501,MATCH($A107,Responses!$AW$2:$AW$501,0))&amp;"")</f>
        <v/>
      </c>
      <c r="D107" s="21">
        <f>IF($A107="","",INDEX(Responses!$AG$2:$AG$501,MATCH($A107,Responses!$AW$2:$AW$501,0))&amp;"")</f>
        <v/>
      </c>
      <c r="E107" s="21">
        <f>IF($A107="","",INDEX(Responses!$AJ$2:$AJ$501,MATCH($A107,Responses!$AW$2:$AW$501,0))&amp;"")</f>
        <v/>
      </c>
      <c r="F107" s="29" t="n"/>
    </row>
    <row r="108">
      <c r="A108" s="21">
        <f>IF(ISNUMBER(MATCH(103,Responses!$AW$2:$AW$501,0)),103,"")</f>
        <v/>
      </c>
      <c r="B108" s="10">
        <f>IF($A108="","",INDEX(Responses!$AE$2:$AE$501,MATCH($A108,Responses!$AW$2:$AW$501,0))&amp;"")</f>
        <v/>
      </c>
      <c r="C108" s="21">
        <f>IF($A108="","",INDEX(Responses!$AX$2:$AX$501,MATCH($A108,Responses!$AW$2:$AW$501,0))&amp;"")</f>
        <v/>
      </c>
      <c r="D108" s="21">
        <f>IF($A108="","",INDEX(Responses!$AG$2:$AG$501,MATCH($A108,Responses!$AW$2:$AW$501,0))&amp;"")</f>
        <v/>
      </c>
      <c r="E108" s="21">
        <f>IF($A108="","",INDEX(Responses!$AJ$2:$AJ$501,MATCH($A108,Responses!$AW$2:$AW$501,0))&amp;"")</f>
        <v/>
      </c>
      <c r="F108" s="29" t="n"/>
    </row>
    <row r="109">
      <c r="A109" s="21">
        <f>IF(ISNUMBER(MATCH(104,Responses!$AW$2:$AW$501,0)),104,"")</f>
        <v/>
      </c>
      <c r="B109" s="10">
        <f>IF($A109="","",INDEX(Responses!$AE$2:$AE$501,MATCH($A109,Responses!$AW$2:$AW$501,0))&amp;"")</f>
        <v/>
      </c>
      <c r="C109" s="21">
        <f>IF($A109="","",INDEX(Responses!$AX$2:$AX$501,MATCH($A109,Responses!$AW$2:$AW$501,0))&amp;"")</f>
        <v/>
      </c>
      <c r="D109" s="21">
        <f>IF($A109="","",INDEX(Responses!$AG$2:$AG$501,MATCH($A109,Responses!$AW$2:$AW$501,0))&amp;"")</f>
        <v/>
      </c>
      <c r="E109" s="21">
        <f>IF($A109="","",INDEX(Responses!$AJ$2:$AJ$501,MATCH($A109,Responses!$AW$2:$AW$501,0))&amp;"")</f>
        <v/>
      </c>
      <c r="F109" s="29" t="n"/>
    </row>
    <row r="110">
      <c r="A110" s="21">
        <f>IF(ISNUMBER(MATCH(105,Responses!$AW$2:$AW$501,0)),105,"")</f>
        <v/>
      </c>
      <c r="B110" s="10">
        <f>IF($A110="","",INDEX(Responses!$AE$2:$AE$501,MATCH($A110,Responses!$AW$2:$AW$501,0))&amp;"")</f>
        <v/>
      </c>
      <c r="C110" s="21">
        <f>IF($A110="","",INDEX(Responses!$AX$2:$AX$501,MATCH($A110,Responses!$AW$2:$AW$501,0))&amp;"")</f>
        <v/>
      </c>
      <c r="D110" s="21">
        <f>IF($A110="","",INDEX(Responses!$AG$2:$AG$501,MATCH($A110,Responses!$AW$2:$AW$501,0))&amp;"")</f>
        <v/>
      </c>
      <c r="E110" s="21">
        <f>IF($A110="","",INDEX(Responses!$AJ$2:$AJ$501,MATCH($A110,Responses!$AW$2:$AW$501,0))&amp;"")</f>
        <v/>
      </c>
      <c r="F110" s="29" t="n"/>
    </row>
    <row r="111">
      <c r="A111" s="21">
        <f>IF(ISNUMBER(MATCH(106,Responses!$AW$2:$AW$501,0)),106,"")</f>
        <v/>
      </c>
      <c r="B111" s="10">
        <f>IF($A111="","",INDEX(Responses!$AE$2:$AE$501,MATCH($A111,Responses!$AW$2:$AW$501,0))&amp;"")</f>
        <v/>
      </c>
      <c r="C111" s="21">
        <f>IF($A111="","",INDEX(Responses!$AX$2:$AX$501,MATCH($A111,Responses!$AW$2:$AW$501,0))&amp;"")</f>
        <v/>
      </c>
      <c r="D111" s="21">
        <f>IF($A111="","",INDEX(Responses!$AG$2:$AG$501,MATCH($A111,Responses!$AW$2:$AW$501,0))&amp;"")</f>
        <v/>
      </c>
      <c r="E111" s="21">
        <f>IF($A111="","",INDEX(Responses!$AJ$2:$AJ$501,MATCH($A111,Responses!$AW$2:$AW$501,0))&amp;"")</f>
        <v/>
      </c>
      <c r="F111" s="29" t="n"/>
    </row>
    <row r="112">
      <c r="A112" s="21">
        <f>IF(ISNUMBER(MATCH(107,Responses!$AW$2:$AW$501,0)),107,"")</f>
        <v/>
      </c>
      <c r="B112" s="10">
        <f>IF($A112="","",INDEX(Responses!$AE$2:$AE$501,MATCH($A112,Responses!$AW$2:$AW$501,0))&amp;"")</f>
        <v/>
      </c>
      <c r="C112" s="21">
        <f>IF($A112="","",INDEX(Responses!$AX$2:$AX$501,MATCH($A112,Responses!$AW$2:$AW$501,0))&amp;"")</f>
        <v/>
      </c>
      <c r="D112" s="21">
        <f>IF($A112="","",INDEX(Responses!$AG$2:$AG$501,MATCH($A112,Responses!$AW$2:$AW$501,0))&amp;"")</f>
        <v/>
      </c>
      <c r="E112" s="21">
        <f>IF($A112="","",INDEX(Responses!$AJ$2:$AJ$501,MATCH($A112,Responses!$AW$2:$AW$501,0))&amp;"")</f>
        <v/>
      </c>
      <c r="F112" s="29" t="n"/>
    </row>
    <row r="113">
      <c r="A113" s="21">
        <f>IF(ISNUMBER(MATCH(108,Responses!$AW$2:$AW$501,0)),108,"")</f>
        <v/>
      </c>
      <c r="B113" s="10">
        <f>IF($A113="","",INDEX(Responses!$AE$2:$AE$501,MATCH($A113,Responses!$AW$2:$AW$501,0))&amp;"")</f>
        <v/>
      </c>
      <c r="C113" s="21">
        <f>IF($A113="","",INDEX(Responses!$AX$2:$AX$501,MATCH($A113,Responses!$AW$2:$AW$501,0))&amp;"")</f>
        <v/>
      </c>
      <c r="D113" s="21">
        <f>IF($A113="","",INDEX(Responses!$AG$2:$AG$501,MATCH($A113,Responses!$AW$2:$AW$501,0))&amp;"")</f>
        <v/>
      </c>
      <c r="E113" s="21">
        <f>IF($A113="","",INDEX(Responses!$AJ$2:$AJ$501,MATCH($A113,Responses!$AW$2:$AW$501,0))&amp;"")</f>
        <v/>
      </c>
      <c r="F113" s="29" t="n"/>
    </row>
    <row r="114">
      <c r="A114" s="21">
        <f>IF(ISNUMBER(MATCH(109,Responses!$AW$2:$AW$501,0)),109,"")</f>
        <v/>
      </c>
      <c r="B114" s="10">
        <f>IF($A114="","",INDEX(Responses!$AE$2:$AE$501,MATCH($A114,Responses!$AW$2:$AW$501,0))&amp;"")</f>
        <v/>
      </c>
      <c r="C114" s="21">
        <f>IF($A114="","",INDEX(Responses!$AX$2:$AX$501,MATCH($A114,Responses!$AW$2:$AW$501,0))&amp;"")</f>
        <v/>
      </c>
      <c r="D114" s="21">
        <f>IF($A114="","",INDEX(Responses!$AG$2:$AG$501,MATCH($A114,Responses!$AW$2:$AW$501,0))&amp;"")</f>
        <v/>
      </c>
      <c r="E114" s="21">
        <f>IF($A114="","",INDEX(Responses!$AJ$2:$AJ$501,MATCH($A114,Responses!$AW$2:$AW$501,0))&amp;"")</f>
        <v/>
      </c>
      <c r="F114" s="29" t="n"/>
    </row>
    <row r="115">
      <c r="A115" s="21">
        <f>IF(ISNUMBER(MATCH(110,Responses!$AW$2:$AW$501,0)),110,"")</f>
        <v/>
      </c>
      <c r="B115" s="10">
        <f>IF($A115="","",INDEX(Responses!$AE$2:$AE$501,MATCH($A115,Responses!$AW$2:$AW$501,0))&amp;"")</f>
        <v/>
      </c>
      <c r="C115" s="21">
        <f>IF($A115="","",INDEX(Responses!$AX$2:$AX$501,MATCH($A115,Responses!$AW$2:$AW$501,0))&amp;"")</f>
        <v/>
      </c>
      <c r="D115" s="21">
        <f>IF($A115="","",INDEX(Responses!$AG$2:$AG$501,MATCH($A115,Responses!$AW$2:$AW$501,0))&amp;"")</f>
        <v/>
      </c>
      <c r="E115" s="21">
        <f>IF($A115="","",INDEX(Responses!$AJ$2:$AJ$501,MATCH($A115,Responses!$AW$2:$AW$501,0))&amp;"")</f>
        <v/>
      </c>
      <c r="F115" s="29" t="n"/>
    </row>
    <row r="116">
      <c r="A116" s="21">
        <f>IF(ISNUMBER(MATCH(111,Responses!$AW$2:$AW$501,0)),111,"")</f>
        <v/>
      </c>
      <c r="B116" s="10">
        <f>IF($A116="","",INDEX(Responses!$AE$2:$AE$501,MATCH($A116,Responses!$AW$2:$AW$501,0))&amp;"")</f>
        <v/>
      </c>
      <c r="C116" s="21">
        <f>IF($A116="","",INDEX(Responses!$AX$2:$AX$501,MATCH($A116,Responses!$AW$2:$AW$501,0))&amp;"")</f>
        <v/>
      </c>
      <c r="D116" s="21">
        <f>IF($A116="","",INDEX(Responses!$AG$2:$AG$501,MATCH($A116,Responses!$AW$2:$AW$501,0))&amp;"")</f>
        <v/>
      </c>
      <c r="E116" s="21">
        <f>IF($A116="","",INDEX(Responses!$AJ$2:$AJ$501,MATCH($A116,Responses!$AW$2:$AW$501,0))&amp;"")</f>
        <v/>
      </c>
      <c r="F116" s="29" t="n"/>
    </row>
    <row r="117">
      <c r="A117" s="21">
        <f>IF(ISNUMBER(MATCH(112,Responses!$AW$2:$AW$501,0)),112,"")</f>
        <v/>
      </c>
      <c r="B117" s="10">
        <f>IF($A117="","",INDEX(Responses!$AE$2:$AE$501,MATCH($A117,Responses!$AW$2:$AW$501,0))&amp;"")</f>
        <v/>
      </c>
      <c r="C117" s="21">
        <f>IF($A117="","",INDEX(Responses!$AX$2:$AX$501,MATCH($A117,Responses!$AW$2:$AW$501,0))&amp;"")</f>
        <v/>
      </c>
      <c r="D117" s="21">
        <f>IF($A117="","",INDEX(Responses!$AG$2:$AG$501,MATCH($A117,Responses!$AW$2:$AW$501,0))&amp;"")</f>
        <v/>
      </c>
      <c r="E117" s="21">
        <f>IF($A117="","",INDEX(Responses!$AJ$2:$AJ$501,MATCH($A117,Responses!$AW$2:$AW$501,0))&amp;"")</f>
        <v/>
      </c>
      <c r="F117" s="29" t="n"/>
    </row>
    <row r="118">
      <c r="A118" s="21">
        <f>IF(ISNUMBER(MATCH(113,Responses!$AW$2:$AW$501,0)),113,"")</f>
        <v/>
      </c>
      <c r="B118" s="10">
        <f>IF($A118="","",INDEX(Responses!$AE$2:$AE$501,MATCH($A118,Responses!$AW$2:$AW$501,0))&amp;"")</f>
        <v/>
      </c>
      <c r="C118" s="21">
        <f>IF($A118="","",INDEX(Responses!$AX$2:$AX$501,MATCH($A118,Responses!$AW$2:$AW$501,0))&amp;"")</f>
        <v/>
      </c>
      <c r="D118" s="21">
        <f>IF($A118="","",INDEX(Responses!$AG$2:$AG$501,MATCH($A118,Responses!$AW$2:$AW$501,0))&amp;"")</f>
        <v/>
      </c>
      <c r="E118" s="21">
        <f>IF($A118="","",INDEX(Responses!$AJ$2:$AJ$501,MATCH($A118,Responses!$AW$2:$AW$501,0))&amp;"")</f>
        <v/>
      </c>
      <c r="F118" s="29" t="n"/>
    </row>
    <row r="119">
      <c r="A119" s="21">
        <f>IF(ISNUMBER(MATCH(114,Responses!$AW$2:$AW$501,0)),114,"")</f>
        <v/>
      </c>
      <c r="B119" s="10">
        <f>IF($A119="","",INDEX(Responses!$AE$2:$AE$501,MATCH($A119,Responses!$AW$2:$AW$501,0))&amp;"")</f>
        <v/>
      </c>
      <c r="C119" s="21">
        <f>IF($A119="","",INDEX(Responses!$AX$2:$AX$501,MATCH($A119,Responses!$AW$2:$AW$501,0))&amp;"")</f>
        <v/>
      </c>
      <c r="D119" s="21">
        <f>IF($A119="","",INDEX(Responses!$AG$2:$AG$501,MATCH($A119,Responses!$AW$2:$AW$501,0))&amp;"")</f>
        <v/>
      </c>
      <c r="E119" s="21">
        <f>IF($A119="","",INDEX(Responses!$AJ$2:$AJ$501,MATCH($A119,Responses!$AW$2:$AW$501,0))&amp;"")</f>
        <v/>
      </c>
      <c r="F119" s="29" t="n"/>
    </row>
    <row r="120">
      <c r="A120" s="21">
        <f>IF(ISNUMBER(MATCH(115,Responses!$AW$2:$AW$501,0)),115,"")</f>
        <v/>
      </c>
      <c r="B120" s="10">
        <f>IF($A120="","",INDEX(Responses!$AE$2:$AE$501,MATCH($A120,Responses!$AW$2:$AW$501,0))&amp;"")</f>
        <v/>
      </c>
      <c r="C120" s="21">
        <f>IF($A120="","",INDEX(Responses!$AX$2:$AX$501,MATCH($A120,Responses!$AW$2:$AW$501,0))&amp;"")</f>
        <v/>
      </c>
      <c r="D120" s="21">
        <f>IF($A120="","",INDEX(Responses!$AG$2:$AG$501,MATCH($A120,Responses!$AW$2:$AW$501,0))&amp;"")</f>
        <v/>
      </c>
      <c r="E120" s="21">
        <f>IF($A120="","",INDEX(Responses!$AJ$2:$AJ$501,MATCH($A120,Responses!$AW$2:$AW$501,0))&amp;"")</f>
        <v/>
      </c>
      <c r="F120" s="29" t="n"/>
    </row>
    <row r="121">
      <c r="A121" s="21">
        <f>IF(ISNUMBER(MATCH(116,Responses!$AW$2:$AW$501,0)),116,"")</f>
        <v/>
      </c>
      <c r="B121" s="10">
        <f>IF($A121="","",INDEX(Responses!$AE$2:$AE$501,MATCH($A121,Responses!$AW$2:$AW$501,0))&amp;"")</f>
        <v/>
      </c>
      <c r="C121" s="21">
        <f>IF($A121="","",INDEX(Responses!$AX$2:$AX$501,MATCH($A121,Responses!$AW$2:$AW$501,0))&amp;"")</f>
        <v/>
      </c>
      <c r="D121" s="21">
        <f>IF($A121="","",INDEX(Responses!$AG$2:$AG$501,MATCH($A121,Responses!$AW$2:$AW$501,0))&amp;"")</f>
        <v/>
      </c>
      <c r="E121" s="21">
        <f>IF($A121="","",INDEX(Responses!$AJ$2:$AJ$501,MATCH($A121,Responses!$AW$2:$AW$501,0))&amp;"")</f>
        <v/>
      </c>
      <c r="F121" s="29" t="n"/>
    </row>
    <row r="122">
      <c r="A122" s="21">
        <f>IF(ISNUMBER(MATCH(117,Responses!$AW$2:$AW$501,0)),117,"")</f>
        <v/>
      </c>
      <c r="B122" s="10">
        <f>IF($A122="","",INDEX(Responses!$AE$2:$AE$501,MATCH($A122,Responses!$AW$2:$AW$501,0))&amp;"")</f>
        <v/>
      </c>
      <c r="C122" s="21">
        <f>IF($A122="","",INDEX(Responses!$AX$2:$AX$501,MATCH($A122,Responses!$AW$2:$AW$501,0))&amp;"")</f>
        <v/>
      </c>
      <c r="D122" s="21">
        <f>IF($A122="","",INDEX(Responses!$AG$2:$AG$501,MATCH($A122,Responses!$AW$2:$AW$501,0))&amp;"")</f>
        <v/>
      </c>
      <c r="E122" s="21">
        <f>IF($A122="","",INDEX(Responses!$AJ$2:$AJ$501,MATCH($A122,Responses!$AW$2:$AW$501,0))&amp;"")</f>
        <v/>
      </c>
      <c r="F122" s="29" t="n"/>
    </row>
    <row r="123">
      <c r="A123" s="21">
        <f>IF(ISNUMBER(MATCH(118,Responses!$AW$2:$AW$501,0)),118,"")</f>
        <v/>
      </c>
      <c r="B123" s="10">
        <f>IF($A123="","",INDEX(Responses!$AE$2:$AE$501,MATCH($A123,Responses!$AW$2:$AW$501,0))&amp;"")</f>
        <v/>
      </c>
      <c r="C123" s="21">
        <f>IF($A123="","",INDEX(Responses!$AX$2:$AX$501,MATCH($A123,Responses!$AW$2:$AW$501,0))&amp;"")</f>
        <v/>
      </c>
      <c r="D123" s="21">
        <f>IF($A123="","",INDEX(Responses!$AG$2:$AG$501,MATCH($A123,Responses!$AW$2:$AW$501,0))&amp;"")</f>
        <v/>
      </c>
      <c r="E123" s="21">
        <f>IF($A123="","",INDEX(Responses!$AJ$2:$AJ$501,MATCH($A123,Responses!$AW$2:$AW$501,0))&amp;"")</f>
        <v/>
      </c>
      <c r="F123" s="29" t="n"/>
    </row>
    <row r="124">
      <c r="A124" s="21">
        <f>IF(ISNUMBER(MATCH(119,Responses!$AW$2:$AW$501,0)),119,"")</f>
        <v/>
      </c>
      <c r="B124" s="10">
        <f>IF($A124="","",INDEX(Responses!$AE$2:$AE$501,MATCH($A124,Responses!$AW$2:$AW$501,0))&amp;"")</f>
        <v/>
      </c>
      <c r="C124" s="21">
        <f>IF($A124="","",INDEX(Responses!$AX$2:$AX$501,MATCH($A124,Responses!$AW$2:$AW$501,0))&amp;"")</f>
        <v/>
      </c>
      <c r="D124" s="21">
        <f>IF($A124="","",INDEX(Responses!$AG$2:$AG$501,MATCH($A124,Responses!$AW$2:$AW$501,0))&amp;"")</f>
        <v/>
      </c>
      <c r="E124" s="21">
        <f>IF($A124="","",INDEX(Responses!$AJ$2:$AJ$501,MATCH($A124,Responses!$AW$2:$AW$501,0))&amp;"")</f>
        <v/>
      </c>
      <c r="F124" s="29" t="n"/>
    </row>
    <row r="125">
      <c r="A125" s="21">
        <f>IF(ISNUMBER(MATCH(120,Responses!$AW$2:$AW$501,0)),120,"")</f>
        <v/>
      </c>
      <c r="B125" s="10">
        <f>IF($A125="","",INDEX(Responses!$AE$2:$AE$501,MATCH($A125,Responses!$AW$2:$AW$501,0))&amp;"")</f>
        <v/>
      </c>
      <c r="C125" s="21">
        <f>IF($A125="","",INDEX(Responses!$AX$2:$AX$501,MATCH($A125,Responses!$AW$2:$AW$501,0))&amp;"")</f>
        <v/>
      </c>
      <c r="D125" s="21">
        <f>IF($A125="","",INDEX(Responses!$AG$2:$AG$501,MATCH($A125,Responses!$AW$2:$AW$501,0))&amp;"")</f>
        <v/>
      </c>
      <c r="E125" s="21">
        <f>IF($A125="","",INDEX(Responses!$AJ$2:$AJ$501,MATCH($A125,Responses!$AW$2:$AW$501,0))&amp;"")</f>
        <v/>
      </c>
      <c r="F125" s="29" t="n"/>
    </row>
    <row r="126">
      <c r="A126" s="21">
        <f>IF(ISNUMBER(MATCH(121,Responses!$AW$2:$AW$501,0)),121,"")</f>
        <v/>
      </c>
      <c r="B126" s="10">
        <f>IF($A126="","",INDEX(Responses!$AE$2:$AE$501,MATCH($A126,Responses!$AW$2:$AW$501,0))&amp;"")</f>
        <v/>
      </c>
      <c r="C126" s="21">
        <f>IF($A126="","",INDEX(Responses!$AX$2:$AX$501,MATCH($A126,Responses!$AW$2:$AW$501,0))&amp;"")</f>
        <v/>
      </c>
      <c r="D126" s="21">
        <f>IF($A126="","",INDEX(Responses!$AG$2:$AG$501,MATCH($A126,Responses!$AW$2:$AW$501,0))&amp;"")</f>
        <v/>
      </c>
      <c r="E126" s="21">
        <f>IF($A126="","",INDEX(Responses!$AJ$2:$AJ$501,MATCH($A126,Responses!$AW$2:$AW$501,0))&amp;"")</f>
        <v/>
      </c>
      <c r="F126" s="29" t="n"/>
    </row>
    <row r="127">
      <c r="A127" s="21">
        <f>IF(ISNUMBER(MATCH(122,Responses!$AW$2:$AW$501,0)),122,"")</f>
        <v/>
      </c>
      <c r="B127" s="10">
        <f>IF($A127="","",INDEX(Responses!$AE$2:$AE$501,MATCH($A127,Responses!$AW$2:$AW$501,0))&amp;"")</f>
        <v/>
      </c>
      <c r="C127" s="21">
        <f>IF($A127="","",INDEX(Responses!$AX$2:$AX$501,MATCH($A127,Responses!$AW$2:$AW$501,0))&amp;"")</f>
        <v/>
      </c>
      <c r="D127" s="21">
        <f>IF($A127="","",INDEX(Responses!$AG$2:$AG$501,MATCH($A127,Responses!$AW$2:$AW$501,0))&amp;"")</f>
        <v/>
      </c>
      <c r="E127" s="21">
        <f>IF($A127="","",INDEX(Responses!$AJ$2:$AJ$501,MATCH($A127,Responses!$AW$2:$AW$501,0))&amp;"")</f>
        <v/>
      </c>
      <c r="F127" s="29" t="n"/>
    </row>
    <row r="128">
      <c r="A128" s="21">
        <f>IF(ISNUMBER(MATCH(123,Responses!$AW$2:$AW$501,0)),123,"")</f>
        <v/>
      </c>
      <c r="B128" s="10">
        <f>IF($A128="","",INDEX(Responses!$AE$2:$AE$501,MATCH($A128,Responses!$AW$2:$AW$501,0))&amp;"")</f>
        <v/>
      </c>
      <c r="C128" s="21">
        <f>IF($A128="","",INDEX(Responses!$AX$2:$AX$501,MATCH($A128,Responses!$AW$2:$AW$501,0))&amp;"")</f>
        <v/>
      </c>
      <c r="D128" s="21">
        <f>IF($A128="","",INDEX(Responses!$AG$2:$AG$501,MATCH($A128,Responses!$AW$2:$AW$501,0))&amp;"")</f>
        <v/>
      </c>
      <c r="E128" s="21">
        <f>IF($A128="","",INDEX(Responses!$AJ$2:$AJ$501,MATCH($A128,Responses!$AW$2:$AW$501,0))&amp;"")</f>
        <v/>
      </c>
      <c r="F128" s="29" t="n"/>
    </row>
    <row r="129">
      <c r="A129" s="21">
        <f>IF(ISNUMBER(MATCH(124,Responses!$AW$2:$AW$501,0)),124,"")</f>
        <v/>
      </c>
      <c r="B129" s="10">
        <f>IF($A129="","",INDEX(Responses!$AE$2:$AE$501,MATCH($A129,Responses!$AW$2:$AW$501,0))&amp;"")</f>
        <v/>
      </c>
      <c r="C129" s="21">
        <f>IF($A129="","",INDEX(Responses!$AX$2:$AX$501,MATCH($A129,Responses!$AW$2:$AW$501,0))&amp;"")</f>
        <v/>
      </c>
      <c r="D129" s="21">
        <f>IF($A129="","",INDEX(Responses!$AG$2:$AG$501,MATCH($A129,Responses!$AW$2:$AW$501,0))&amp;"")</f>
        <v/>
      </c>
      <c r="E129" s="21">
        <f>IF($A129="","",INDEX(Responses!$AJ$2:$AJ$501,MATCH($A129,Responses!$AW$2:$AW$501,0))&amp;"")</f>
        <v/>
      </c>
      <c r="F129" s="29" t="n"/>
    </row>
    <row r="130">
      <c r="A130" s="21">
        <f>IF(ISNUMBER(MATCH(125,Responses!$AW$2:$AW$501,0)),125,"")</f>
        <v/>
      </c>
      <c r="B130" s="10">
        <f>IF($A130="","",INDEX(Responses!$AE$2:$AE$501,MATCH($A130,Responses!$AW$2:$AW$501,0))&amp;"")</f>
        <v/>
      </c>
      <c r="C130" s="21">
        <f>IF($A130="","",INDEX(Responses!$AX$2:$AX$501,MATCH($A130,Responses!$AW$2:$AW$501,0))&amp;"")</f>
        <v/>
      </c>
      <c r="D130" s="21">
        <f>IF($A130="","",INDEX(Responses!$AG$2:$AG$501,MATCH($A130,Responses!$AW$2:$AW$501,0))&amp;"")</f>
        <v/>
      </c>
      <c r="E130" s="21">
        <f>IF($A130="","",INDEX(Responses!$AJ$2:$AJ$501,MATCH($A130,Responses!$AW$2:$AW$501,0))&amp;"")</f>
        <v/>
      </c>
      <c r="F130" s="29" t="n"/>
    </row>
    <row r="131">
      <c r="A131" s="21">
        <f>IF(ISNUMBER(MATCH(126,Responses!$AW$2:$AW$501,0)),126,"")</f>
        <v/>
      </c>
      <c r="B131" s="10">
        <f>IF($A131="","",INDEX(Responses!$AE$2:$AE$501,MATCH($A131,Responses!$AW$2:$AW$501,0))&amp;"")</f>
        <v/>
      </c>
      <c r="C131" s="21">
        <f>IF($A131="","",INDEX(Responses!$AX$2:$AX$501,MATCH($A131,Responses!$AW$2:$AW$501,0))&amp;"")</f>
        <v/>
      </c>
      <c r="D131" s="21">
        <f>IF($A131="","",INDEX(Responses!$AG$2:$AG$501,MATCH($A131,Responses!$AW$2:$AW$501,0))&amp;"")</f>
        <v/>
      </c>
      <c r="E131" s="21">
        <f>IF($A131="","",INDEX(Responses!$AJ$2:$AJ$501,MATCH($A131,Responses!$AW$2:$AW$501,0))&amp;"")</f>
        <v/>
      </c>
      <c r="F131" s="29" t="n"/>
    </row>
    <row r="132">
      <c r="A132" s="21">
        <f>IF(ISNUMBER(MATCH(127,Responses!$AW$2:$AW$501,0)),127,"")</f>
        <v/>
      </c>
      <c r="B132" s="10">
        <f>IF($A132="","",INDEX(Responses!$AE$2:$AE$501,MATCH($A132,Responses!$AW$2:$AW$501,0))&amp;"")</f>
        <v/>
      </c>
      <c r="C132" s="21">
        <f>IF($A132="","",INDEX(Responses!$AX$2:$AX$501,MATCH($A132,Responses!$AW$2:$AW$501,0))&amp;"")</f>
        <v/>
      </c>
      <c r="D132" s="21">
        <f>IF($A132="","",INDEX(Responses!$AG$2:$AG$501,MATCH($A132,Responses!$AW$2:$AW$501,0))&amp;"")</f>
        <v/>
      </c>
      <c r="E132" s="21">
        <f>IF($A132="","",INDEX(Responses!$AJ$2:$AJ$501,MATCH($A132,Responses!$AW$2:$AW$501,0))&amp;"")</f>
        <v/>
      </c>
      <c r="F132" s="29" t="n"/>
    </row>
    <row r="133">
      <c r="A133" s="21">
        <f>IF(ISNUMBER(MATCH(128,Responses!$AW$2:$AW$501,0)),128,"")</f>
        <v/>
      </c>
      <c r="B133" s="10">
        <f>IF($A133="","",INDEX(Responses!$AE$2:$AE$501,MATCH($A133,Responses!$AW$2:$AW$501,0))&amp;"")</f>
        <v/>
      </c>
      <c r="C133" s="21">
        <f>IF($A133="","",INDEX(Responses!$AX$2:$AX$501,MATCH($A133,Responses!$AW$2:$AW$501,0))&amp;"")</f>
        <v/>
      </c>
      <c r="D133" s="21">
        <f>IF($A133="","",INDEX(Responses!$AG$2:$AG$501,MATCH($A133,Responses!$AW$2:$AW$501,0))&amp;"")</f>
        <v/>
      </c>
      <c r="E133" s="21">
        <f>IF($A133="","",INDEX(Responses!$AJ$2:$AJ$501,MATCH($A133,Responses!$AW$2:$AW$501,0))&amp;"")</f>
        <v/>
      </c>
      <c r="F133" s="29" t="n"/>
    </row>
    <row r="134">
      <c r="A134" s="21">
        <f>IF(ISNUMBER(MATCH(129,Responses!$AW$2:$AW$501,0)),129,"")</f>
        <v/>
      </c>
      <c r="B134" s="10">
        <f>IF($A134="","",INDEX(Responses!$AE$2:$AE$501,MATCH($A134,Responses!$AW$2:$AW$501,0))&amp;"")</f>
        <v/>
      </c>
      <c r="C134" s="21">
        <f>IF($A134="","",INDEX(Responses!$AX$2:$AX$501,MATCH($A134,Responses!$AW$2:$AW$501,0))&amp;"")</f>
        <v/>
      </c>
      <c r="D134" s="21">
        <f>IF($A134="","",INDEX(Responses!$AG$2:$AG$501,MATCH($A134,Responses!$AW$2:$AW$501,0))&amp;"")</f>
        <v/>
      </c>
      <c r="E134" s="21">
        <f>IF($A134="","",INDEX(Responses!$AJ$2:$AJ$501,MATCH($A134,Responses!$AW$2:$AW$501,0))&amp;"")</f>
        <v/>
      </c>
      <c r="F134" s="29" t="n"/>
    </row>
    <row r="135">
      <c r="A135" s="21">
        <f>IF(ISNUMBER(MATCH(130,Responses!$AW$2:$AW$501,0)),130,"")</f>
        <v/>
      </c>
      <c r="B135" s="10">
        <f>IF($A135="","",INDEX(Responses!$AE$2:$AE$501,MATCH($A135,Responses!$AW$2:$AW$501,0))&amp;"")</f>
        <v/>
      </c>
      <c r="C135" s="21">
        <f>IF($A135="","",INDEX(Responses!$AX$2:$AX$501,MATCH($A135,Responses!$AW$2:$AW$501,0))&amp;"")</f>
        <v/>
      </c>
      <c r="D135" s="21">
        <f>IF($A135="","",INDEX(Responses!$AG$2:$AG$501,MATCH($A135,Responses!$AW$2:$AW$501,0))&amp;"")</f>
        <v/>
      </c>
      <c r="E135" s="21">
        <f>IF($A135="","",INDEX(Responses!$AJ$2:$AJ$501,MATCH($A135,Responses!$AW$2:$AW$501,0))&amp;"")</f>
        <v/>
      </c>
      <c r="F135" s="29" t="n"/>
    </row>
    <row r="136">
      <c r="A136" s="21">
        <f>IF(ISNUMBER(MATCH(131,Responses!$AW$2:$AW$501,0)),131,"")</f>
        <v/>
      </c>
      <c r="B136" s="10">
        <f>IF($A136="","",INDEX(Responses!$AE$2:$AE$501,MATCH($A136,Responses!$AW$2:$AW$501,0))&amp;"")</f>
        <v/>
      </c>
      <c r="C136" s="21">
        <f>IF($A136="","",INDEX(Responses!$AX$2:$AX$501,MATCH($A136,Responses!$AW$2:$AW$501,0))&amp;"")</f>
        <v/>
      </c>
      <c r="D136" s="21">
        <f>IF($A136="","",INDEX(Responses!$AG$2:$AG$501,MATCH($A136,Responses!$AW$2:$AW$501,0))&amp;"")</f>
        <v/>
      </c>
      <c r="E136" s="21">
        <f>IF($A136="","",INDEX(Responses!$AJ$2:$AJ$501,MATCH($A136,Responses!$AW$2:$AW$501,0))&amp;"")</f>
        <v/>
      </c>
      <c r="F136" s="29" t="n"/>
    </row>
    <row r="137">
      <c r="A137" s="21">
        <f>IF(ISNUMBER(MATCH(132,Responses!$AW$2:$AW$501,0)),132,"")</f>
        <v/>
      </c>
      <c r="B137" s="10">
        <f>IF($A137="","",INDEX(Responses!$AE$2:$AE$501,MATCH($A137,Responses!$AW$2:$AW$501,0))&amp;"")</f>
        <v/>
      </c>
      <c r="C137" s="21">
        <f>IF($A137="","",INDEX(Responses!$AX$2:$AX$501,MATCH($A137,Responses!$AW$2:$AW$501,0))&amp;"")</f>
        <v/>
      </c>
      <c r="D137" s="21">
        <f>IF($A137="","",INDEX(Responses!$AG$2:$AG$501,MATCH($A137,Responses!$AW$2:$AW$501,0))&amp;"")</f>
        <v/>
      </c>
      <c r="E137" s="21">
        <f>IF($A137="","",INDEX(Responses!$AJ$2:$AJ$501,MATCH($A137,Responses!$AW$2:$AW$501,0))&amp;"")</f>
        <v/>
      </c>
      <c r="F137" s="29" t="n"/>
    </row>
    <row r="138">
      <c r="A138" s="21">
        <f>IF(ISNUMBER(MATCH(133,Responses!$AW$2:$AW$501,0)),133,"")</f>
        <v/>
      </c>
      <c r="B138" s="10">
        <f>IF($A138="","",INDEX(Responses!$AE$2:$AE$501,MATCH($A138,Responses!$AW$2:$AW$501,0))&amp;"")</f>
        <v/>
      </c>
      <c r="C138" s="21">
        <f>IF($A138="","",INDEX(Responses!$AX$2:$AX$501,MATCH($A138,Responses!$AW$2:$AW$501,0))&amp;"")</f>
        <v/>
      </c>
      <c r="D138" s="21">
        <f>IF($A138="","",INDEX(Responses!$AG$2:$AG$501,MATCH($A138,Responses!$AW$2:$AW$501,0))&amp;"")</f>
        <v/>
      </c>
      <c r="E138" s="21">
        <f>IF($A138="","",INDEX(Responses!$AJ$2:$AJ$501,MATCH($A138,Responses!$AW$2:$AW$501,0))&amp;"")</f>
        <v/>
      </c>
      <c r="F138" s="29" t="n"/>
    </row>
    <row r="139">
      <c r="A139" s="21">
        <f>IF(ISNUMBER(MATCH(134,Responses!$AW$2:$AW$501,0)),134,"")</f>
        <v/>
      </c>
      <c r="B139" s="10">
        <f>IF($A139="","",INDEX(Responses!$AE$2:$AE$501,MATCH($A139,Responses!$AW$2:$AW$501,0))&amp;"")</f>
        <v/>
      </c>
      <c r="C139" s="21">
        <f>IF($A139="","",INDEX(Responses!$AX$2:$AX$501,MATCH($A139,Responses!$AW$2:$AW$501,0))&amp;"")</f>
        <v/>
      </c>
      <c r="D139" s="21">
        <f>IF($A139="","",INDEX(Responses!$AG$2:$AG$501,MATCH($A139,Responses!$AW$2:$AW$501,0))&amp;"")</f>
        <v/>
      </c>
      <c r="E139" s="21">
        <f>IF($A139="","",INDEX(Responses!$AJ$2:$AJ$501,MATCH($A139,Responses!$AW$2:$AW$501,0))&amp;"")</f>
        <v/>
      </c>
      <c r="F139" s="29" t="n"/>
    </row>
    <row r="140">
      <c r="A140" s="21">
        <f>IF(ISNUMBER(MATCH(135,Responses!$AW$2:$AW$501,0)),135,"")</f>
        <v/>
      </c>
      <c r="B140" s="10">
        <f>IF($A140="","",INDEX(Responses!$AE$2:$AE$501,MATCH($A140,Responses!$AW$2:$AW$501,0))&amp;"")</f>
        <v/>
      </c>
      <c r="C140" s="21">
        <f>IF($A140="","",INDEX(Responses!$AX$2:$AX$501,MATCH($A140,Responses!$AW$2:$AW$501,0))&amp;"")</f>
        <v/>
      </c>
      <c r="D140" s="21">
        <f>IF($A140="","",INDEX(Responses!$AG$2:$AG$501,MATCH($A140,Responses!$AW$2:$AW$501,0))&amp;"")</f>
        <v/>
      </c>
      <c r="E140" s="21">
        <f>IF($A140="","",INDEX(Responses!$AJ$2:$AJ$501,MATCH($A140,Responses!$AW$2:$AW$501,0))&amp;"")</f>
        <v/>
      </c>
      <c r="F140" s="29" t="n"/>
    </row>
    <row r="141">
      <c r="A141" s="21">
        <f>IF(ISNUMBER(MATCH(136,Responses!$AW$2:$AW$501,0)),136,"")</f>
        <v/>
      </c>
      <c r="B141" s="10">
        <f>IF($A141="","",INDEX(Responses!$AE$2:$AE$501,MATCH($A141,Responses!$AW$2:$AW$501,0))&amp;"")</f>
        <v/>
      </c>
      <c r="C141" s="21">
        <f>IF($A141="","",INDEX(Responses!$AX$2:$AX$501,MATCH($A141,Responses!$AW$2:$AW$501,0))&amp;"")</f>
        <v/>
      </c>
      <c r="D141" s="21">
        <f>IF($A141="","",INDEX(Responses!$AG$2:$AG$501,MATCH($A141,Responses!$AW$2:$AW$501,0))&amp;"")</f>
        <v/>
      </c>
      <c r="E141" s="21">
        <f>IF($A141="","",INDEX(Responses!$AJ$2:$AJ$501,MATCH($A141,Responses!$AW$2:$AW$501,0))&amp;"")</f>
        <v/>
      </c>
      <c r="F141" s="29" t="n"/>
    </row>
    <row r="142">
      <c r="A142" s="21">
        <f>IF(ISNUMBER(MATCH(137,Responses!$AW$2:$AW$501,0)),137,"")</f>
        <v/>
      </c>
      <c r="B142" s="10">
        <f>IF($A142="","",INDEX(Responses!$AE$2:$AE$501,MATCH($A142,Responses!$AW$2:$AW$501,0))&amp;"")</f>
        <v/>
      </c>
      <c r="C142" s="21">
        <f>IF($A142="","",INDEX(Responses!$AX$2:$AX$501,MATCH($A142,Responses!$AW$2:$AW$501,0))&amp;"")</f>
        <v/>
      </c>
      <c r="D142" s="21">
        <f>IF($A142="","",INDEX(Responses!$AG$2:$AG$501,MATCH($A142,Responses!$AW$2:$AW$501,0))&amp;"")</f>
        <v/>
      </c>
      <c r="E142" s="21">
        <f>IF($A142="","",INDEX(Responses!$AJ$2:$AJ$501,MATCH($A142,Responses!$AW$2:$AW$501,0))&amp;"")</f>
        <v/>
      </c>
      <c r="F142" s="29" t="n"/>
    </row>
    <row r="143">
      <c r="A143" s="21">
        <f>IF(ISNUMBER(MATCH(138,Responses!$AW$2:$AW$501,0)),138,"")</f>
        <v/>
      </c>
      <c r="B143" s="10">
        <f>IF($A143="","",INDEX(Responses!$AE$2:$AE$501,MATCH($A143,Responses!$AW$2:$AW$501,0))&amp;"")</f>
        <v/>
      </c>
      <c r="C143" s="21">
        <f>IF($A143="","",INDEX(Responses!$AX$2:$AX$501,MATCH($A143,Responses!$AW$2:$AW$501,0))&amp;"")</f>
        <v/>
      </c>
      <c r="D143" s="21">
        <f>IF($A143="","",INDEX(Responses!$AG$2:$AG$501,MATCH($A143,Responses!$AW$2:$AW$501,0))&amp;"")</f>
        <v/>
      </c>
      <c r="E143" s="21">
        <f>IF($A143="","",INDEX(Responses!$AJ$2:$AJ$501,MATCH($A143,Responses!$AW$2:$AW$501,0))&amp;"")</f>
        <v/>
      </c>
      <c r="F143" s="29" t="n"/>
    </row>
    <row r="144">
      <c r="A144" s="21">
        <f>IF(ISNUMBER(MATCH(139,Responses!$AW$2:$AW$501,0)),139,"")</f>
        <v/>
      </c>
      <c r="B144" s="10">
        <f>IF($A144="","",INDEX(Responses!$AE$2:$AE$501,MATCH($A144,Responses!$AW$2:$AW$501,0))&amp;"")</f>
        <v/>
      </c>
      <c r="C144" s="21">
        <f>IF($A144="","",INDEX(Responses!$AX$2:$AX$501,MATCH($A144,Responses!$AW$2:$AW$501,0))&amp;"")</f>
        <v/>
      </c>
      <c r="D144" s="21">
        <f>IF($A144="","",INDEX(Responses!$AG$2:$AG$501,MATCH($A144,Responses!$AW$2:$AW$501,0))&amp;"")</f>
        <v/>
      </c>
      <c r="E144" s="21">
        <f>IF($A144="","",INDEX(Responses!$AJ$2:$AJ$501,MATCH($A144,Responses!$AW$2:$AW$501,0))&amp;"")</f>
        <v/>
      </c>
      <c r="F144" s="29" t="n"/>
    </row>
    <row r="145">
      <c r="A145" s="21">
        <f>IF(ISNUMBER(MATCH(140,Responses!$AW$2:$AW$501,0)),140,"")</f>
        <v/>
      </c>
      <c r="B145" s="10">
        <f>IF($A145="","",INDEX(Responses!$AE$2:$AE$501,MATCH($A145,Responses!$AW$2:$AW$501,0))&amp;"")</f>
        <v/>
      </c>
      <c r="C145" s="21">
        <f>IF($A145="","",INDEX(Responses!$AX$2:$AX$501,MATCH($A145,Responses!$AW$2:$AW$501,0))&amp;"")</f>
        <v/>
      </c>
      <c r="D145" s="21">
        <f>IF($A145="","",INDEX(Responses!$AG$2:$AG$501,MATCH($A145,Responses!$AW$2:$AW$501,0))&amp;"")</f>
        <v/>
      </c>
      <c r="E145" s="21">
        <f>IF($A145="","",INDEX(Responses!$AJ$2:$AJ$501,MATCH($A145,Responses!$AW$2:$AW$501,0))&amp;"")</f>
        <v/>
      </c>
      <c r="F145" s="29" t="n"/>
    </row>
    <row r="146">
      <c r="A146" s="21">
        <f>IF(ISNUMBER(MATCH(141,Responses!$AW$2:$AW$501,0)),141,"")</f>
        <v/>
      </c>
      <c r="B146" s="10">
        <f>IF($A146="","",INDEX(Responses!$AE$2:$AE$501,MATCH($A146,Responses!$AW$2:$AW$501,0))&amp;"")</f>
        <v/>
      </c>
      <c r="C146" s="21">
        <f>IF($A146="","",INDEX(Responses!$AX$2:$AX$501,MATCH($A146,Responses!$AW$2:$AW$501,0))&amp;"")</f>
        <v/>
      </c>
      <c r="D146" s="21">
        <f>IF($A146="","",INDEX(Responses!$AG$2:$AG$501,MATCH($A146,Responses!$AW$2:$AW$501,0))&amp;"")</f>
        <v/>
      </c>
      <c r="E146" s="21">
        <f>IF($A146="","",INDEX(Responses!$AJ$2:$AJ$501,MATCH($A146,Responses!$AW$2:$AW$501,0))&amp;"")</f>
        <v/>
      </c>
      <c r="F146" s="29" t="n"/>
    </row>
    <row r="147">
      <c r="A147" s="21">
        <f>IF(ISNUMBER(MATCH(142,Responses!$AW$2:$AW$501,0)),142,"")</f>
        <v/>
      </c>
      <c r="B147" s="10">
        <f>IF($A147="","",INDEX(Responses!$AE$2:$AE$501,MATCH($A147,Responses!$AW$2:$AW$501,0))&amp;"")</f>
        <v/>
      </c>
      <c r="C147" s="21">
        <f>IF($A147="","",INDEX(Responses!$AX$2:$AX$501,MATCH($A147,Responses!$AW$2:$AW$501,0))&amp;"")</f>
        <v/>
      </c>
      <c r="D147" s="21">
        <f>IF($A147="","",INDEX(Responses!$AG$2:$AG$501,MATCH($A147,Responses!$AW$2:$AW$501,0))&amp;"")</f>
        <v/>
      </c>
      <c r="E147" s="21">
        <f>IF($A147="","",INDEX(Responses!$AJ$2:$AJ$501,MATCH($A147,Responses!$AW$2:$AW$501,0))&amp;"")</f>
        <v/>
      </c>
      <c r="F147" s="29" t="n"/>
    </row>
    <row r="148">
      <c r="A148" s="21">
        <f>IF(ISNUMBER(MATCH(143,Responses!$AW$2:$AW$501,0)),143,"")</f>
        <v/>
      </c>
      <c r="B148" s="10">
        <f>IF($A148="","",INDEX(Responses!$AE$2:$AE$501,MATCH($A148,Responses!$AW$2:$AW$501,0))&amp;"")</f>
        <v/>
      </c>
      <c r="C148" s="21">
        <f>IF($A148="","",INDEX(Responses!$AX$2:$AX$501,MATCH($A148,Responses!$AW$2:$AW$501,0))&amp;"")</f>
        <v/>
      </c>
      <c r="D148" s="21">
        <f>IF($A148="","",INDEX(Responses!$AG$2:$AG$501,MATCH($A148,Responses!$AW$2:$AW$501,0))&amp;"")</f>
        <v/>
      </c>
      <c r="E148" s="21">
        <f>IF($A148="","",INDEX(Responses!$AJ$2:$AJ$501,MATCH($A148,Responses!$AW$2:$AW$501,0))&amp;"")</f>
        <v/>
      </c>
      <c r="F148" s="29" t="n"/>
    </row>
    <row r="149">
      <c r="A149" s="21">
        <f>IF(ISNUMBER(MATCH(144,Responses!$AW$2:$AW$501,0)),144,"")</f>
        <v/>
      </c>
      <c r="B149" s="10">
        <f>IF($A149="","",INDEX(Responses!$AE$2:$AE$501,MATCH($A149,Responses!$AW$2:$AW$501,0))&amp;"")</f>
        <v/>
      </c>
      <c r="C149" s="21">
        <f>IF($A149="","",INDEX(Responses!$AX$2:$AX$501,MATCH($A149,Responses!$AW$2:$AW$501,0))&amp;"")</f>
        <v/>
      </c>
      <c r="D149" s="21">
        <f>IF($A149="","",INDEX(Responses!$AG$2:$AG$501,MATCH($A149,Responses!$AW$2:$AW$501,0))&amp;"")</f>
        <v/>
      </c>
      <c r="E149" s="21">
        <f>IF($A149="","",INDEX(Responses!$AJ$2:$AJ$501,MATCH($A149,Responses!$AW$2:$AW$501,0))&amp;"")</f>
        <v/>
      </c>
      <c r="F149" s="29" t="n"/>
    </row>
    <row r="150">
      <c r="A150" s="21">
        <f>IF(ISNUMBER(MATCH(145,Responses!$AW$2:$AW$501,0)),145,"")</f>
        <v/>
      </c>
      <c r="B150" s="10">
        <f>IF($A150="","",INDEX(Responses!$AE$2:$AE$501,MATCH($A150,Responses!$AW$2:$AW$501,0))&amp;"")</f>
        <v/>
      </c>
      <c r="C150" s="21">
        <f>IF($A150="","",INDEX(Responses!$AX$2:$AX$501,MATCH($A150,Responses!$AW$2:$AW$501,0))&amp;"")</f>
        <v/>
      </c>
      <c r="D150" s="21">
        <f>IF($A150="","",INDEX(Responses!$AG$2:$AG$501,MATCH($A150,Responses!$AW$2:$AW$501,0))&amp;"")</f>
        <v/>
      </c>
      <c r="E150" s="21">
        <f>IF($A150="","",INDEX(Responses!$AJ$2:$AJ$501,MATCH($A150,Responses!$AW$2:$AW$501,0))&amp;"")</f>
        <v/>
      </c>
      <c r="F150" s="29" t="n"/>
    </row>
    <row r="151">
      <c r="A151" s="21">
        <f>IF(ISNUMBER(MATCH(146,Responses!$AW$2:$AW$501,0)),146,"")</f>
        <v/>
      </c>
      <c r="B151" s="10">
        <f>IF($A151="","",INDEX(Responses!$AE$2:$AE$501,MATCH($A151,Responses!$AW$2:$AW$501,0))&amp;"")</f>
        <v/>
      </c>
      <c r="C151" s="21">
        <f>IF($A151="","",INDEX(Responses!$AX$2:$AX$501,MATCH($A151,Responses!$AW$2:$AW$501,0))&amp;"")</f>
        <v/>
      </c>
      <c r="D151" s="21">
        <f>IF($A151="","",INDEX(Responses!$AG$2:$AG$501,MATCH($A151,Responses!$AW$2:$AW$501,0))&amp;"")</f>
        <v/>
      </c>
      <c r="E151" s="21">
        <f>IF($A151="","",INDEX(Responses!$AJ$2:$AJ$501,MATCH($A151,Responses!$AW$2:$AW$501,0))&amp;"")</f>
        <v/>
      </c>
      <c r="F151" s="29" t="n"/>
    </row>
    <row r="152">
      <c r="A152" s="21">
        <f>IF(ISNUMBER(MATCH(147,Responses!$AW$2:$AW$501,0)),147,"")</f>
        <v/>
      </c>
      <c r="B152" s="10">
        <f>IF($A152="","",INDEX(Responses!$AE$2:$AE$501,MATCH($A152,Responses!$AW$2:$AW$501,0))&amp;"")</f>
        <v/>
      </c>
      <c r="C152" s="21">
        <f>IF($A152="","",INDEX(Responses!$AX$2:$AX$501,MATCH($A152,Responses!$AW$2:$AW$501,0))&amp;"")</f>
        <v/>
      </c>
      <c r="D152" s="21">
        <f>IF($A152="","",INDEX(Responses!$AG$2:$AG$501,MATCH($A152,Responses!$AW$2:$AW$501,0))&amp;"")</f>
        <v/>
      </c>
      <c r="E152" s="21">
        <f>IF($A152="","",INDEX(Responses!$AJ$2:$AJ$501,MATCH($A152,Responses!$AW$2:$AW$501,0))&amp;"")</f>
        <v/>
      </c>
      <c r="F152" s="29" t="n"/>
    </row>
    <row r="153">
      <c r="A153" s="21">
        <f>IF(ISNUMBER(MATCH(148,Responses!$AW$2:$AW$501,0)),148,"")</f>
        <v/>
      </c>
      <c r="B153" s="10">
        <f>IF($A153="","",INDEX(Responses!$AE$2:$AE$501,MATCH($A153,Responses!$AW$2:$AW$501,0))&amp;"")</f>
        <v/>
      </c>
      <c r="C153" s="21">
        <f>IF($A153="","",INDEX(Responses!$AX$2:$AX$501,MATCH($A153,Responses!$AW$2:$AW$501,0))&amp;"")</f>
        <v/>
      </c>
      <c r="D153" s="21">
        <f>IF($A153="","",INDEX(Responses!$AG$2:$AG$501,MATCH($A153,Responses!$AW$2:$AW$501,0))&amp;"")</f>
        <v/>
      </c>
      <c r="E153" s="21">
        <f>IF($A153="","",INDEX(Responses!$AJ$2:$AJ$501,MATCH($A153,Responses!$AW$2:$AW$501,0))&amp;"")</f>
        <v/>
      </c>
      <c r="F153" s="29" t="n"/>
    </row>
    <row r="154">
      <c r="A154" s="21">
        <f>IF(ISNUMBER(MATCH(149,Responses!$AW$2:$AW$501,0)),149,"")</f>
        <v/>
      </c>
      <c r="B154" s="10">
        <f>IF($A154="","",INDEX(Responses!$AE$2:$AE$501,MATCH($A154,Responses!$AW$2:$AW$501,0))&amp;"")</f>
        <v/>
      </c>
      <c r="C154" s="21">
        <f>IF($A154="","",INDEX(Responses!$AX$2:$AX$501,MATCH($A154,Responses!$AW$2:$AW$501,0))&amp;"")</f>
        <v/>
      </c>
      <c r="D154" s="21">
        <f>IF($A154="","",INDEX(Responses!$AG$2:$AG$501,MATCH($A154,Responses!$AW$2:$AW$501,0))&amp;"")</f>
        <v/>
      </c>
      <c r="E154" s="21">
        <f>IF($A154="","",INDEX(Responses!$AJ$2:$AJ$501,MATCH($A154,Responses!$AW$2:$AW$501,0))&amp;"")</f>
        <v/>
      </c>
      <c r="F154" s="29" t="n"/>
    </row>
    <row r="155">
      <c r="A155" s="21">
        <f>IF(ISNUMBER(MATCH(150,Responses!$AW$2:$AW$501,0)),150,"")</f>
        <v/>
      </c>
      <c r="B155" s="10">
        <f>IF($A155="","",INDEX(Responses!$AE$2:$AE$501,MATCH($A155,Responses!$AW$2:$AW$501,0))&amp;"")</f>
        <v/>
      </c>
      <c r="C155" s="21">
        <f>IF($A155="","",INDEX(Responses!$AX$2:$AX$501,MATCH($A155,Responses!$AW$2:$AW$501,0))&amp;"")</f>
        <v/>
      </c>
      <c r="D155" s="21">
        <f>IF($A155="","",INDEX(Responses!$AG$2:$AG$501,MATCH($A155,Responses!$AW$2:$AW$501,0))&amp;"")</f>
        <v/>
      </c>
      <c r="E155" s="21">
        <f>IF($A155="","",INDEX(Responses!$AJ$2:$AJ$501,MATCH($A155,Responses!$AW$2:$AW$501,0))&amp;"")</f>
        <v/>
      </c>
      <c r="F155" s="29" t="n"/>
    </row>
    <row r="157">
      <c r="A157" s="14" t="inlineStr">
        <is>
          <t>Sorted A to Z by the name as typed on the form. Room for 150 registrations.</t>
        </is>
      </c>
    </row>
  </sheetData>
  <mergeCells count="1">
    <mergeCell ref="B2:D2"/>
  </mergeCells>
  <pageMargins left="0.75" right="0.75" top="1" bottom="1" header="0.5" footer="0.5"/>
  <pageSetup orientation="portrait" fitToHeight="0" fitToWidth="1"/>
  <legacyDrawing xmlns:r="http://schemas.openxmlformats.org/officeDocument/2006/relationships" r:id="anysvml"/>
</worksheet>
</file>

<file path=xl/worksheets/sheet6.xml><?xml version="1.0" encoding="utf-8"?>
<worksheet xmlns="http://schemas.openxmlformats.org/spreadsheetml/2006/main">
  <sheetPr>
    <tabColor rgb="00F5B83D"/>
    <outlinePr summaryBelow="1" summaryRight="1"/>
    <pageSetUpPr/>
  </sheetPr>
  <dimension ref="A1:AX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2" customWidth="1" min="27" max="27"/>
    <col width="12" customWidth="1" min="28" max="28"/>
    <col width="28" customWidth="1" min="29" max="29"/>
    <col width="2"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s>
  <sheetData>
    <row r="1" ht="62" customHeight="1">
      <c r="A1" s="3" t="inlineStr">
        <is>
          <t>Response ID</t>
        </is>
      </c>
      <c r="B1" s="3" t="inlineStr">
        <is>
          <t>Submitted at</t>
        </is>
      </c>
      <c r="C1" s="3" t="inlineStr">
        <is>
          <t>Started at</t>
        </is>
      </c>
      <c r="D1" s="3" t="inlineStr">
        <is>
          <t>Full name</t>
        </is>
      </c>
      <c r="E1" s="3" t="inlineStr">
        <is>
          <t>Email</t>
        </is>
      </c>
      <c r="F1" s="3" t="inlineStr">
        <is>
          <t>Phone</t>
        </is>
      </c>
      <c r="G1" s="3" t="inlineStr">
        <is>
          <t>Company or organisation</t>
        </is>
      </c>
      <c r="H1" s="3" t="inlineStr">
        <is>
          <t>source</t>
        </is>
      </c>
      <c r="I1" s="3" t="inlineStr">
        <is>
          <t>Registration type</t>
        </is>
      </c>
      <c r="J1" s="3" t="inlineStr">
        <is>
          <t>Are you bringing a guest?</t>
        </is>
      </c>
      <c r="K1" s="3" t="inlineStr">
        <is>
          <t>Guest's full name</t>
        </is>
      </c>
      <c r="L1" s="3" t="inlineStr">
        <is>
          <t>Dietary needs</t>
        </is>
      </c>
      <c r="M1" s="3" t="inlineStr">
        <is>
          <t>What should the caterers know?</t>
        </is>
      </c>
      <c r="N1" s="3" t="inlineStr">
        <is>
          <t>Accessibility needs</t>
        </is>
      </c>
      <c r="O1" s="3" t="inlineStr">
        <is>
          <t>Can we email you about future events?</t>
        </is>
      </c>
      <c r="P1" s="3" t="inlineStr">
        <is>
          <t>price</t>
        </is>
      </c>
      <c r="Q1" s="3" t="inlineStr">
        <is>
          <t>Payment status</t>
        </is>
      </c>
      <c r="R1" s="3" t="inlineStr">
        <is>
          <t>Payment amount</t>
        </is>
      </c>
      <c r="S1" s="3" t="inlineStr">
        <is>
          <t>Payment currency</t>
        </is>
      </c>
      <c r="T1" s="3" t="inlineStr">
        <is>
          <t>Refunded amount</t>
        </is>
      </c>
      <c r="U1" s="3" t="inlineStr">
        <is>
          <t>Payment paid at</t>
        </is>
      </c>
      <c r="V1" s="3" t="inlineStr">
        <is>
          <t>Stripe payment ID</t>
        </is>
      </c>
      <c r="W1" s="3" t="inlineStr">
        <is>
          <t>Form version</t>
        </is>
      </c>
      <c r="X1" s="3" t="n"/>
      <c r="Y1" s="3" t="n"/>
      <c r="Z1" s="3" t="n"/>
      <c r="AA1" s="30" t="n"/>
      <c r="AB1" s="31" t="inlineStr">
        <is>
          <t>Cancelled (Y)</t>
        </is>
      </c>
      <c r="AC1" s="31" t="inlineStr">
        <is>
          <t>Notes</t>
        </is>
      </c>
      <c r="AD1" s="30" t="n"/>
      <c r="AE1" s="32" t="inlineStr">
        <is>
          <t>Name (worked out)</t>
        </is>
      </c>
      <c r="AF1" s="32" t="inlineStr">
        <is>
          <t>Email (worked out)</t>
        </is>
      </c>
      <c r="AG1" s="32" t="inlineStr">
        <is>
          <t>Registration type (worked out)</t>
        </is>
      </c>
      <c r="AH1" s="32" t="inlineStr">
        <is>
          <t>Counts (1 = not cancelled) (worked out)</t>
        </is>
      </c>
      <c r="AI1" s="32" t="inlineStr">
        <is>
          <t>Guest (1 = yes) (worked out)</t>
        </is>
      </c>
      <c r="AJ1" s="32" t="inlineStr">
        <is>
          <t>Payment status (worked out)</t>
        </is>
      </c>
      <c r="AK1" s="32" t="inlineStr">
        <is>
          <t>Holds a place (1 = yes) (worked out)</t>
        </is>
      </c>
      <c r="AL1" s="32" t="inlineStr">
        <is>
          <t>People registered (worked out)</t>
        </is>
      </c>
      <c r="AM1" s="32" t="inlineStr">
        <is>
          <t>People holding a place (worked out)</t>
        </is>
      </c>
      <c r="AN1" s="32" t="inlineStr">
        <is>
          <t>Amount (worked out)</t>
        </is>
      </c>
      <c r="AO1" s="32" t="inlineStr">
        <is>
          <t>Refunded (worked out)</t>
        </is>
      </c>
      <c r="AP1" s="32" t="inlineStr">
        <is>
          <t>Collected (paid minus refunded) (worked out)</t>
        </is>
      </c>
      <c r="AQ1" s="32" t="inlineStr">
        <is>
          <t>Currency (worked out)</t>
        </is>
      </c>
      <c r="AR1" s="32" t="inlineStr">
        <is>
          <t>Row if currency (worked out)</t>
        </is>
      </c>
      <c r="AS1" s="32" t="inlineStr">
        <is>
          <t>Dietary needs (worked out)</t>
        </is>
      </c>
      <c r="AT1" s="32" t="inlineStr">
        <is>
          <t>Note for caterers (worked out)</t>
        </is>
      </c>
      <c r="AU1" s="32" t="inlineStr">
        <is>
          <t>Caterer note number (worked out)</t>
        </is>
      </c>
      <c r="AV1" s="32" t="inlineStr">
        <is>
          <t>Door list name (worked out)</t>
        </is>
      </c>
      <c r="AW1" s="32" t="inlineStr">
        <is>
          <t>Door list order (worked out)</t>
        </is>
      </c>
      <c r="AX1" s="32" t="inlineStr">
        <is>
          <t>Guest name (worked out)</t>
        </is>
      </c>
    </row>
    <row r="2">
      <c r="A2" s="33" t="inlineStr">
        <is>
          <t>EXAMPLE-01 (delete me)</t>
        </is>
      </c>
      <c r="B2" s="33" t="inlineStr">
        <is>
          <t>2026-10-03T11:10:00.000Z</t>
        </is>
      </c>
      <c r="C2" s="33" t="inlineStr">
        <is>
          <t>2026-10-03T11:05:00.000Z</t>
        </is>
      </c>
      <c r="D2" s="33" t="inlineStr">
        <is>
          <t>Maya Chen</t>
        </is>
      </c>
      <c r="E2" s="33" t="inlineStr">
        <is>
          <t>maya@example.com</t>
        </is>
      </c>
      <c r="F2" s="33" t="inlineStr"/>
      <c r="G2" s="33" t="inlineStr">
        <is>
          <t>Example Co</t>
        </is>
      </c>
      <c r="H2" s="33" t="inlineStr">
        <is>
          <t>newsletter</t>
        </is>
      </c>
      <c r="I2" s="33" t="inlineStr">
        <is>
          <t>Standard</t>
        </is>
      </c>
      <c r="J2" s="33" t="inlineStr">
        <is>
          <t>Yes, one guest</t>
        </is>
      </c>
      <c r="K2" s="33" t="inlineStr">
        <is>
          <t>Sam Chen</t>
        </is>
      </c>
      <c r="L2" s="33" t="inlineStr">
        <is>
          <t>Vegetarian, Gluten-free</t>
        </is>
      </c>
      <c r="M2" s="33" t="inlineStr"/>
      <c r="N2" s="33" t="inlineStr"/>
      <c r="O2" s="33" t="inlineStr">
        <is>
          <t>Yes, please</t>
        </is>
      </c>
      <c r="P2" s="33" t="inlineStr"/>
      <c r="Q2" s="33" t="inlineStr">
        <is>
          <t>Paid</t>
        </is>
      </c>
      <c r="R2" s="33" t="inlineStr">
        <is>
          <t>30.00</t>
        </is>
      </c>
      <c r="S2" s="33" t="inlineStr">
        <is>
          <t>USD</t>
        </is>
      </c>
      <c r="T2" s="33" t="inlineStr">
        <is>
          <t>0.00</t>
        </is>
      </c>
      <c r="U2" s="33" t="inlineStr">
        <is>
          <t>2026-10-03T11:20:00.000Z</t>
        </is>
      </c>
      <c r="V2" s="33" t="inlineStr">
        <is>
          <t>pi_example01</t>
        </is>
      </c>
      <c r="W2" s="33" t="n">
        <v>1</v>
      </c>
      <c r="AA2" s="34" t="n"/>
      <c r="AB2" s="35" t="n"/>
      <c r="AC2" s="35" t="n"/>
      <c r="AD2" s="34" t="n"/>
      <c r="AE2" s="36">
        <f>IFERROR(TRIM(INDEX($A2:$Z2,MATCH(Lists!$J$2,$A$1:$Z$1,0))&amp;""),"")</f>
        <v/>
      </c>
      <c r="AF2" s="36">
        <f>IFERROR(TRIM(INDEX($A2:$Z2,MATCH(Lists!$J$3,$A$1:$Z$1,0))&amp;""),"")</f>
        <v/>
      </c>
      <c r="AG2" s="36">
        <f>IFERROR(TRIM(INDEX($A2:$Z2,MATCH(Lists!$J$4,$A$1:$Z$1,0))&amp;""),"")</f>
        <v/>
      </c>
      <c r="AH2" s="36">
        <f>IF(AND(AE2&lt;&gt;"",UPPER(TRIM(AB2))&lt;&gt;"Y"),1,0)</f>
        <v/>
      </c>
      <c r="AI2" s="36">
        <f>IF(AH2=1,IF(LEFT(IFERROR(TRIM(INDEX($A2:$Z2,MATCH(Lists!$J$5,$A$1:$Z$1,0))&amp;""),""),3)="Yes",1,0),0)</f>
        <v/>
      </c>
      <c r="AJ2" s="36">
        <f>IFERROR(TRIM(INDEX($A2:$Z2,MATCH(Lists!$J$9,$A$1:$Z$1,0))&amp;""),"")</f>
        <v/>
      </c>
      <c r="AK2" s="36">
        <f>IF(AH2=0,0,IF(AJ2="",1,IF(IFERROR(INDEX(Lists!$B$2:$B$9,MATCH(AJ2,Lists!$A$2:$A$9,0)),"N")="Y",1,0)))</f>
        <v/>
      </c>
      <c r="AL2" s="36">
        <f>AH2+AI2</f>
        <v/>
      </c>
      <c r="AM2" s="36">
        <f>AK2*(1+AI2)</f>
        <v/>
      </c>
      <c r="AN2" s="36">
        <f>IFERROR(VALUE(IFERROR(TRIM(INDEX($A2:$Z2,MATCH(Lists!$J$10,$A$1:$Z$1,0))&amp;""),"")),0)</f>
        <v/>
      </c>
      <c r="AO2" s="36">
        <f>IFERROR(VALUE(IFERROR(TRIM(INDEX($A2:$Z2,MATCH(Lists!$J$12,$A$1:$Z$1,0))&amp;""),"")),0)</f>
        <v/>
      </c>
      <c r="AP2" s="36">
        <f>IF(IFERROR(INDEX(Lists!$C$2:$C$9,MATCH(AJ2,Lists!$A$2:$A$9,0)),"N")="Y",AN2-AO2,0)</f>
        <v/>
      </c>
      <c r="AQ2" s="36">
        <f>UPPER(IFERROR(TRIM(INDEX($A2:$Z2,MATCH(Lists!$J$11,$A$1:$Z$1,0))&amp;""),""))</f>
        <v/>
      </c>
      <c r="AR2" s="36">
        <f>IF(LEN(AQ2)&gt;0,ROW(),"")</f>
        <v/>
      </c>
      <c r="AS2" s="36">
        <f>IFERROR(TRIM(INDEX($A2:$Z2,MATCH(Lists!$J$7,$A$1:$Z$1,0))&amp;""),"")</f>
        <v/>
      </c>
      <c r="AT2" s="36">
        <f>IFERROR(TRIM(INDEX($A2:$Z2,MATCH(Lists!$J$8,$A$1:$Z$1,0))&amp;""),"")</f>
        <v/>
      </c>
      <c r="AU2" s="36">
        <f>IF(AND(AH2=1,LEN(AT2)&gt;0),1,"")</f>
        <v/>
      </c>
      <c r="AV2" s="36">
        <f>IF(AH2=1,AE2,"")</f>
        <v/>
      </c>
      <c r="AW2" s="36">
        <f>IF(AV2="","",SUMPRODUCT(($AV$2:$AV$501&lt;&gt;"")*($AV$2:$AV$501&lt;AV2))+SUMPRODUCT(($AV$2:AV2=AV2)*1))</f>
        <v/>
      </c>
      <c r="AX2" s="36">
        <f>IF(AI2=1,IFERROR(TRIM(INDEX($A2:$Z2,MATCH(Lists!$J$6,$A$1:$Z$1,0))&amp;""),""),"")</f>
        <v/>
      </c>
    </row>
    <row r="3">
      <c r="A3" s="33" t="inlineStr">
        <is>
          <t>EXAMPLE-02 (delete me)</t>
        </is>
      </c>
      <c r="B3" s="33" t="inlineStr">
        <is>
          <t>2026-10-04T11:11:00.000Z</t>
        </is>
      </c>
      <c r="C3" s="33" t="inlineStr">
        <is>
          <t>2026-10-04T11:06:00.000Z</t>
        </is>
      </c>
      <c r="D3" s="33" t="inlineStr">
        <is>
          <t>Luis Ortega</t>
        </is>
      </c>
      <c r="E3" s="33" t="inlineStr">
        <is>
          <t>luis@example.com</t>
        </is>
      </c>
      <c r="F3" s="33" t="inlineStr"/>
      <c r="G3" s="33" t="inlineStr"/>
      <c r="H3" s="33" t="inlineStr"/>
      <c r="I3" s="33" t="inlineStr">
        <is>
          <t>Student or concession</t>
        </is>
      </c>
      <c r="J3" s="33" t="inlineStr">
        <is>
          <t>No, just me</t>
        </is>
      </c>
      <c r="K3" s="33" t="inlineStr"/>
      <c r="L3" s="33" t="inlineStr">
        <is>
          <t>Vegan</t>
        </is>
      </c>
      <c r="M3" s="33" t="inlineStr"/>
      <c r="N3" s="33" t="inlineStr"/>
      <c r="O3" s="33" t="inlineStr">
        <is>
          <t>No thanks</t>
        </is>
      </c>
      <c r="P3" s="33" t="inlineStr"/>
      <c r="Q3" s="33" t="inlineStr">
        <is>
          <t>Paid</t>
        </is>
      </c>
      <c r="R3" s="33" t="inlineStr">
        <is>
          <t>10.00</t>
        </is>
      </c>
      <c r="S3" s="33" t="inlineStr">
        <is>
          <t>USD</t>
        </is>
      </c>
      <c r="T3" s="33" t="inlineStr">
        <is>
          <t>0.00</t>
        </is>
      </c>
      <c r="U3" s="33" t="inlineStr">
        <is>
          <t>2026-10-04T11:21:00.000Z</t>
        </is>
      </c>
      <c r="V3" s="33" t="inlineStr">
        <is>
          <t>pi_example02</t>
        </is>
      </c>
      <c r="W3" s="33" t="n">
        <v>1</v>
      </c>
      <c r="AA3" s="34" t="n"/>
      <c r="AB3" s="35" t="n"/>
      <c r="AC3" s="35" t="n"/>
      <c r="AD3" s="34" t="n"/>
      <c r="AE3" s="36">
        <f>IFERROR(TRIM(INDEX($A3:$Z3,MATCH(Lists!$J$2,$A$1:$Z$1,0))&amp;""),"")</f>
        <v/>
      </c>
      <c r="AF3" s="36">
        <f>IFERROR(TRIM(INDEX($A3:$Z3,MATCH(Lists!$J$3,$A$1:$Z$1,0))&amp;""),"")</f>
        <v/>
      </c>
      <c r="AG3" s="36">
        <f>IFERROR(TRIM(INDEX($A3:$Z3,MATCH(Lists!$J$4,$A$1:$Z$1,0))&amp;""),"")</f>
        <v/>
      </c>
      <c r="AH3" s="36">
        <f>IF(AND(AE3&lt;&gt;"",UPPER(TRIM(AB3))&lt;&gt;"Y"),1,0)</f>
        <v/>
      </c>
      <c r="AI3" s="36">
        <f>IF(AH3=1,IF(LEFT(IFERROR(TRIM(INDEX($A3:$Z3,MATCH(Lists!$J$5,$A$1:$Z$1,0))&amp;""),""),3)="Yes",1,0),0)</f>
        <v/>
      </c>
      <c r="AJ3" s="36">
        <f>IFERROR(TRIM(INDEX($A3:$Z3,MATCH(Lists!$J$9,$A$1:$Z$1,0))&amp;""),"")</f>
        <v/>
      </c>
      <c r="AK3" s="36">
        <f>IF(AH3=0,0,IF(AJ3="",1,IF(IFERROR(INDEX(Lists!$B$2:$B$9,MATCH(AJ3,Lists!$A$2:$A$9,0)),"N")="Y",1,0)))</f>
        <v/>
      </c>
      <c r="AL3" s="36">
        <f>AH3+AI3</f>
        <v/>
      </c>
      <c r="AM3" s="36">
        <f>AK3*(1+AI3)</f>
        <v/>
      </c>
      <c r="AN3" s="36">
        <f>IFERROR(VALUE(IFERROR(TRIM(INDEX($A3:$Z3,MATCH(Lists!$J$10,$A$1:$Z$1,0))&amp;""),"")),0)</f>
        <v/>
      </c>
      <c r="AO3" s="36">
        <f>IFERROR(VALUE(IFERROR(TRIM(INDEX($A3:$Z3,MATCH(Lists!$J$12,$A$1:$Z$1,0))&amp;""),"")),0)</f>
        <v/>
      </c>
      <c r="AP3" s="36">
        <f>IF(IFERROR(INDEX(Lists!$C$2:$C$9,MATCH(AJ3,Lists!$A$2:$A$9,0)),"N")="Y",AN3-AO3,0)</f>
        <v/>
      </c>
      <c r="AQ3" s="36">
        <f>UPPER(IFERROR(TRIM(INDEX($A3:$Z3,MATCH(Lists!$J$11,$A$1:$Z$1,0))&amp;""),""))</f>
        <v/>
      </c>
      <c r="AR3" s="36">
        <f>IF(LEN(AQ3)&gt;0,ROW(),"")</f>
        <v/>
      </c>
      <c r="AS3" s="36">
        <f>IFERROR(TRIM(INDEX($A3:$Z3,MATCH(Lists!$J$7,$A$1:$Z$1,0))&amp;""),"")</f>
        <v/>
      </c>
      <c r="AT3" s="36">
        <f>IFERROR(TRIM(INDEX($A3:$Z3,MATCH(Lists!$J$8,$A$1:$Z$1,0))&amp;""),"")</f>
        <v/>
      </c>
      <c r="AU3" s="36">
        <f>IF(AND(AH3=1,LEN(AT3)&gt;0),MAX($AU$1:AU2)+1,"")</f>
        <v/>
      </c>
      <c r="AV3" s="36">
        <f>IF(AH3=1,AE3,"")</f>
        <v/>
      </c>
      <c r="AW3" s="36">
        <f>IF(AV3="","",SUMPRODUCT(($AV$2:$AV$501&lt;&gt;"")*($AV$2:$AV$501&lt;AV3))+SUMPRODUCT(($AV$2:AV3=AV3)*1))</f>
        <v/>
      </c>
      <c r="AX3" s="36">
        <f>IF(AI3=1,IFERROR(TRIM(INDEX($A3:$Z3,MATCH(Lists!$J$6,$A$1:$Z$1,0))&amp;""),""),"")</f>
        <v/>
      </c>
    </row>
    <row r="4">
      <c r="A4" s="33" t="inlineStr">
        <is>
          <t>EXAMPLE-03 (delete me)</t>
        </is>
      </c>
      <c r="B4" s="33" t="inlineStr">
        <is>
          <t>2026-10-05T11:12:00.000Z</t>
        </is>
      </c>
      <c r="C4" s="33" t="inlineStr">
        <is>
          <t>2026-10-05T11:07:00.000Z</t>
        </is>
      </c>
      <c r="D4" s="33" t="inlineStr">
        <is>
          <t>Priya Raman</t>
        </is>
      </c>
      <c r="E4" s="33" t="inlineStr">
        <is>
          <t>priya@example.com</t>
        </is>
      </c>
      <c r="F4" s="33" t="inlineStr"/>
      <c r="G4" s="33" t="inlineStr"/>
      <c r="H4" s="33" t="inlineStr">
        <is>
          <t>friend</t>
        </is>
      </c>
      <c r="I4" s="33" t="inlineStr">
        <is>
          <t>Supporter</t>
        </is>
      </c>
      <c r="J4" s="33" t="inlineStr">
        <is>
          <t>Yes, one guest</t>
        </is>
      </c>
      <c r="K4" s="33" t="inlineStr">
        <is>
          <t>Arun Raman</t>
        </is>
      </c>
      <c r="L4" s="33" t="inlineStr">
        <is>
          <t>Halal</t>
        </is>
      </c>
      <c r="M4" s="33" t="inlineStr"/>
      <c r="N4" s="33" t="inlineStr"/>
      <c r="O4" s="33" t="inlineStr">
        <is>
          <t>Yes, please</t>
        </is>
      </c>
      <c r="P4" s="33" t="inlineStr"/>
      <c r="Q4" s="33" t="inlineStr">
        <is>
          <t>Paid</t>
        </is>
      </c>
      <c r="R4" s="33" t="inlineStr">
        <is>
          <t>40.00</t>
        </is>
      </c>
      <c r="S4" s="33" t="inlineStr">
        <is>
          <t>USD</t>
        </is>
      </c>
      <c r="T4" s="33" t="inlineStr">
        <is>
          <t>0.00</t>
        </is>
      </c>
      <c r="U4" s="33" t="inlineStr">
        <is>
          <t>2026-10-05T11:22:00.000Z</t>
        </is>
      </c>
      <c r="V4" s="33" t="inlineStr">
        <is>
          <t>pi_example03</t>
        </is>
      </c>
      <c r="W4" s="33" t="n">
        <v>1</v>
      </c>
      <c r="AA4" s="34" t="n"/>
      <c r="AB4" s="35" t="n"/>
      <c r="AC4" s="35" t="n"/>
      <c r="AD4" s="34" t="n"/>
      <c r="AE4" s="36">
        <f>IFERROR(TRIM(INDEX($A4:$Z4,MATCH(Lists!$J$2,$A$1:$Z$1,0))&amp;""),"")</f>
        <v/>
      </c>
      <c r="AF4" s="36">
        <f>IFERROR(TRIM(INDEX($A4:$Z4,MATCH(Lists!$J$3,$A$1:$Z$1,0))&amp;""),"")</f>
        <v/>
      </c>
      <c r="AG4" s="36">
        <f>IFERROR(TRIM(INDEX($A4:$Z4,MATCH(Lists!$J$4,$A$1:$Z$1,0))&amp;""),"")</f>
        <v/>
      </c>
      <c r="AH4" s="36">
        <f>IF(AND(AE4&lt;&gt;"",UPPER(TRIM(AB4))&lt;&gt;"Y"),1,0)</f>
        <v/>
      </c>
      <c r="AI4" s="36">
        <f>IF(AH4=1,IF(LEFT(IFERROR(TRIM(INDEX($A4:$Z4,MATCH(Lists!$J$5,$A$1:$Z$1,0))&amp;""),""),3)="Yes",1,0),0)</f>
        <v/>
      </c>
      <c r="AJ4" s="36">
        <f>IFERROR(TRIM(INDEX($A4:$Z4,MATCH(Lists!$J$9,$A$1:$Z$1,0))&amp;""),"")</f>
        <v/>
      </c>
      <c r="AK4" s="36">
        <f>IF(AH4=0,0,IF(AJ4="",1,IF(IFERROR(INDEX(Lists!$B$2:$B$9,MATCH(AJ4,Lists!$A$2:$A$9,0)),"N")="Y",1,0)))</f>
        <v/>
      </c>
      <c r="AL4" s="36">
        <f>AH4+AI4</f>
        <v/>
      </c>
      <c r="AM4" s="36">
        <f>AK4*(1+AI4)</f>
        <v/>
      </c>
      <c r="AN4" s="36">
        <f>IFERROR(VALUE(IFERROR(TRIM(INDEX($A4:$Z4,MATCH(Lists!$J$10,$A$1:$Z$1,0))&amp;""),"")),0)</f>
        <v/>
      </c>
      <c r="AO4" s="36">
        <f>IFERROR(VALUE(IFERROR(TRIM(INDEX($A4:$Z4,MATCH(Lists!$J$12,$A$1:$Z$1,0))&amp;""),"")),0)</f>
        <v/>
      </c>
      <c r="AP4" s="36">
        <f>IF(IFERROR(INDEX(Lists!$C$2:$C$9,MATCH(AJ4,Lists!$A$2:$A$9,0)),"N")="Y",AN4-AO4,0)</f>
        <v/>
      </c>
      <c r="AQ4" s="36">
        <f>UPPER(IFERROR(TRIM(INDEX($A4:$Z4,MATCH(Lists!$J$11,$A$1:$Z$1,0))&amp;""),""))</f>
        <v/>
      </c>
      <c r="AR4" s="36">
        <f>IF(LEN(AQ4)&gt;0,ROW(),"")</f>
        <v/>
      </c>
      <c r="AS4" s="36">
        <f>IFERROR(TRIM(INDEX($A4:$Z4,MATCH(Lists!$J$7,$A$1:$Z$1,0))&amp;""),"")</f>
        <v/>
      </c>
      <c r="AT4" s="36">
        <f>IFERROR(TRIM(INDEX($A4:$Z4,MATCH(Lists!$J$8,$A$1:$Z$1,0))&amp;""),"")</f>
        <v/>
      </c>
      <c r="AU4" s="36">
        <f>IF(AND(AH4=1,LEN(AT4)&gt;0),MAX($AU$1:AU3)+1,"")</f>
        <v/>
      </c>
      <c r="AV4" s="36">
        <f>IF(AH4=1,AE4,"")</f>
        <v/>
      </c>
      <c r="AW4" s="36">
        <f>IF(AV4="","",SUMPRODUCT(($AV$2:$AV$501&lt;&gt;"")*($AV$2:$AV$501&lt;AV4))+SUMPRODUCT(($AV$2:AV4=AV4)*1))</f>
        <v/>
      </c>
      <c r="AX4" s="36">
        <f>IF(AI4=1,IFERROR(TRIM(INDEX($A4:$Z4,MATCH(Lists!$J$6,$A$1:$Z$1,0))&amp;""),""),"")</f>
        <v/>
      </c>
    </row>
    <row r="5">
      <c r="A5" s="33" t="inlineStr">
        <is>
          <t>EXAMPLE-04 (delete me)</t>
        </is>
      </c>
      <c r="B5" s="33" t="inlineStr">
        <is>
          <t>2026-10-06T11:13:00.000Z</t>
        </is>
      </c>
      <c r="C5" s="33" t="inlineStr">
        <is>
          <t>2026-10-06T11:08:00.000Z</t>
        </is>
      </c>
      <c r="D5" s="33" t="inlineStr">
        <is>
          <t>Tom Becker</t>
        </is>
      </c>
      <c r="E5" s="33" t="inlineStr">
        <is>
          <t>tom@example.com</t>
        </is>
      </c>
      <c r="F5" s="33" t="inlineStr"/>
      <c r="G5" s="33" t="inlineStr">
        <is>
          <t>Example Co</t>
        </is>
      </c>
      <c r="H5" s="33" t="inlineStr"/>
      <c r="I5" s="33" t="inlineStr">
        <is>
          <t>Standard</t>
        </is>
      </c>
      <c r="J5" s="33" t="inlineStr">
        <is>
          <t>No, just me</t>
        </is>
      </c>
      <c r="K5" s="33" t="inlineStr"/>
      <c r="L5" s="33" t="inlineStr"/>
      <c r="M5" s="33" t="inlineStr"/>
      <c r="N5" s="33" t="inlineStr"/>
      <c r="O5" s="33" t="inlineStr">
        <is>
          <t>No thanks</t>
        </is>
      </c>
      <c r="P5" s="33" t="inlineStr"/>
      <c r="Q5" s="33" t="inlineStr">
        <is>
          <t>Awaiting payment</t>
        </is>
      </c>
      <c r="R5" s="33" t="inlineStr">
        <is>
          <t>20.00</t>
        </is>
      </c>
      <c r="S5" s="33" t="inlineStr">
        <is>
          <t>USD</t>
        </is>
      </c>
      <c r="T5" s="33" t="inlineStr">
        <is>
          <t>0.00</t>
        </is>
      </c>
      <c r="U5" s="33" t="inlineStr"/>
      <c r="V5" s="33" t="inlineStr"/>
      <c r="W5" s="33" t="n">
        <v>1</v>
      </c>
      <c r="AA5" s="34" t="n"/>
      <c r="AB5" s="35" t="n"/>
      <c r="AC5" s="35" t="n"/>
      <c r="AD5" s="34" t="n"/>
      <c r="AE5" s="36">
        <f>IFERROR(TRIM(INDEX($A5:$Z5,MATCH(Lists!$J$2,$A$1:$Z$1,0))&amp;""),"")</f>
        <v/>
      </c>
      <c r="AF5" s="36">
        <f>IFERROR(TRIM(INDEX($A5:$Z5,MATCH(Lists!$J$3,$A$1:$Z$1,0))&amp;""),"")</f>
        <v/>
      </c>
      <c r="AG5" s="36">
        <f>IFERROR(TRIM(INDEX($A5:$Z5,MATCH(Lists!$J$4,$A$1:$Z$1,0))&amp;""),"")</f>
        <v/>
      </c>
      <c r="AH5" s="36">
        <f>IF(AND(AE5&lt;&gt;"",UPPER(TRIM(AB5))&lt;&gt;"Y"),1,0)</f>
        <v/>
      </c>
      <c r="AI5" s="36">
        <f>IF(AH5=1,IF(LEFT(IFERROR(TRIM(INDEX($A5:$Z5,MATCH(Lists!$J$5,$A$1:$Z$1,0))&amp;""),""),3)="Yes",1,0),0)</f>
        <v/>
      </c>
      <c r="AJ5" s="36">
        <f>IFERROR(TRIM(INDEX($A5:$Z5,MATCH(Lists!$J$9,$A$1:$Z$1,0))&amp;""),"")</f>
        <v/>
      </c>
      <c r="AK5" s="36">
        <f>IF(AH5=0,0,IF(AJ5="",1,IF(IFERROR(INDEX(Lists!$B$2:$B$9,MATCH(AJ5,Lists!$A$2:$A$9,0)),"N")="Y",1,0)))</f>
        <v/>
      </c>
      <c r="AL5" s="36">
        <f>AH5+AI5</f>
        <v/>
      </c>
      <c r="AM5" s="36">
        <f>AK5*(1+AI5)</f>
        <v/>
      </c>
      <c r="AN5" s="36">
        <f>IFERROR(VALUE(IFERROR(TRIM(INDEX($A5:$Z5,MATCH(Lists!$J$10,$A$1:$Z$1,0))&amp;""),"")),0)</f>
        <v/>
      </c>
      <c r="AO5" s="36">
        <f>IFERROR(VALUE(IFERROR(TRIM(INDEX($A5:$Z5,MATCH(Lists!$J$12,$A$1:$Z$1,0))&amp;""),"")),0)</f>
        <v/>
      </c>
      <c r="AP5" s="36">
        <f>IF(IFERROR(INDEX(Lists!$C$2:$C$9,MATCH(AJ5,Lists!$A$2:$A$9,0)),"N")="Y",AN5-AO5,0)</f>
        <v/>
      </c>
      <c r="AQ5" s="36">
        <f>UPPER(IFERROR(TRIM(INDEX($A5:$Z5,MATCH(Lists!$J$11,$A$1:$Z$1,0))&amp;""),""))</f>
        <v/>
      </c>
      <c r="AR5" s="36">
        <f>IF(LEN(AQ5)&gt;0,ROW(),"")</f>
        <v/>
      </c>
      <c r="AS5" s="36">
        <f>IFERROR(TRIM(INDEX($A5:$Z5,MATCH(Lists!$J$7,$A$1:$Z$1,0))&amp;""),"")</f>
        <v/>
      </c>
      <c r="AT5" s="36">
        <f>IFERROR(TRIM(INDEX($A5:$Z5,MATCH(Lists!$J$8,$A$1:$Z$1,0))&amp;""),"")</f>
        <v/>
      </c>
      <c r="AU5" s="36">
        <f>IF(AND(AH5=1,LEN(AT5)&gt;0),MAX($AU$1:AU4)+1,"")</f>
        <v/>
      </c>
      <c r="AV5" s="36">
        <f>IF(AH5=1,AE5,"")</f>
        <v/>
      </c>
      <c r="AW5" s="36">
        <f>IF(AV5="","",SUMPRODUCT(($AV$2:$AV$501&lt;&gt;"")*($AV$2:$AV$501&lt;AV5))+SUMPRODUCT(($AV$2:AV5=AV5)*1))</f>
        <v/>
      </c>
      <c r="AX5" s="36">
        <f>IF(AI5=1,IFERROR(TRIM(INDEX($A5:$Z5,MATCH(Lists!$J$6,$A$1:$Z$1,0))&amp;""),""),"")</f>
        <v/>
      </c>
    </row>
    <row r="6">
      <c r="A6" s="33" t="inlineStr">
        <is>
          <t>EXAMPLE-05 (delete me)</t>
        </is>
      </c>
      <c r="B6" s="33" t="inlineStr">
        <is>
          <t>2026-10-07T11:14:00.000Z</t>
        </is>
      </c>
      <c r="C6" s="33" t="inlineStr">
        <is>
          <t>2026-10-07T11:09:00.000Z</t>
        </is>
      </c>
      <c r="D6" s="33" t="inlineStr">
        <is>
          <t>Aisha Khan</t>
        </is>
      </c>
      <c r="E6" s="33" t="inlineStr">
        <is>
          <t>aisha@example.com</t>
        </is>
      </c>
      <c r="F6" s="33" t="inlineStr"/>
      <c r="G6" s="33" t="inlineStr"/>
      <c r="H6" s="33" t="inlineStr">
        <is>
          <t>newsletter</t>
        </is>
      </c>
      <c r="I6" s="33" t="inlineStr">
        <is>
          <t>Standard</t>
        </is>
      </c>
      <c r="J6" s="33" t="inlineStr">
        <is>
          <t>No, just me</t>
        </is>
      </c>
      <c r="K6" s="33" t="inlineStr"/>
      <c r="L6" s="33" t="inlineStr">
        <is>
          <t>Something else</t>
        </is>
      </c>
      <c r="M6" s="33" t="inlineStr">
        <is>
          <t>Dairy-free, nut allergy</t>
        </is>
      </c>
      <c r="N6" s="33" t="inlineStr"/>
      <c r="O6" s="33" t="inlineStr">
        <is>
          <t>Yes, please</t>
        </is>
      </c>
      <c r="P6" s="33" t="inlineStr"/>
      <c r="Q6" s="33" t="inlineStr">
        <is>
          <t>Paid</t>
        </is>
      </c>
      <c r="R6" s="33" t="inlineStr">
        <is>
          <t>20.00</t>
        </is>
      </c>
      <c r="S6" s="33" t="inlineStr">
        <is>
          <t>USD</t>
        </is>
      </c>
      <c r="T6" s="33" t="inlineStr">
        <is>
          <t>0.00</t>
        </is>
      </c>
      <c r="U6" s="33" t="inlineStr">
        <is>
          <t>2026-10-07T11:24:00.000Z</t>
        </is>
      </c>
      <c r="V6" s="33" t="inlineStr">
        <is>
          <t>pi_example05</t>
        </is>
      </c>
      <c r="W6" s="33" t="n">
        <v>1</v>
      </c>
      <c r="AA6" s="34" t="n"/>
      <c r="AB6" s="35" t="n"/>
      <c r="AC6" s="35" t="n"/>
      <c r="AD6" s="34" t="n"/>
      <c r="AE6" s="36">
        <f>IFERROR(TRIM(INDEX($A6:$Z6,MATCH(Lists!$J$2,$A$1:$Z$1,0))&amp;""),"")</f>
        <v/>
      </c>
      <c r="AF6" s="36">
        <f>IFERROR(TRIM(INDEX($A6:$Z6,MATCH(Lists!$J$3,$A$1:$Z$1,0))&amp;""),"")</f>
        <v/>
      </c>
      <c r="AG6" s="36">
        <f>IFERROR(TRIM(INDEX($A6:$Z6,MATCH(Lists!$J$4,$A$1:$Z$1,0))&amp;""),"")</f>
        <v/>
      </c>
      <c r="AH6" s="36">
        <f>IF(AND(AE6&lt;&gt;"",UPPER(TRIM(AB6))&lt;&gt;"Y"),1,0)</f>
        <v/>
      </c>
      <c r="AI6" s="36">
        <f>IF(AH6=1,IF(LEFT(IFERROR(TRIM(INDEX($A6:$Z6,MATCH(Lists!$J$5,$A$1:$Z$1,0))&amp;""),""),3)="Yes",1,0),0)</f>
        <v/>
      </c>
      <c r="AJ6" s="36">
        <f>IFERROR(TRIM(INDEX($A6:$Z6,MATCH(Lists!$J$9,$A$1:$Z$1,0))&amp;""),"")</f>
        <v/>
      </c>
      <c r="AK6" s="36">
        <f>IF(AH6=0,0,IF(AJ6="",1,IF(IFERROR(INDEX(Lists!$B$2:$B$9,MATCH(AJ6,Lists!$A$2:$A$9,0)),"N")="Y",1,0)))</f>
        <v/>
      </c>
      <c r="AL6" s="36">
        <f>AH6+AI6</f>
        <v/>
      </c>
      <c r="AM6" s="36">
        <f>AK6*(1+AI6)</f>
        <v/>
      </c>
      <c r="AN6" s="36">
        <f>IFERROR(VALUE(IFERROR(TRIM(INDEX($A6:$Z6,MATCH(Lists!$J$10,$A$1:$Z$1,0))&amp;""),"")),0)</f>
        <v/>
      </c>
      <c r="AO6" s="36">
        <f>IFERROR(VALUE(IFERROR(TRIM(INDEX($A6:$Z6,MATCH(Lists!$J$12,$A$1:$Z$1,0))&amp;""),"")),0)</f>
        <v/>
      </c>
      <c r="AP6" s="36">
        <f>IF(IFERROR(INDEX(Lists!$C$2:$C$9,MATCH(AJ6,Lists!$A$2:$A$9,0)),"N")="Y",AN6-AO6,0)</f>
        <v/>
      </c>
      <c r="AQ6" s="36">
        <f>UPPER(IFERROR(TRIM(INDEX($A6:$Z6,MATCH(Lists!$J$11,$A$1:$Z$1,0))&amp;""),""))</f>
        <v/>
      </c>
      <c r="AR6" s="36">
        <f>IF(LEN(AQ6)&gt;0,ROW(),"")</f>
        <v/>
      </c>
      <c r="AS6" s="36">
        <f>IFERROR(TRIM(INDEX($A6:$Z6,MATCH(Lists!$J$7,$A$1:$Z$1,0))&amp;""),"")</f>
        <v/>
      </c>
      <c r="AT6" s="36">
        <f>IFERROR(TRIM(INDEX($A6:$Z6,MATCH(Lists!$J$8,$A$1:$Z$1,0))&amp;""),"")</f>
        <v/>
      </c>
      <c r="AU6" s="36">
        <f>IF(AND(AH6=1,LEN(AT6)&gt;0),MAX($AU$1:AU5)+1,"")</f>
        <v/>
      </c>
      <c r="AV6" s="36">
        <f>IF(AH6=1,AE6,"")</f>
        <v/>
      </c>
      <c r="AW6" s="36">
        <f>IF(AV6="","",SUMPRODUCT(($AV$2:$AV$501&lt;&gt;"")*($AV$2:$AV$501&lt;AV6))+SUMPRODUCT(($AV$2:AV6=AV6)*1))</f>
        <v/>
      </c>
      <c r="AX6" s="36">
        <f>IF(AI6=1,IFERROR(TRIM(INDEX($A6:$Z6,MATCH(Lists!$J$6,$A$1:$Z$1,0))&amp;""),""),"")</f>
        <v/>
      </c>
    </row>
    <row r="7">
      <c r="A7" s="33" t="inlineStr">
        <is>
          <t>EXAMPLE-06 (delete me)</t>
        </is>
      </c>
      <c r="B7" s="33" t="inlineStr">
        <is>
          <t>2026-10-08T11:15:00.000Z</t>
        </is>
      </c>
      <c r="C7" s="33" t="inlineStr">
        <is>
          <t>2026-10-08T11:10:00.000Z</t>
        </is>
      </c>
      <c r="D7" s="33" t="inlineStr">
        <is>
          <t>Jon Larsen</t>
        </is>
      </c>
      <c r="E7" s="33" t="inlineStr">
        <is>
          <t>jon@example.com</t>
        </is>
      </c>
      <c r="F7" s="33" t="inlineStr"/>
      <c r="G7" s="33" t="inlineStr"/>
      <c r="H7" s="33" t="inlineStr">
        <is>
          <t>newsletter</t>
        </is>
      </c>
      <c r="I7" s="33" t="inlineStr">
        <is>
          <t>Student or concession</t>
        </is>
      </c>
      <c r="J7" s="33" t="inlineStr">
        <is>
          <t>Yes, one guest</t>
        </is>
      </c>
      <c r="K7" s="33" t="inlineStr">
        <is>
          <t>Mia Larsen</t>
        </is>
      </c>
      <c r="L7" s="33" t="inlineStr">
        <is>
          <t>Vegetarian</t>
        </is>
      </c>
      <c r="M7" s="33" t="inlineStr"/>
      <c r="N7" s="33" t="inlineStr"/>
      <c r="O7" s="33" t="inlineStr">
        <is>
          <t>No thanks</t>
        </is>
      </c>
      <c r="P7" s="33" t="inlineStr"/>
      <c r="Q7" s="33" t="inlineStr">
        <is>
          <t>Partially refunded</t>
        </is>
      </c>
      <c r="R7" s="33" t="inlineStr">
        <is>
          <t>20.00</t>
        </is>
      </c>
      <c r="S7" s="33" t="inlineStr">
        <is>
          <t>USD</t>
        </is>
      </c>
      <c r="T7" s="33" t="inlineStr">
        <is>
          <t>5.00</t>
        </is>
      </c>
      <c r="U7" s="33" t="inlineStr">
        <is>
          <t>2026-10-08T11:25:00.000Z</t>
        </is>
      </c>
      <c r="V7" s="33" t="inlineStr">
        <is>
          <t>pi_example06</t>
        </is>
      </c>
      <c r="W7" s="33" t="n">
        <v>1</v>
      </c>
      <c r="AA7" s="34" t="n"/>
      <c r="AB7" s="35" t="n"/>
      <c r="AC7" s="35" t="n"/>
      <c r="AD7" s="34" t="n"/>
      <c r="AE7" s="36">
        <f>IFERROR(TRIM(INDEX($A7:$Z7,MATCH(Lists!$J$2,$A$1:$Z$1,0))&amp;""),"")</f>
        <v/>
      </c>
      <c r="AF7" s="36">
        <f>IFERROR(TRIM(INDEX($A7:$Z7,MATCH(Lists!$J$3,$A$1:$Z$1,0))&amp;""),"")</f>
        <v/>
      </c>
      <c r="AG7" s="36">
        <f>IFERROR(TRIM(INDEX($A7:$Z7,MATCH(Lists!$J$4,$A$1:$Z$1,0))&amp;""),"")</f>
        <v/>
      </c>
      <c r="AH7" s="36">
        <f>IF(AND(AE7&lt;&gt;"",UPPER(TRIM(AB7))&lt;&gt;"Y"),1,0)</f>
        <v/>
      </c>
      <c r="AI7" s="36">
        <f>IF(AH7=1,IF(LEFT(IFERROR(TRIM(INDEX($A7:$Z7,MATCH(Lists!$J$5,$A$1:$Z$1,0))&amp;""),""),3)="Yes",1,0),0)</f>
        <v/>
      </c>
      <c r="AJ7" s="36">
        <f>IFERROR(TRIM(INDEX($A7:$Z7,MATCH(Lists!$J$9,$A$1:$Z$1,0))&amp;""),"")</f>
        <v/>
      </c>
      <c r="AK7" s="36">
        <f>IF(AH7=0,0,IF(AJ7="",1,IF(IFERROR(INDEX(Lists!$B$2:$B$9,MATCH(AJ7,Lists!$A$2:$A$9,0)),"N")="Y",1,0)))</f>
        <v/>
      </c>
      <c r="AL7" s="36">
        <f>AH7+AI7</f>
        <v/>
      </c>
      <c r="AM7" s="36">
        <f>AK7*(1+AI7)</f>
        <v/>
      </c>
      <c r="AN7" s="36">
        <f>IFERROR(VALUE(IFERROR(TRIM(INDEX($A7:$Z7,MATCH(Lists!$J$10,$A$1:$Z$1,0))&amp;""),"")),0)</f>
        <v/>
      </c>
      <c r="AO7" s="36">
        <f>IFERROR(VALUE(IFERROR(TRIM(INDEX($A7:$Z7,MATCH(Lists!$J$12,$A$1:$Z$1,0))&amp;""),"")),0)</f>
        <v/>
      </c>
      <c r="AP7" s="36">
        <f>IF(IFERROR(INDEX(Lists!$C$2:$C$9,MATCH(AJ7,Lists!$A$2:$A$9,0)),"N")="Y",AN7-AO7,0)</f>
        <v/>
      </c>
      <c r="AQ7" s="36">
        <f>UPPER(IFERROR(TRIM(INDEX($A7:$Z7,MATCH(Lists!$J$11,$A$1:$Z$1,0))&amp;""),""))</f>
        <v/>
      </c>
      <c r="AR7" s="36">
        <f>IF(LEN(AQ7)&gt;0,ROW(),"")</f>
        <v/>
      </c>
      <c r="AS7" s="36">
        <f>IFERROR(TRIM(INDEX($A7:$Z7,MATCH(Lists!$J$7,$A$1:$Z$1,0))&amp;""),"")</f>
        <v/>
      </c>
      <c r="AT7" s="36">
        <f>IFERROR(TRIM(INDEX($A7:$Z7,MATCH(Lists!$J$8,$A$1:$Z$1,0))&amp;""),"")</f>
        <v/>
      </c>
      <c r="AU7" s="36">
        <f>IF(AND(AH7=1,LEN(AT7)&gt;0),MAX($AU$1:AU6)+1,"")</f>
        <v/>
      </c>
      <c r="AV7" s="36">
        <f>IF(AH7=1,AE7,"")</f>
        <v/>
      </c>
      <c r="AW7" s="36">
        <f>IF(AV7="","",SUMPRODUCT(($AV$2:$AV$501&lt;&gt;"")*($AV$2:$AV$501&lt;AV7))+SUMPRODUCT(($AV$2:AV7=AV7)*1))</f>
        <v/>
      </c>
      <c r="AX7" s="36">
        <f>IF(AI7=1,IFERROR(TRIM(INDEX($A7:$Z7,MATCH(Lists!$J$6,$A$1:$Z$1,0))&amp;""),""),"")</f>
        <v/>
      </c>
    </row>
    <row r="8">
      <c r="A8" s="33" t="inlineStr">
        <is>
          <t>EXAMPLE-07 (delete me)</t>
        </is>
      </c>
      <c r="B8" s="33" t="inlineStr">
        <is>
          <t>2026-10-09T11:16:00.000Z</t>
        </is>
      </c>
      <c r="C8" s="33" t="inlineStr">
        <is>
          <t>2026-10-09T11:11:00.000Z</t>
        </is>
      </c>
      <c r="D8" s="33" t="inlineStr">
        <is>
          <t>Zara Ali</t>
        </is>
      </c>
      <c r="E8" s="33" t="inlineStr">
        <is>
          <t>zara@example.com</t>
        </is>
      </c>
      <c r="F8" s="33" t="inlineStr"/>
      <c r="G8" s="33" t="inlineStr">
        <is>
          <t>Example Co</t>
        </is>
      </c>
      <c r="H8" s="33" t="inlineStr"/>
      <c r="I8" s="33" t="inlineStr">
        <is>
          <t>Standard</t>
        </is>
      </c>
      <c r="J8" s="33" t="inlineStr">
        <is>
          <t>No, just me</t>
        </is>
      </c>
      <c r="K8" s="33" t="inlineStr"/>
      <c r="L8" s="33" t="inlineStr">
        <is>
          <t>Kosher</t>
        </is>
      </c>
      <c r="M8" s="33" t="inlineStr"/>
      <c r="N8" s="33" t="inlineStr"/>
      <c r="O8" s="33" t="inlineStr">
        <is>
          <t>Yes, please</t>
        </is>
      </c>
      <c r="P8" s="33" t="inlineStr"/>
      <c r="Q8" s="33" t="inlineStr">
        <is>
          <t>Refunded</t>
        </is>
      </c>
      <c r="R8" s="33" t="inlineStr">
        <is>
          <t>20.00</t>
        </is>
      </c>
      <c r="S8" s="33" t="inlineStr">
        <is>
          <t>USD</t>
        </is>
      </c>
      <c r="T8" s="33" t="inlineStr">
        <is>
          <t>20.00</t>
        </is>
      </c>
      <c r="U8" s="33" t="inlineStr">
        <is>
          <t>2026-10-09T11:26:00.000Z</t>
        </is>
      </c>
      <c r="V8" s="33" t="inlineStr">
        <is>
          <t>pi_example07</t>
        </is>
      </c>
      <c r="W8" s="33" t="n">
        <v>1</v>
      </c>
      <c r="AA8" s="34" t="n"/>
      <c r="AB8" s="35" t="inlineStr">
        <is>
          <t>Y</t>
        </is>
      </c>
      <c r="AC8" s="35" t="n"/>
      <c r="AD8" s="34" t="n"/>
      <c r="AE8" s="36">
        <f>IFERROR(TRIM(INDEX($A8:$Z8,MATCH(Lists!$J$2,$A$1:$Z$1,0))&amp;""),"")</f>
        <v/>
      </c>
      <c r="AF8" s="36">
        <f>IFERROR(TRIM(INDEX($A8:$Z8,MATCH(Lists!$J$3,$A$1:$Z$1,0))&amp;""),"")</f>
        <v/>
      </c>
      <c r="AG8" s="36">
        <f>IFERROR(TRIM(INDEX($A8:$Z8,MATCH(Lists!$J$4,$A$1:$Z$1,0))&amp;""),"")</f>
        <v/>
      </c>
      <c r="AH8" s="36">
        <f>IF(AND(AE8&lt;&gt;"",UPPER(TRIM(AB8))&lt;&gt;"Y"),1,0)</f>
        <v/>
      </c>
      <c r="AI8" s="36">
        <f>IF(AH8=1,IF(LEFT(IFERROR(TRIM(INDEX($A8:$Z8,MATCH(Lists!$J$5,$A$1:$Z$1,0))&amp;""),""),3)="Yes",1,0),0)</f>
        <v/>
      </c>
      <c r="AJ8" s="36">
        <f>IFERROR(TRIM(INDEX($A8:$Z8,MATCH(Lists!$J$9,$A$1:$Z$1,0))&amp;""),"")</f>
        <v/>
      </c>
      <c r="AK8" s="36">
        <f>IF(AH8=0,0,IF(AJ8="",1,IF(IFERROR(INDEX(Lists!$B$2:$B$9,MATCH(AJ8,Lists!$A$2:$A$9,0)),"N")="Y",1,0)))</f>
        <v/>
      </c>
      <c r="AL8" s="36">
        <f>AH8+AI8</f>
        <v/>
      </c>
      <c r="AM8" s="36">
        <f>AK8*(1+AI8)</f>
        <v/>
      </c>
      <c r="AN8" s="36">
        <f>IFERROR(VALUE(IFERROR(TRIM(INDEX($A8:$Z8,MATCH(Lists!$J$10,$A$1:$Z$1,0))&amp;""),"")),0)</f>
        <v/>
      </c>
      <c r="AO8" s="36">
        <f>IFERROR(VALUE(IFERROR(TRIM(INDEX($A8:$Z8,MATCH(Lists!$J$12,$A$1:$Z$1,0))&amp;""),"")),0)</f>
        <v/>
      </c>
      <c r="AP8" s="36">
        <f>IF(IFERROR(INDEX(Lists!$C$2:$C$9,MATCH(AJ8,Lists!$A$2:$A$9,0)),"N")="Y",AN8-AO8,0)</f>
        <v/>
      </c>
      <c r="AQ8" s="36">
        <f>UPPER(IFERROR(TRIM(INDEX($A8:$Z8,MATCH(Lists!$J$11,$A$1:$Z$1,0))&amp;""),""))</f>
        <v/>
      </c>
      <c r="AR8" s="36">
        <f>IF(LEN(AQ8)&gt;0,ROW(),"")</f>
        <v/>
      </c>
      <c r="AS8" s="36">
        <f>IFERROR(TRIM(INDEX($A8:$Z8,MATCH(Lists!$J$7,$A$1:$Z$1,0))&amp;""),"")</f>
        <v/>
      </c>
      <c r="AT8" s="36">
        <f>IFERROR(TRIM(INDEX($A8:$Z8,MATCH(Lists!$J$8,$A$1:$Z$1,0))&amp;""),"")</f>
        <v/>
      </c>
      <c r="AU8" s="36">
        <f>IF(AND(AH8=1,LEN(AT8)&gt;0),MAX($AU$1:AU7)+1,"")</f>
        <v/>
      </c>
      <c r="AV8" s="36">
        <f>IF(AH8=1,AE8,"")</f>
        <v/>
      </c>
      <c r="AW8" s="36">
        <f>IF(AV8="","",SUMPRODUCT(($AV$2:$AV$501&lt;&gt;"")*($AV$2:$AV$501&lt;AV8))+SUMPRODUCT(($AV$2:AV8=AV8)*1))</f>
        <v/>
      </c>
      <c r="AX8" s="36">
        <f>IF(AI8=1,IFERROR(TRIM(INDEX($A8:$Z8,MATCH(Lists!$J$6,$A$1:$Z$1,0))&amp;""),""),"")</f>
        <v/>
      </c>
    </row>
    <row r="9">
      <c r="A9" s="33" t="inlineStr">
        <is>
          <t>EXAMPLE-08 (delete me)</t>
        </is>
      </c>
      <c r="B9" s="33" t="inlineStr">
        <is>
          <t>2026-10-10T11:17:00.000Z</t>
        </is>
      </c>
      <c r="C9" s="33" t="inlineStr">
        <is>
          <t>2026-10-10T11:12:00.000Z</t>
        </is>
      </c>
      <c r="D9" s="33" t="inlineStr">
        <is>
          <t>Ben Okoye</t>
        </is>
      </c>
      <c r="E9" s="33" t="inlineStr">
        <is>
          <t>ben@example.com</t>
        </is>
      </c>
      <c r="F9" s="33" t="inlineStr"/>
      <c r="G9" s="33" t="inlineStr"/>
      <c r="H9" s="33" t="inlineStr">
        <is>
          <t>friend</t>
        </is>
      </c>
      <c r="I9" s="33" t="inlineStr">
        <is>
          <t>Supporter</t>
        </is>
      </c>
      <c r="J9" s="33" t="inlineStr">
        <is>
          <t>No, just me</t>
        </is>
      </c>
      <c r="K9" s="33" t="inlineStr"/>
      <c r="L9" s="33" t="inlineStr"/>
      <c r="M9" s="33" t="inlineStr"/>
      <c r="N9" s="33" t="inlineStr"/>
      <c r="O9" s="33" t="inlineStr">
        <is>
          <t>No thanks</t>
        </is>
      </c>
      <c r="P9" s="33" t="inlineStr"/>
      <c r="Q9" s="33" t="inlineStr">
        <is>
          <t>Paid</t>
        </is>
      </c>
      <c r="R9" s="33" t="inlineStr">
        <is>
          <t>30.00</t>
        </is>
      </c>
      <c r="S9" s="33" t="inlineStr">
        <is>
          <t>USD</t>
        </is>
      </c>
      <c r="T9" s="33" t="inlineStr">
        <is>
          <t>0.00</t>
        </is>
      </c>
      <c r="U9" s="33" t="inlineStr">
        <is>
          <t>2026-10-10T11:27:00.000Z</t>
        </is>
      </c>
      <c r="V9" s="33" t="inlineStr">
        <is>
          <t>pi_example08</t>
        </is>
      </c>
      <c r="W9" s="33" t="n">
        <v>1</v>
      </c>
      <c r="AA9" s="34" t="n"/>
      <c r="AB9" s="35" t="n"/>
      <c r="AC9" s="35" t="n"/>
      <c r="AD9" s="34" t="n"/>
      <c r="AE9" s="36">
        <f>IFERROR(TRIM(INDEX($A9:$Z9,MATCH(Lists!$J$2,$A$1:$Z$1,0))&amp;""),"")</f>
        <v/>
      </c>
      <c r="AF9" s="36">
        <f>IFERROR(TRIM(INDEX($A9:$Z9,MATCH(Lists!$J$3,$A$1:$Z$1,0))&amp;""),"")</f>
        <v/>
      </c>
      <c r="AG9" s="36">
        <f>IFERROR(TRIM(INDEX($A9:$Z9,MATCH(Lists!$J$4,$A$1:$Z$1,0))&amp;""),"")</f>
        <v/>
      </c>
      <c r="AH9" s="36">
        <f>IF(AND(AE9&lt;&gt;"",UPPER(TRIM(AB9))&lt;&gt;"Y"),1,0)</f>
        <v/>
      </c>
      <c r="AI9" s="36">
        <f>IF(AH9=1,IF(LEFT(IFERROR(TRIM(INDEX($A9:$Z9,MATCH(Lists!$J$5,$A$1:$Z$1,0))&amp;""),""),3)="Yes",1,0),0)</f>
        <v/>
      </c>
      <c r="AJ9" s="36">
        <f>IFERROR(TRIM(INDEX($A9:$Z9,MATCH(Lists!$J$9,$A$1:$Z$1,0))&amp;""),"")</f>
        <v/>
      </c>
      <c r="AK9" s="36">
        <f>IF(AH9=0,0,IF(AJ9="",1,IF(IFERROR(INDEX(Lists!$B$2:$B$9,MATCH(AJ9,Lists!$A$2:$A$9,0)),"N")="Y",1,0)))</f>
        <v/>
      </c>
      <c r="AL9" s="36">
        <f>AH9+AI9</f>
        <v/>
      </c>
      <c r="AM9" s="36">
        <f>AK9*(1+AI9)</f>
        <v/>
      </c>
      <c r="AN9" s="36">
        <f>IFERROR(VALUE(IFERROR(TRIM(INDEX($A9:$Z9,MATCH(Lists!$J$10,$A$1:$Z$1,0))&amp;""),"")),0)</f>
        <v/>
      </c>
      <c r="AO9" s="36">
        <f>IFERROR(VALUE(IFERROR(TRIM(INDEX($A9:$Z9,MATCH(Lists!$J$12,$A$1:$Z$1,0))&amp;""),"")),0)</f>
        <v/>
      </c>
      <c r="AP9" s="36">
        <f>IF(IFERROR(INDEX(Lists!$C$2:$C$9,MATCH(AJ9,Lists!$A$2:$A$9,0)),"N")="Y",AN9-AO9,0)</f>
        <v/>
      </c>
      <c r="AQ9" s="36">
        <f>UPPER(IFERROR(TRIM(INDEX($A9:$Z9,MATCH(Lists!$J$11,$A$1:$Z$1,0))&amp;""),""))</f>
        <v/>
      </c>
      <c r="AR9" s="36">
        <f>IF(LEN(AQ9)&gt;0,ROW(),"")</f>
        <v/>
      </c>
      <c r="AS9" s="36">
        <f>IFERROR(TRIM(INDEX($A9:$Z9,MATCH(Lists!$J$7,$A$1:$Z$1,0))&amp;""),"")</f>
        <v/>
      </c>
      <c r="AT9" s="36">
        <f>IFERROR(TRIM(INDEX($A9:$Z9,MATCH(Lists!$J$8,$A$1:$Z$1,0))&amp;""),"")</f>
        <v/>
      </c>
      <c r="AU9" s="36">
        <f>IF(AND(AH9=1,LEN(AT9)&gt;0),MAX($AU$1:AU8)+1,"")</f>
        <v/>
      </c>
      <c r="AV9" s="36">
        <f>IF(AH9=1,AE9,"")</f>
        <v/>
      </c>
      <c r="AW9" s="36">
        <f>IF(AV9="","",SUMPRODUCT(($AV$2:$AV$501&lt;&gt;"")*($AV$2:$AV$501&lt;AV9))+SUMPRODUCT(($AV$2:AV9=AV9)*1))</f>
        <v/>
      </c>
      <c r="AX9" s="36">
        <f>IF(AI9=1,IFERROR(TRIM(INDEX($A9:$Z9,MATCH(Lists!$J$6,$A$1:$Z$1,0))&amp;""),""),"")</f>
        <v/>
      </c>
    </row>
    <row r="10">
      <c r="A10" s="33" t="inlineStr">
        <is>
          <t>EXAMPLE-09 (delete me)</t>
        </is>
      </c>
      <c r="B10" s="33" t="inlineStr">
        <is>
          <t>2026-10-11T11:18:00.000Z</t>
        </is>
      </c>
      <c r="C10" s="33" t="inlineStr">
        <is>
          <t>2026-10-11T11:13:00.000Z</t>
        </is>
      </c>
      <c r="D10" s="33" t="inlineStr">
        <is>
          <t>Chloe Dubois</t>
        </is>
      </c>
      <c r="E10" s="33" t="inlineStr">
        <is>
          <t>chloe@example.com</t>
        </is>
      </c>
      <c r="F10" s="33" t="inlineStr"/>
      <c r="G10" s="33" t="inlineStr"/>
      <c r="H10" s="33" t="inlineStr"/>
      <c r="I10" s="33" t="inlineStr">
        <is>
          <t>Standard</t>
        </is>
      </c>
      <c r="J10" s="33" t="inlineStr">
        <is>
          <t>Yes, one guest</t>
        </is>
      </c>
      <c r="K10" s="33" t="inlineStr">
        <is>
          <t>Remy Dubois</t>
        </is>
      </c>
      <c r="L10" s="33" t="inlineStr">
        <is>
          <t>Vegan, Gluten-free</t>
        </is>
      </c>
      <c r="M10" s="33" t="inlineStr"/>
      <c r="N10" s="33" t="inlineStr"/>
      <c r="O10" s="33" t="inlineStr">
        <is>
          <t>Yes, please</t>
        </is>
      </c>
      <c r="P10" s="33" t="inlineStr"/>
      <c r="Q10" s="33" t="inlineStr">
        <is>
          <t>Payment failed</t>
        </is>
      </c>
      <c r="R10" s="33" t="inlineStr">
        <is>
          <t>30.00</t>
        </is>
      </c>
      <c r="S10" s="33" t="inlineStr">
        <is>
          <t>USD</t>
        </is>
      </c>
      <c r="T10" s="33" t="inlineStr">
        <is>
          <t>0.00</t>
        </is>
      </c>
      <c r="U10" s="33" t="inlineStr"/>
      <c r="V10" s="33" t="inlineStr"/>
      <c r="W10" s="33" t="n">
        <v>1</v>
      </c>
      <c r="AA10" s="34" t="n"/>
      <c r="AB10" s="35" t="n"/>
      <c r="AC10" s="35" t="n"/>
      <c r="AD10" s="34" t="n"/>
      <c r="AE10" s="36">
        <f>IFERROR(TRIM(INDEX($A10:$Z10,MATCH(Lists!$J$2,$A$1:$Z$1,0))&amp;""),"")</f>
        <v/>
      </c>
      <c r="AF10" s="36">
        <f>IFERROR(TRIM(INDEX($A10:$Z10,MATCH(Lists!$J$3,$A$1:$Z$1,0))&amp;""),"")</f>
        <v/>
      </c>
      <c r="AG10" s="36">
        <f>IFERROR(TRIM(INDEX($A10:$Z10,MATCH(Lists!$J$4,$A$1:$Z$1,0))&amp;""),"")</f>
        <v/>
      </c>
      <c r="AH10" s="36">
        <f>IF(AND(AE10&lt;&gt;"",UPPER(TRIM(AB10))&lt;&gt;"Y"),1,0)</f>
        <v/>
      </c>
      <c r="AI10" s="36">
        <f>IF(AH10=1,IF(LEFT(IFERROR(TRIM(INDEX($A10:$Z10,MATCH(Lists!$J$5,$A$1:$Z$1,0))&amp;""),""),3)="Yes",1,0),0)</f>
        <v/>
      </c>
      <c r="AJ10" s="36">
        <f>IFERROR(TRIM(INDEX($A10:$Z10,MATCH(Lists!$J$9,$A$1:$Z$1,0))&amp;""),"")</f>
        <v/>
      </c>
      <c r="AK10" s="36">
        <f>IF(AH10=0,0,IF(AJ10="",1,IF(IFERROR(INDEX(Lists!$B$2:$B$9,MATCH(AJ10,Lists!$A$2:$A$9,0)),"N")="Y",1,0)))</f>
        <v/>
      </c>
      <c r="AL10" s="36">
        <f>AH10+AI10</f>
        <v/>
      </c>
      <c r="AM10" s="36">
        <f>AK10*(1+AI10)</f>
        <v/>
      </c>
      <c r="AN10" s="36">
        <f>IFERROR(VALUE(IFERROR(TRIM(INDEX($A10:$Z10,MATCH(Lists!$J$10,$A$1:$Z$1,0))&amp;""),"")),0)</f>
        <v/>
      </c>
      <c r="AO10" s="36">
        <f>IFERROR(VALUE(IFERROR(TRIM(INDEX($A10:$Z10,MATCH(Lists!$J$12,$A$1:$Z$1,0))&amp;""),"")),0)</f>
        <v/>
      </c>
      <c r="AP10" s="36">
        <f>IF(IFERROR(INDEX(Lists!$C$2:$C$9,MATCH(AJ10,Lists!$A$2:$A$9,0)),"N")="Y",AN10-AO10,0)</f>
        <v/>
      </c>
      <c r="AQ10" s="36">
        <f>UPPER(IFERROR(TRIM(INDEX($A10:$Z10,MATCH(Lists!$J$11,$A$1:$Z$1,0))&amp;""),""))</f>
        <v/>
      </c>
      <c r="AR10" s="36">
        <f>IF(LEN(AQ10)&gt;0,ROW(),"")</f>
        <v/>
      </c>
      <c r="AS10" s="36">
        <f>IFERROR(TRIM(INDEX($A10:$Z10,MATCH(Lists!$J$7,$A$1:$Z$1,0))&amp;""),"")</f>
        <v/>
      </c>
      <c r="AT10" s="36">
        <f>IFERROR(TRIM(INDEX($A10:$Z10,MATCH(Lists!$J$8,$A$1:$Z$1,0))&amp;""),"")</f>
        <v/>
      </c>
      <c r="AU10" s="36">
        <f>IF(AND(AH10=1,LEN(AT10)&gt;0),MAX($AU$1:AU9)+1,"")</f>
        <v/>
      </c>
      <c r="AV10" s="36">
        <f>IF(AH10=1,AE10,"")</f>
        <v/>
      </c>
      <c r="AW10" s="36">
        <f>IF(AV10="","",SUMPRODUCT(($AV$2:$AV$501&lt;&gt;"")*($AV$2:$AV$501&lt;AV10))+SUMPRODUCT(($AV$2:AV10=AV10)*1))</f>
        <v/>
      </c>
      <c r="AX10" s="36">
        <f>IF(AI10=1,IFERROR(TRIM(INDEX($A10:$Z10,MATCH(Lists!$J$6,$A$1:$Z$1,0))&amp;""),""),"")</f>
        <v/>
      </c>
    </row>
    <row r="11">
      <c r="A11" s="33" t="inlineStr">
        <is>
          <t>EXAMPLE-10 (delete me)</t>
        </is>
      </c>
      <c r="B11" s="33" t="inlineStr">
        <is>
          <t>2026-10-12T11:19:00.000Z</t>
        </is>
      </c>
      <c r="C11" s="33" t="inlineStr">
        <is>
          <t>2026-10-12T11:14:00.000Z</t>
        </is>
      </c>
      <c r="D11" s="33" t="inlineStr">
        <is>
          <t>Omar Haddad</t>
        </is>
      </c>
      <c r="E11" s="33" t="inlineStr">
        <is>
          <t>omar@example.com</t>
        </is>
      </c>
      <c r="F11" s="33" t="inlineStr"/>
      <c r="G11" s="33" t="inlineStr">
        <is>
          <t>Example Co</t>
        </is>
      </c>
      <c r="H11" s="33" t="inlineStr">
        <is>
          <t>newsletter</t>
        </is>
      </c>
      <c r="I11" s="33" t="inlineStr">
        <is>
          <t>Student or concession</t>
        </is>
      </c>
      <c r="J11" s="33" t="inlineStr">
        <is>
          <t>No, just me</t>
        </is>
      </c>
      <c r="K11" s="33" t="inlineStr"/>
      <c r="L11" s="33" t="inlineStr">
        <is>
          <t>Halal</t>
        </is>
      </c>
      <c r="M11" s="33" t="inlineStr"/>
      <c r="N11" s="33" t="inlineStr"/>
      <c r="O11" s="33" t="inlineStr">
        <is>
          <t>No thanks</t>
        </is>
      </c>
      <c r="P11" s="33" t="inlineStr"/>
      <c r="Q11" s="33" t="inlineStr">
        <is>
          <t>Paid</t>
        </is>
      </c>
      <c r="R11" s="33" t="inlineStr">
        <is>
          <t>10.00</t>
        </is>
      </c>
      <c r="S11" s="33" t="inlineStr">
        <is>
          <t>USD</t>
        </is>
      </c>
      <c r="T11" s="33" t="inlineStr">
        <is>
          <t>0.00</t>
        </is>
      </c>
      <c r="U11" s="33" t="inlineStr">
        <is>
          <t>2026-10-12T11:29:00.000Z</t>
        </is>
      </c>
      <c r="V11" s="33" t="inlineStr">
        <is>
          <t>pi_example10</t>
        </is>
      </c>
      <c r="W11" s="33" t="n">
        <v>1</v>
      </c>
      <c r="AA11" s="34" t="n"/>
      <c r="AB11" s="35" t="n"/>
      <c r="AC11" s="35" t="n"/>
      <c r="AD11" s="34" t="n"/>
      <c r="AE11" s="36">
        <f>IFERROR(TRIM(INDEX($A11:$Z11,MATCH(Lists!$J$2,$A$1:$Z$1,0))&amp;""),"")</f>
        <v/>
      </c>
      <c r="AF11" s="36">
        <f>IFERROR(TRIM(INDEX($A11:$Z11,MATCH(Lists!$J$3,$A$1:$Z$1,0))&amp;""),"")</f>
        <v/>
      </c>
      <c r="AG11" s="36">
        <f>IFERROR(TRIM(INDEX($A11:$Z11,MATCH(Lists!$J$4,$A$1:$Z$1,0))&amp;""),"")</f>
        <v/>
      </c>
      <c r="AH11" s="36">
        <f>IF(AND(AE11&lt;&gt;"",UPPER(TRIM(AB11))&lt;&gt;"Y"),1,0)</f>
        <v/>
      </c>
      <c r="AI11" s="36">
        <f>IF(AH11=1,IF(LEFT(IFERROR(TRIM(INDEX($A11:$Z11,MATCH(Lists!$J$5,$A$1:$Z$1,0))&amp;""),""),3)="Yes",1,0),0)</f>
        <v/>
      </c>
      <c r="AJ11" s="36">
        <f>IFERROR(TRIM(INDEX($A11:$Z11,MATCH(Lists!$J$9,$A$1:$Z$1,0))&amp;""),"")</f>
        <v/>
      </c>
      <c r="AK11" s="36">
        <f>IF(AH11=0,0,IF(AJ11="",1,IF(IFERROR(INDEX(Lists!$B$2:$B$9,MATCH(AJ11,Lists!$A$2:$A$9,0)),"N")="Y",1,0)))</f>
        <v/>
      </c>
      <c r="AL11" s="36">
        <f>AH11+AI11</f>
        <v/>
      </c>
      <c r="AM11" s="36">
        <f>AK11*(1+AI11)</f>
        <v/>
      </c>
      <c r="AN11" s="36">
        <f>IFERROR(VALUE(IFERROR(TRIM(INDEX($A11:$Z11,MATCH(Lists!$J$10,$A$1:$Z$1,0))&amp;""),"")),0)</f>
        <v/>
      </c>
      <c r="AO11" s="36">
        <f>IFERROR(VALUE(IFERROR(TRIM(INDEX($A11:$Z11,MATCH(Lists!$J$12,$A$1:$Z$1,0))&amp;""),"")),0)</f>
        <v/>
      </c>
      <c r="AP11" s="36">
        <f>IF(IFERROR(INDEX(Lists!$C$2:$C$9,MATCH(AJ11,Lists!$A$2:$A$9,0)),"N")="Y",AN11-AO11,0)</f>
        <v/>
      </c>
      <c r="AQ11" s="36">
        <f>UPPER(IFERROR(TRIM(INDEX($A11:$Z11,MATCH(Lists!$J$11,$A$1:$Z$1,0))&amp;""),""))</f>
        <v/>
      </c>
      <c r="AR11" s="36">
        <f>IF(LEN(AQ11)&gt;0,ROW(),"")</f>
        <v/>
      </c>
      <c r="AS11" s="36">
        <f>IFERROR(TRIM(INDEX($A11:$Z11,MATCH(Lists!$J$7,$A$1:$Z$1,0))&amp;""),"")</f>
        <v/>
      </c>
      <c r="AT11" s="36">
        <f>IFERROR(TRIM(INDEX($A11:$Z11,MATCH(Lists!$J$8,$A$1:$Z$1,0))&amp;""),"")</f>
        <v/>
      </c>
      <c r="AU11" s="36">
        <f>IF(AND(AH11=1,LEN(AT11)&gt;0),MAX($AU$1:AU10)+1,"")</f>
        <v/>
      </c>
      <c r="AV11" s="36">
        <f>IF(AH11=1,AE11,"")</f>
        <v/>
      </c>
      <c r="AW11" s="36">
        <f>IF(AV11="","",SUMPRODUCT(($AV$2:$AV$501&lt;&gt;"")*($AV$2:$AV$501&lt;AV11))+SUMPRODUCT(($AV$2:AV11=AV11)*1))</f>
        <v/>
      </c>
      <c r="AX11" s="36">
        <f>IF(AI11=1,IFERROR(TRIM(INDEX($A11:$Z11,MATCH(Lists!$J$6,$A$1:$Z$1,0))&amp;""),""),"")</f>
        <v/>
      </c>
    </row>
    <row r="12">
      <c r="AA12" s="34" t="n"/>
      <c r="AB12" s="37" t="n"/>
      <c r="AC12" s="37" t="n"/>
      <c r="AD12" s="34" t="n"/>
      <c r="AE12" s="36">
        <f>IFERROR(TRIM(INDEX($A12:$Z12,MATCH(Lists!$J$2,$A$1:$Z$1,0))&amp;""),"")</f>
        <v/>
      </c>
      <c r="AF12" s="36">
        <f>IFERROR(TRIM(INDEX($A12:$Z12,MATCH(Lists!$J$3,$A$1:$Z$1,0))&amp;""),"")</f>
        <v/>
      </c>
      <c r="AG12" s="36">
        <f>IFERROR(TRIM(INDEX($A12:$Z12,MATCH(Lists!$J$4,$A$1:$Z$1,0))&amp;""),"")</f>
        <v/>
      </c>
      <c r="AH12" s="36">
        <f>IF(AND(AE12&lt;&gt;"",UPPER(TRIM(AB12))&lt;&gt;"Y"),1,0)</f>
        <v/>
      </c>
      <c r="AI12" s="36">
        <f>IF(AH12=1,IF(LEFT(IFERROR(TRIM(INDEX($A12:$Z12,MATCH(Lists!$J$5,$A$1:$Z$1,0))&amp;""),""),3)="Yes",1,0),0)</f>
        <v/>
      </c>
      <c r="AJ12" s="36">
        <f>IFERROR(TRIM(INDEX($A12:$Z12,MATCH(Lists!$J$9,$A$1:$Z$1,0))&amp;""),"")</f>
        <v/>
      </c>
      <c r="AK12" s="36">
        <f>IF(AH12=0,0,IF(AJ12="",1,IF(IFERROR(INDEX(Lists!$B$2:$B$9,MATCH(AJ12,Lists!$A$2:$A$9,0)),"N")="Y",1,0)))</f>
        <v/>
      </c>
      <c r="AL12" s="36">
        <f>AH12+AI12</f>
        <v/>
      </c>
      <c r="AM12" s="36">
        <f>AK12*(1+AI12)</f>
        <v/>
      </c>
      <c r="AN12" s="36">
        <f>IFERROR(VALUE(IFERROR(TRIM(INDEX($A12:$Z12,MATCH(Lists!$J$10,$A$1:$Z$1,0))&amp;""),"")),0)</f>
        <v/>
      </c>
      <c r="AO12" s="36">
        <f>IFERROR(VALUE(IFERROR(TRIM(INDEX($A12:$Z12,MATCH(Lists!$J$12,$A$1:$Z$1,0))&amp;""),"")),0)</f>
        <v/>
      </c>
      <c r="AP12" s="36">
        <f>IF(IFERROR(INDEX(Lists!$C$2:$C$9,MATCH(AJ12,Lists!$A$2:$A$9,0)),"N")="Y",AN12-AO12,0)</f>
        <v/>
      </c>
      <c r="AQ12" s="36">
        <f>UPPER(IFERROR(TRIM(INDEX($A12:$Z12,MATCH(Lists!$J$11,$A$1:$Z$1,0))&amp;""),""))</f>
        <v/>
      </c>
      <c r="AR12" s="36">
        <f>IF(LEN(AQ12)&gt;0,ROW(),"")</f>
        <v/>
      </c>
      <c r="AS12" s="36">
        <f>IFERROR(TRIM(INDEX($A12:$Z12,MATCH(Lists!$J$7,$A$1:$Z$1,0))&amp;""),"")</f>
        <v/>
      </c>
      <c r="AT12" s="36">
        <f>IFERROR(TRIM(INDEX($A12:$Z12,MATCH(Lists!$J$8,$A$1:$Z$1,0))&amp;""),"")</f>
        <v/>
      </c>
      <c r="AU12" s="36">
        <f>IF(AND(AH12=1,LEN(AT12)&gt;0),MAX($AU$1:AU11)+1,"")</f>
        <v/>
      </c>
      <c r="AV12" s="36">
        <f>IF(AH12=1,AE12,"")</f>
        <v/>
      </c>
      <c r="AW12" s="36">
        <f>IF(AV12="","",SUMPRODUCT(($AV$2:$AV$501&lt;&gt;"")*($AV$2:$AV$501&lt;AV12))+SUMPRODUCT(($AV$2:AV12=AV12)*1))</f>
        <v/>
      </c>
      <c r="AX12" s="36">
        <f>IF(AI12=1,IFERROR(TRIM(INDEX($A12:$Z12,MATCH(Lists!$J$6,$A$1:$Z$1,0))&amp;""),""),"")</f>
        <v/>
      </c>
    </row>
    <row r="13">
      <c r="AA13" s="34" t="n"/>
      <c r="AB13" s="37" t="n"/>
      <c r="AC13" s="37" t="n"/>
      <c r="AD13" s="34" t="n"/>
      <c r="AE13" s="36">
        <f>IFERROR(TRIM(INDEX($A13:$Z13,MATCH(Lists!$J$2,$A$1:$Z$1,0))&amp;""),"")</f>
        <v/>
      </c>
      <c r="AF13" s="36">
        <f>IFERROR(TRIM(INDEX($A13:$Z13,MATCH(Lists!$J$3,$A$1:$Z$1,0))&amp;""),"")</f>
        <v/>
      </c>
      <c r="AG13" s="36">
        <f>IFERROR(TRIM(INDEX($A13:$Z13,MATCH(Lists!$J$4,$A$1:$Z$1,0))&amp;""),"")</f>
        <v/>
      </c>
      <c r="AH13" s="36">
        <f>IF(AND(AE13&lt;&gt;"",UPPER(TRIM(AB13))&lt;&gt;"Y"),1,0)</f>
        <v/>
      </c>
      <c r="AI13" s="36">
        <f>IF(AH13=1,IF(LEFT(IFERROR(TRIM(INDEX($A13:$Z13,MATCH(Lists!$J$5,$A$1:$Z$1,0))&amp;""),""),3)="Yes",1,0),0)</f>
        <v/>
      </c>
      <c r="AJ13" s="36">
        <f>IFERROR(TRIM(INDEX($A13:$Z13,MATCH(Lists!$J$9,$A$1:$Z$1,0))&amp;""),"")</f>
        <v/>
      </c>
      <c r="AK13" s="36">
        <f>IF(AH13=0,0,IF(AJ13="",1,IF(IFERROR(INDEX(Lists!$B$2:$B$9,MATCH(AJ13,Lists!$A$2:$A$9,0)),"N")="Y",1,0)))</f>
        <v/>
      </c>
      <c r="AL13" s="36">
        <f>AH13+AI13</f>
        <v/>
      </c>
      <c r="AM13" s="36">
        <f>AK13*(1+AI13)</f>
        <v/>
      </c>
      <c r="AN13" s="36">
        <f>IFERROR(VALUE(IFERROR(TRIM(INDEX($A13:$Z13,MATCH(Lists!$J$10,$A$1:$Z$1,0))&amp;""),"")),0)</f>
        <v/>
      </c>
      <c r="AO13" s="36">
        <f>IFERROR(VALUE(IFERROR(TRIM(INDEX($A13:$Z13,MATCH(Lists!$J$12,$A$1:$Z$1,0))&amp;""),"")),0)</f>
        <v/>
      </c>
      <c r="AP13" s="36">
        <f>IF(IFERROR(INDEX(Lists!$C$2:$C$9,MATCH(AJ13,Lists!$A$2:$A$9,0)),"N")="Y",AN13-AO13,0)</f>
        <v/>
      </c>
      <c r="AQ13" s="36">
        <f>UPPER(IFERROR(TRIM(INDEX($A13:$Z13,MATCH(Lists!$J$11,$A$1:$Z$1,0))&amp;""),""))</f>
        <v/>
      </c>
      <c r="AR13" s="36">
        <f>IF(LEN(AQ13)&gt;0,ROW(),"")</f>
        <v/>
      </c>
      <c r="AS13" s="36">
        <f>IFERROR(TRIM(INDEX($A13:$Z13,MATCH(Lists!$J$7,$A$1:$Z$1,0))&amp;""),"")</f>
        <v/>
      </c>
      <c r="AT13" s="36">
        <f>IFERROR(TRIM(INDEX($A13:$Z13,MATCH(Lists!$J$8,$A$1:$Z$1,0))&amp;""),"")</f>
        <v/>
      </c>
      <c r="AU13" s="36">
        <f>IF(AND(AH13=1,LEN(AT13)&gt;0),MAX($AU$1:AU12)+1,"")</f>
        <v/>
      </c>
      <c r="AV13" s="36">
        <f>IF(AH13=1,AE13,"")</f>
        <v/>
      </c>
      <c r="AW13" s="36">
        <f>IF(AV13="","",SUMPRODUCT(($AV$2:$AV$501&lt;&gt;"")*($AV$2:$AV$501&lt;AV13))+SUMPRODUCT(($AV$2:AV13=AV13)*1))</f>
        <v/>
      </c>
      <c r="AX13" s="36">
        <f>IF(AI13=1,IFERROR(TRIM(INDEX($A13:$Z13,MATCH(Lists!$J$6,$A$1:$Z$1,0))&amp;""),""),"")</f>
        <v/>
      </c>
    </row>
    <row r="14">
      <c r="AA14" s="34" t="n"/>
      <c r="AB14" s="37" t="n"/>
      <c r="AC14" s="37" t="n"/>
      <c r="AD14" s="34" t="n"/>
      <c r="AE14" s="36">
        <f>IFERROR(TRIM(INDEX($A14:$Z14,MATCH(Lists!$J$2,$A$1:$Z$1,0))&amp;""),"")</f>
        <v/>
      </c>
      <c r="AF14" s="36">
        <f>IFERROR(TRIM(INDEX($A14:$Z14,MATCH(Lists!$J$3,$A$1:$Z$1,0))&amp;""),"")</f>
        <v/>
      </c>
      <c r="AG14" s="36">
        <f>IFERROR(TRIM(INDEX($A14:$Z14,MATCH(Lists!$J$4,$A$1:$Z$1,0))&amp;""),"")</f>
        <v/>
      </c>
      <c r="AH14" s="36">
        <f>IF(AND(AE14&lt;&gt;"",UPPER(TRIM(AB14))&lt;&gt;"Y"),1,0)</f>
        <v/>
      </c>
      <c r="AI14" s="36">
        <f>IF(AH14=1,IF(LEFT(IFERROR(TRIM(INDEX($A14:$Z14,MATCH(Lists!$J$5,$A$1:$Z$1,0))&amp;""),""),3)="Yes",1,0),0)</f>
        <v/>
      </c>
      <c r="AJ14" s="36">
        <f>IFERROR(TRIM(INDEX($A14:$Z14,MATCH(Lists!$J$9,$A$1:$Z$1,0))&amp;""),"")</f>
        <v/>
      </c>
      <c r="AK14" s="36">
        <f>IF(AH14=0,0,IF(AJ14="",1,IF(IFERROR(INDEX(Lists!$B$2:$B$9,MATCH(AJ14,Lists!$A$2:$A$9,0)),"N")="Y",1,0)))</f>
        <v/>
      </c>
      <c r="AL14" s="36">
        <f>AH14+AI14</f>
        <v/>
      </c>
      <c r="AM14" s="36">
        <f>AK14*(1+AI14)</f>
        <v/>
      </c>
      <c r="AN14" s="36">
        <f>IFERROR(VALUE(IFERROR(TRIM(INDEX($A14:$Z14,MATCH(Lists!$J$10,$A$1:$Z$1,0))&amp;""),"")),0)</f>
        <v/>
      </c>
      <c r="AO14" s="36">
        <f>IFERROR(VALUE(IFERROR(TRIM(INDEX($A14:$Z14,MATCH(Lists!$J$12,$A$1:$Z$1,0))&amp;""),"")),0)</f>
        <v/>
      </c>
      <c r="AP14" s="36">
        <f>IF(IFERROR(INDEX(Lists!$C$2:$C$9,MATCH(AJ14,Lists!$A$2:$A$9,0)),"N")="Y",AN14-AO14,0)</f>
        <v/>
      </c>
      <c r="AQ14" s="36">
        <f>UPPER(IFERROR(TRIM(INDEX($A14:$Z14,MATCH(Lists!$J$11,$A$1:$Z$1,0))&amp;""),""))</f>
        <v/>
      </c>
      <c r="AR14" s="36">
        <f>IF(LEN(AQ14)&gt;0,ROW(),"")</f>
        <v/>
      </c>
      <c r="AS14" s="36">
        <f>IFERROR(TRIM(INDEX($A14:$Z14,MATCH(Lists!$J$7,$A$1:$Z$1,0))&amp;""),"")</f>
        <v/>
      </c>
      <c r="AT14" s="36">
        <f>IFERROR(TRIM(INDEX($A14:$Z14,MATCH(Lists!$J$8,$A$1:$Z$1,0))&amp;""),"")</f>
        <v/>
      </c>
      <c r="AU14" s="36">
        <f>IF(AND(AH14=1,LEN(AT14)&gt;0),MAX($AU$1:AU13)+1,"")</f>
        <v/>
      </c>
      <c r="AV14" s="36">
        <f>IF(AH14=1,AE14,"")</f>
        <v/>
      </c>
      <c r="AW14" s="36">
        <f>IF(AV14="","",SUMPRODUCT(($AV$2:$AV$501&lt;&gt;"")*($AV$2:$AV$501&lt;AV14))+SUMPRODUCT(($AV$2:AV14=AV14)*1))</f>
        <v/>
      </c>
      <c r="AX14" s="36">
        <f>IF(AI14=1,IFERROR(TRIM(INDEX($A14:$Z14,MATCH(Lists!$J$6,$A$1:$Z$1,0))&amp;""),""),"")</f>
        <v/>
      </c>
    </row>
    <row r="15">
      <c r="AA15" s="34" t="n"/>
      <c r="AB15" s="37" t="n"/>
      <c r="AC15" s="37" t="n"/>
      <c r="AD15" s="34" t="n"/>
      <c r="AE15" s="36">
        <f>IFERROR(TRIM(INDEX($A15:$Z15,MATCH(Lists!$J$2,$A$1:$Z$1,0))&amp;""),"")</f>
        <v/>
      </c>
      <c r="AF15" s="36">
        <f>IFERROR(TRIM(INDEX($A15:$Z15,MATCH(Lists!$J$3,$A$1:$Z$1,0))&amp;""),"")</f>
        <v/>
      </c>
      <c r="AG15" s="36">
        <f>IFERROR(TRIM(INDEX($A15:$Z15,MATCH(Lists!$J$4,$A$1:$Z$1,0))&amp;""),"")</f>
        <v/>
      </c>
      <c r="AH15" s="36">
        <f>IF(AND(AE15&lt;&gt;"",UPPER(TRIM(AB15))&lt;&gt;"Y"),1,0)</f>
        <v/>
      </c>
      <c r="AI15" s="36">
        <f>IF(AH15=1,IF(LEFT(IFERROR(TRIM(INDEX($A15:$Z15,MATCH(Lists!$J$5,$A$1:$Z$1,0))&amp;""),""),3)="Yes",1,0),0)</f>
        <v/>
      </c>
      <c r="AJ15" s="36">
        <f>IFERROR(TRIM(INDEX($A15:$Z15,MATCH(Lists!$J$9,$A$1:$Z$1,0))&amp;""),"")</f>
        <v/>
      </c>
      <c r="AK15" s="36">
        <f>IF(AH15=0,0,IF(AJ15="",1,IF(IFERROR(INDEX(Lists!$B$2:$B$9,MATCH(AJ15,Lists!$A$2:$A$9,0)),"N")="Y",1,0)))</f>
        <v/>
      </c>
      <c r="AL15" s="36">
        <f>AH15+AI15</f>
        <v/>
      </c>
      <c r="AM15" s="36">
        <f>AK15*(1+AI15)</f>
        <v/>
      </c>
      <c r="AN15" s="36">
        <f>IFERROR(VALUE(IFERROR(TRIM(INDEX($A15:$Z15,MATCH(Lists!$J$10,$A$1:$Z$1,0))&amp;""),"")),0)</f>
        <v/>
      </c>
      <c r="AO15" s="36">
        <f>IFERROR(VALUE(IFERROR(TRIM(INDEX($A15:$Z15,MATCH(Lists!$J$12,$A$1:$Z$1,0))&amp;""),"")),0)</f>
        <v/>
      </c>
      <c r="AP15" s="36">
        <f>IF(IFERROR(INDEX(Lists!$C$2:$C$9,MATCH(AJ15,Lists!$A$2:$A$9,0)),"N")="Y",AN15-AO15,0)</f>
        <v/>
      </c>
      <c r="AQ15" s="36">
        <f>UPPER(IFERROR(TRIM(INDEX($A15:$Z15,MATCH(Lists!$J$11,$A$1:$Z$1,0))&amp;""),""))</f>
        <v/>
      </c>
      <c r="AR15" s="36">
        <f>IF(LEN(AQ15)&gt;0,ROW(),"")</f>
        <v/>
      </c>
      <c r="AS15" s="36">
        <f>IFERROR(TRIM(INDEX($A15:$Z15,MATCH(Lists!$J$7,$A$1:$Z$1,0))&amp;""),"")</f>
        <v/>
      </c>
      <c r="AT15" s="36">
        <f>IFERROR(TRIM(INDEX($A15:$Z15,MATCH(Lists!$J$8,$A$1:$Z$1,0))&amp;""),"")</f>
        <v/>
      </c>
      <c r="AU15" s="36">
        <f>IF(AND(AH15=1,LEN(AT15)&gt;0),MAX($AU$1:AU14)+1,"")</f>
        <v/>
      </c>
      <c r="AV15" s="36">
        <f>IF(AH15=1,AE15,"")</f>
        <v/>
      </c>
      <c r="AW15" s="36">
        <f>IF(AV15="","",SUMPRODUCT(($AV$2:$AV$501&lt;&gt;"")*($AV$2:$AV$501&lt;AV15))+SUMPRODUCT(($AV$2:AV15=AV15)*1))</f>
        <v/>
      </c>
      <c r="AX15" s="36">
        <f>IF(AI15=1,IFERROR(TRIM(INDEX($A15:$Z15,MATCH(Lists!$J$6,$A$1:$Z$1,0))&amp;""),""),"")</f>
        <v/>
      </c>
    </row>
    <row r="16">
      <c r="AA16" s="34" t="n"/>
      <c r="AB16" s="37" t="n"/>
      <c r="AC16" s="37" t="n"/>
      <c r="AD16" s="34" t="n"/>
      <c r="AE16" s="36">
        <f>IFERROR(TRIM(INDEX($A16:$Z16,MATCH(Lists!$J$2,$A$1:$Z$1,0))&amp;""),"")</f>
        <v/>
      </c>
      <c r="AF16" s="36">
        <f>IFERROR(TRIM(INDEX($A16:$Z16,MATCH(Lists!$J$3,$A$1:$Z$1,0))&amp;""),"")</f>
        <v/>
      </c>
      <c r="AG16" s="36">
        <f>IFERROR(TRIM(INDEX($A16:$Z16,MATCH(Lists!$J$4,$A$1:$Z$1,0))&amp;""),"")</f>
        <v/>
      </c>
      <c r="AH16" s="36">
        <f>IF(AND(AE16&lt;&gt;"",UPPER(TRIM(AB16))&lt;&gt;"Y"),1,0)</f>
        <v/>
      </c>
      <c r="AI16" s="36">
        <f>IF(AH16=1,IF(LEFT(IFERROR(TRIM(INDEX($A16:$Z16,MATCH(Lists!$J$5,$A$1:$Z$1,0))&amp;""),""),3)="Yes",1,0),0)</f>
        <v/>
      </c>
      <c r="AJ16" s="36">
        <f>IFERROR(TRIM(INDEX($A16:$Z16,MATCH(Lists!$J$9,$A$1:$Z$1,0))&amp;""),"")</f>
        <v/>
      </c>
      <c r="AK16" s="36">
        <f>IF(AH16=0,0,IF(AJ16="",1,IF(IFERROR(INDEX(Lists!$B$2:$B$9,MATCH(AJ16,Lists!$A$2:$A$9,0)),"N")="Y",1,0)))</f>
        <v/>
      </c>
      <c r="AL16" s="36">
        <f>AH16+AI16</f>
        <v/>
      </c>
      <c r="AM16" s="36">
        <f>AK16*(1+AI16)</f>
        <v/>
      </c>
      <c r="AN16" s="36">
        <f>IFERROR(VALUE(IFERROR(TRIM(INDEX($A16:$Z16,MATCH(Lists!$J$10,$A$1:$Z$1,0))&amp;""),"")),0)</f>
        <v/>
      </c>
      <c r="AO16" s="36">
        <f>IFERROR(VALUE(IFERROR(TRIM(INDEX($A16:$Z16,MATCH(Lists!$J$12,$A$1:$Z$1,0))&amp;""),"")),0)</f>
        <v/>
      </c>
      <c r="AP16" s="36">
        <f>IF(IFERROR(INDEX(Lists!$C$2:$C$9,MATCH(AJ16,Lists!$A$2:$A$9,0)),"N")="Y",AN16-AO16,0)</f>
        <v/>
      </c>
      <c r="AQ16" s="36">
        <f>UPPER(IFERROR(TRIM(INDEX($A16:$Z16,MATCH(Lists!$J$11,$A$1:$Z$1,0))&amp;""),""))</f>
        <v/>
      </c>
      <c r="AR16" s="36">
        <f>IF(LEN(AQ16)&gt;0,ROW(),"")</f>
        <v/>
      </c>
      <c r="AS16" s="36">
        <f>IFERROR(TRIM(INDEX($A16:$Z16,MATCH(Lists!$J$7,$A$1:$Z$1,0))&amp;""),"")</f>
        <v/>
      </c>
      <c r="AT16" s="36">
        <f>IFERROR(TRIM(INDEX($A16:$Z16,MATCH(Lists!$J$8,$A$1:$Z$1,0))&amp;""),"")</f>
        <v/>
      </c>
      <c r="AU16" s="36">
        <f>IF(AND(AH16=1,LEN(AT16)&gt;0),MAX($AU$1:AU15)+1,"")</f>
        <v/>
      </c>
      <c r="AV16" s="36">
        <f>IF(AH16=1,AE16,"")</f>
        <v/>
      </c>
      <c r="AW16" s="36">
        <f>IF(AV16="","",SUMPRODUCT(($AV$2:$AV$501&lt;&gt;"")*($AV$2:$AV$501&lt;AV16))+SUMPRODUCT(($AV$2:AV16=AV16)*1))</f>
        <v/>
      </c>
      <c r="AX16" s="36">
        <f>IF(AI16=1,IFERROR(TRIM(INDEX($A16:$Z16,MATCH(Lists!$J$6,$A$1:$Z$1,0))&amp;""),""),"")</f>
        <v/>
      </c>
    </row>
    <row r="17">
      <c r="AA17" s="34" t="n"/>
      <c r="AB17" s="37" t="n"/>
      <c r="AC17" s="37" t="n"/>
      <c r="AD17" s="34" t="n"/>
      <c r="AE17" s="36">
        <f>IFERROR(TRIM(INDEX($A17:$Z17,MATCH(Lists!$J$2,$A$1:$Z$1,0))&amp;""),"")</f>
        <v/>
      </c>
      <c r="AF17" s="36">
        <f>IFERROR(TRIM(INDEX($A17:$Z17,MATCH(Lists!$J$3,$A$1:$Z$1,0))&amp;""),"")</f>
        <v/>
      </c>
      <c r="AG17" s="36">
        <f>IFERROR(TRIM(INDEX($A17:$Z17,MATCH(Lists!$J$4,$A$1:$Z$1,0))&amp;""),"")</f>
        <v/>
      </c>
      <c r="AH17" s="36">
        <f>IF(AND(AE17&lt;&gt;"",UPPER(TRIM(AB17))&lt;&gt;"Y"),1,0)</f>
        <v/>
      </c>
      <c r="AI17" s="36">
        <f>IF(AH17=1,IF(LEFT(IFERROR(TRIM(INDEX($A17:$Z17,MATCH(Lists!$J$5,$A$1:$Z$1,0))&amp;""),""),3)="Yes",1,0),0)</f>
        <v/>
      </c>
      <c r="AJ17" s="36">
        <f>IFERROR(TRIM(INDEX($A17:$Z17,MATCH(Lists!$J$9,$A$1:$Z$1,0))&amp;""),"")</f>
        <v/>
      </c>
      <c r="AK17" s="36">
        <f>IF(AH17=0,0,IF(AJ17="",1,IF(IFERROR(INDEX(Lists!$B$2:$B$9,MATCH(AJ17,Lists!$A$2:$A$9,0)),"N")="Y",1,0)))</f>
        <v/>
      </c>
      <c r="AL17" s="36">
        <f>AH17+AI17</f>
        <v/>
      </c>
      <c r="AM17" s="36">
        <f>AK17*(1+AI17)</f>
        <v/>
      </c>
      <c r="AN17" s="36">
        <f>IFERROR(VALUE(IFERROR(TRIM(INDEX($A17:$Z17,MATCH(Lists!$J$10,$A$1:$Z$1,0))&amp;""),"")),0)</f>
        <v/>
      </c>
      <c r="AO17" s="36">
        <f>IFERROR(VALUE(IFERROR(TRIM(INDEX($A17:$Z17,MATCH(Lists!$J$12,$A$1:$Z$1,0))&amp;""),"")),0)</f>
        <v/>
      </c>
      <c r="AP17" s="36">
        <f>IF(IFERROR(INDEX(Lists!$C$2:$C$9,MATCH(AJ17,Lists!$A$2:$A$9,0)),"N")="Y",AN17-AO17,0)</f>
        <v/>
      </c>
      <c r="AQ17" s="36">
        <f>UPPER(IFERROR(TRIM(INDEX($A17:$Z17,MATCH(Lists!$J$11,$A$1:$Z$1,0))&amp;""),""))</f>
        <v/>
      </c>
      <c r="AR17" s="36">
        <f>IF(LEN(AQ17)&gt;0,ROW(),"")</f>
        <v/>
      </c>
      <c r="AS17" s="36">
        <f>IFERROR(TRIM(INDEX($A17:$Z17,MATCH(Lists!$J$7,$A$1:$Z$1,0))&amp;""),"")</f>
        <v/>
      </c>
      <c r="AT17" s="36">
        <f>IFERROR(TRIM(INDEX($A17:$Z17,MATCH(Lists!$J$8,$A$1:$Z$1,0))&amp;""),"")</f>
        <v/>
      </c>
      <c r="AU17" s="36">
        <f>IF(AND(AH17=1,LEN(AT17)&gt;0),MAX($AU$1:AU16)+1,"")</f>
        <v/>
      </c>
      <c r="AV17" s="36">
        <f>IF(AH17=1,AE17,"")</f>
        <v/>
      </c>
      <c r="AW17" s="36">
        <f>IF(AV17="","",SUMPRODUCT(($AV$2:$AV$501&lt;&gt;"")*($AV$2:$AV$501&lt;AV17))+SUMPRODUCT(($AV$2:AV17=AV17)*1))</f>
        <v/>
      </c>
      <c r="AX17" s="36">
        <f>IF(AI17=1,IFERROR(TRIM(INDEX($A17:$Z17,MATCH(Lists!$J$6,$A$1:$Z$1,0))&amp;""),""),"")</f>
        <v/>
      </c>
    </row>
    <row r="18">
      <c r="AA18" s="34" t="n"/>
      <c r="AB18" s="37" t="n"/>
      <c r="AC18" s="37" t="n"/>
      <c r="AD18" s="34" t="n"/>
      <c r="AE18" s="36">
        <f>IFERROR(TRIM(INDEX($A18:$Z18,MATCH(Lists!$J$2,$A$1:$Z$1,0))&amp;""),"")</f>
        <v/>
      </c>
      <c r="AF18" s="36">
        <f>IFERROR(TRIM(INDEX($A18:$Z18,MATCH(Lists!$J$3,$A$1:$Z$1,0))&amp;""),"")</f>
        <v/>
      </c>
      <c r="AG18" s="36">
        <f>IFERROR(TRIM(INDEX($A18:$Z18,MATCH(Lists!$J$4,$A$1:$Z$1,0))&amp;""),"")</f>
        <v/>
      </c>
      <c r="AH18" s="36">
        <f>IF(AND(AE18&lt;&gt;"",UPPER(TRIM(AB18))&lt;&gt;"Y"),1,0)</f>
        <v/>
      </c>
      <c r="AI18" s="36">
        <f>IF(AH18=1,IF(LEFT(IFERROR(TRIM(INDEX($A18:$Z18,MATCH(Lists!$J$5,$A$1:$Z$1,0))&amp;""),""),3)="Yes",1,0),0)</f>
        <v/>
      </c>
      <c r="AJ18" s="36">
        <f>IFERROR(TRIM(INDEX($A18:$Z18,MATCH(Lists!$J$9,$A$1:$Z$1,0))&amp;""),"")</f>
        <v/>
      </c>
      <c r="AK18" s="36">
        <f>IF(AH18=0,0,IF(AJ18="",1,IF(IFERROR(INDEX(Lists!$B$2:$B$9,MATCH(AJ18,Lists!$A$2:$A$9,0)),"N")="Y",1,0)))</f>
        <v/>
      </c>
      <c r="AL18" s="36">
        <f>AH18+AI18</f>
        <v/>
      </c>
      <c r="AM18" s="36">
        <f>AK18*(1+AI18)</f>
        <v/>
      </c>
      <c r="AN18" s="36">
        <f>IFERROR(VALUE(IFERROR(TRIM(INDEX($A18:$Z18,MATCH(Lists!$J$10,$A$1:$Z$1,0))&amp;""),"")),0)</f>
        <v/>
      </c>
      <c r="AO18" s="36">
        <f>IFERROR(VALUE(IFERROR(TRIM(INDEX($A18:$Z18,MATCH(Lists!$J$12,$A$1:$Z$1,0))&amp;""),"")),0)</f>
        <v/>
      </c>
      <c r="AP18" s="36">
        <f>IF(IFERROR(INDEX(Lists!$C$2:$C$9,MATCH(AJ18,Lists!$A$2:$A$9,0)),"N")="Y",AN18-AO18,0)</f>
        <v/>
      </c>
      <c r="AQ18" s="36">
        <f>UPPER(IFERROR(TRIM(INDEX($A18:$Z18,MATCH(Lists!$J$11,$A$1:$Z$1,0))&amp;""),""))</f>
        <v/>
      </c>
      <c r="AR18" s="36">
        <f>IF(LEN(AQ18)&gt;0,ROW(),"")</f>
        <v/>
      </c>
      <c r="AS18" s="36">
        <f>IFERROR(TRIM(INDEX($A18:$Z18,MATCH(Lists!$J$7,$A$1:$Z$1,0))&amp;""),"")</f>
        <v/>
      </c>
      <c r="AT18" s="36">
        <f>IFERROR(TRIM(INDEX($A18:$Z18,MATCH(Lists!$J$8,$A$1:$Z$1,0))&amp;""),"")</f>
        <v/>
      </c>
      <c r="AU18" s="36">
        <f>IF(AND(AH18=1,LEN(AT18)&gt;0),MAX($AU$1:AU17)+1,"")</f>
        <v/>
      </c>
      <c r="AV18" s="36">
        <f>IF(AH18=1,AE18,"")</f>
        <v/>
      </c>
      <c r="AW18" s="36">
        <f>IF(AV18="","",SUMPRODUCT(($AV$2:$AV$501&lt;&gt;"")*($AV$2:$AV$501&lt;AV18))+SUMPRODUCT(($AV$2:AV18=AV18)*1))</f>
        <v/>
      </c>
      <c r="AX18" s="36">
        <f>IF(AI18=1,IFERROR(TRIM(INDEX($A18:$Z18,MATCH(Lists!$J$6,$A$1:$Z$1,0))&amp;""),""),"")</f>
        <v/>
      </c>
    </row>
    <row r="19">
      <c r="AA19" s="34" t="n"/>
      <c r="AB19" s="37" t="n"/>
      <c r="AC19" s="37" t="n"/>
      <c r="AD19" s="34" t="n"/>
      <c r="AE19" s="36">
        <f>IFERROR(TRIM(INDEX($A19:$Z19,MATCH(Lists!$J$2,$A$1:$Z$1,0))&amp;""),"")</f>
        <v/>
      </c>
      <c r="AF19" s="36">
        <f>IFERROR(TRIM(INDEX($A19:$Z19,MATCH(Lists!$J$3,$A$1:$Z$1,0))&amp;""),"")</f>
        <v/>
      </c>
      <c r="AG19" s="36">
        <f>IFERROR(TRIM(INDEX($A19:$Z19,MATCH(Lists!$J$4,$A$1:$Z$1,0))&amp;""),"")</f>
        <v/>
      </c>
      <c r="AH19" s="36">
        <f>IF(AND(AE19&lt;&gt;"",UPPER(TRIM(AB19))&lt;&gt;"Y"),1,0)</f>
        <v/>
      </c>
      <c r="AI19" s="36">
        <f>IF(AH19=1,IF(LEFT(IFERROR(TRIM(INDEX($A19:$Z19,MATCH(Lists!$J$5,$A$1:$Z$1,0))&amp;""),""),3)="Yes",1,0),0)</f>
        <v/>
      </c>
      <c r="AJ19" s="36">
        <f>IFERROR(TRIM(INDEX($A19:$Z19,MATCH(Lists!$J$9,$A$1:$Z$1,0))&amp;""),"")</f>
        <v/>
      </c>
      <c r="AK19" s="36">
        <f>IF(AH19=0,0,IF(AJ19="",1,IF(IFERROR(INDEX(Lists!$B$2:$B$9,MATCH(AJ19,Lists!$A$2:$A$9,0)),"N")="Y",1,0)))</f>
        <v/>
      </c>
      <c r="AL19" s="36">
        <f>AH19+AI19</f>
        <v/>
      </c>
      <c r="AM19" s="36">
        <f>AK19*(1+AI19)</f>
        <v/>
      </c>
      <c r="AN19" s="36">
        <f>IFERROR(VALUE(IFERROR(TRIM(INDEX($A19:$Z19,MATCH(Lists!$J$10,$A$1:$Z$1,0))&amp;""),"")),0)</f>
        <v/>
      </c>
      <c r="AO19" s="36">
        <f>IFERROR(VALUE(IFERROR(TRIM(INDEX($A19:$Z19,MATCH(Lists!$J$12,$A$1:$Z$1,0))&amp;""),"")),0)</f>
        <v/>
      </c>
      <c r="AP19" s="36">
        <f>IF(IFERROR(INDEX(Lists!$C$2:$C$9,MATCH(AJ19,Lists!$A$2:$A$9,0)),"N")="Y",AN19-AO19,0)</f>
        <v/>
      </c>
      <c r="AQ19" s="36">
        <f>UPPER(IFERROR(TRIM(INDEX($A19:$Z19,MATCH(Lists!$J$11,$A$1:$Z$1,0))&amp;""),""))</f>
        <v/>
      </c>
      <c r="AR19" s="36">
        <f>IF(LEN(AQ19)&gt;0,ROW(),"")</f>
        <v/>
      </c>
      <c r="AS19" s="36">
        <f>IFERROR(TRIM(INDEX($A19:$Z19,MATCH(Lists!$J$7,$A$1:$Z$1,0))&amp;""),"")</f>
        <v/>
      </c>
      <c r="AT19" s="36">
        <f>IFERROR(TRIM(INDEX($A19:$Z19,MATCH(Lists!$J$8,$A$1:$Z$1,0))&amp;""),"")</f>
        <v/>
      </c>
      <c r="AU19" s="36">
        <f>IF(AND(AH19=1,LEN(AT19)&gt;0),MAX($AU$1:AU18)+1,"")</f>
        <v/>
      </c>
      <c r="AV19" s="36">
        <f>IF(AH19=1,AE19,"")</f>
        <v/>
      </c>
      <c r="AW19" s="36">
        <f>IF(AV19="","",SUMPRODUCT(($AV$2:$AV$501&lt;&gt;"")*($AV$2:$AV$501&lt;AV19))+SUMPRODUCT(($AV$2:AV19=AV19)*1))</f>
        <v/>
      </c>
      <c r="AX19" s="36">
        <f>IF(AI19=1,IFERROR(TRIM(INDEX($A19:$Z19,MATCH(Lists!$J$6,$A$1:$Z$1,0))&amp;""),""),"")</f>
        <v/>
      </c>
    </row>
    <row r="20">
      <c r="AA20" s="34" t="n"/>
      <c r="AB20" s="37" t="n"/>
      <c r="AC20" s="37" t="n"/>
      <c r="AD20" s="34" t="n"/>
      <c r="AE20" s="36">
        <f>IFERROR(TRIM(INDEX($A20:$Z20,MATCH(Lists!$J$2,$A$1:$Z$1,0))&amp;""),"")</f>
        <v/>
      </c>
      <c r="AF20" s="36">
        <f>IFERROR(TRIM(INDEX($A20:$Z20,MATCH(Lists!$J$3,$A$1:$Z$1,0))&amp;""),"")</f>
        <v/>
      </c>
      <c r="AG20" s="36">
        <f>IFERROR(TRIM(INDEX($A20:$Z20,MATCH(Lists!$J$4,$A$1:$Z$1,0))&amp;""),"")</f>
        <v/>
      </c>
      <c r="AH20" s="36">
        <f>IF(AND(AE20&lt;&gt;"",UPPER(TRIM(AB20))&lt;&gt;"Y"),1,0)</f>
        <v/>
      </c>
      <c r="AI20" s="36">
        <f>IF(AH20=1,IF(LEFT(IFERROR(TRIM(INDEX($A20:$Z20,MATCH(Lists!$J$5,$A$1:$Z$1,0))&amp;""),""),3)="Yes",1,0),0)</f>
        <v/>
      </c>
      <c r="AJ20" s="36">
        <f>IFERROR(TRIM(INDEX($A20:$Z20,MATCH(Lists!$J$9,$A$1:$Z$1,0))&amp;""),"")</f>
        <v/>
      </c>
      <c r="AK20" s="36">
        <f>IF(AH20=0,0,IF(AJ20="",1,IF(IFERROR(INDEX(Lists!$B$2:$B$9,MATCH(AJ20,Lists!$A$2:$A$9,0)),"N")="Y",1,0)))</f>
        <v/>
      </c>
      <c r="AL20" s="36">
        <f>AH20+AI20</f>
        <v/>
      </c>
      <c r="AM20" s="36">
        <f>AK20*(1+AI20)</f>
        <v/>
      </c>
      <c r="AN20" s="36">
        <f>IFERROR(VALUE(IFERROR(TRIM(INDEX($A20:$Z20,MATCH(Lists!$J$10,$A$1:$Z$1,0))&amp;""),"")),0)</f>
        <v/>
      </c>
      <c r="AO20" s="36">
        <f>IFERROR(VALUE(IFERROR(TRIM(INDEX($A20:$Z20,MATCH(Lists!$J$12,$A$1:$Z$1,0))&amp;""),"")),0)</f>
        <v/>
      </c>
      <c r="AP20" s="36">
        <f>IF(IFERROR(INDEX(Lists!$C$2:$C$9,MATCH(AJ20,Lists!$A$2:$A$9,0)),"N")="Y",AN20-AO20,0)</f>
        <v/>
      </c>
      <c r="AQ20" s="36">
        <f>UPPER(IFERROR(TRIM(INDEX($A20:$Z20,MATCH(Lists!$J$11,$A$1:$Z$1,0))&amp;""),""))</f>
        <v/>
      </c>
      <c r="AR20" s="36">
        <f>IF(LEN(AQ20)&gt;0,ROW(),"")</f>
        <v/>
      </c>
      <c r="AS20" s="36">
        <f>IFERROR(TRIM(INDEX($A20:$Z20,MATCH(Lists!$J$7,$A$1:$Z$1,0))&amp;""),"")</f>
        <v/>
      </c>
      <c r="AT20" s="36">
        <f>IFERROR(TRIM(INDEX($A20:$Z20,MATCH(Lists!$J$8,$A$1:$Z$1,0))&amp;""),"")</f>
        <v/>
      </c>
      <c r="AU20" s="36">
        <f>IF(AND(AH20=1,LEN(AT20)&gt;0),MAX($AU$1:AU19)+1,"")</f>
        <v/>
      </c>
      <c r="AV20" s="36">
        <f>IF(AH20=1,AE20,"")</f>
        <v/>
      </c>
      <c r="AW20" s="36">
        <f>IF(AV20="","",SUMPRODUCT(($AV$2:$AV$501&lt;&gt;"")*($AV$2:$AV$501&lt;AV20))+SUMPRODUCT(($AV$2:AV20=AV20)*1))</f>
        <v/>
      </c>
      <c r="AX20" s="36">
        <f>IF(AI20=1,IFERROR(TRIM(INDEX($A20:$Z20,MATCH(Lists!$J$6,$A$1:$Z$1,0))&amp;""),""),"")</f>
        <v/>
      </c>
    </row>
    <row r="21">
      <c r="AA21" s="34" t="n"/>
      <c r="AB21" s="37" t="n"/>
      <c r="AC21" s="37" t="n"/>
      <c r="AD21" s="34" t="n"/>
      <c r="AE21" s="36">
        <f>IFERROR(TRIM(INDEX($A21:$Z21,MATCH(Lists!$J$2,$A$1:$Z$1,0))&amp;""),"")</f>
        <v/>
      </c>
      <c r="AF21" s="36">
        <f>IFERROR(TRIM(INDEX($A21:$Z21,MATCH(Lists!$J$3,$A$1:$Z$1,0))&amp;""),"")</f>
        <v/>
      </c>
      <c r="AG21" s="36">
        <f>IFERROR(TRIM(INDEX($A21:$Z21,MATCH(Lists!$J$4,$A$1:$Z$1,0))&amp;""),"")</f>
        <v/>
      </c>
      <c r="AH21" s="36">
        <f>IF(AND(AE21&lt;&gt;"",UPPER(TRIM(AB21))&lt;&gt;"Y"),1,0)</f>
        <v/>
      </c>
      <c r="AI21" s="36">
        <f>IF(AH21=1,IF(LEFT(IFERROR(TRIM(INDEX($A21:$Z21,MATCH(Lists!$J$5,$A$1:$Z$1,0))&amp;""),""),3)="Yes",1,0),0)</f>
        <v/>
      </c>
      <c r="AJ21" s="36">
        <f>IFERROR(TRIM(INDEX($A21:$Z21,MATCH(Lists!$J$9,$A$1:$Z$1,0))&amp;""),"")</f>
        <v/>
      </c>
      <c r="AK21" s="36">
        <f>IF(AH21=0,0,IF(AJ21="",1,IF(IFERROR(INDEX(Lists!$B$2:$B$9,MATCH(AJ21,Lists!$A$2:$A$9,0)),"N")="Y",1,0)))</f>
        <v/>
      </c>
      <c r="AL21" s="36">
        <f>AH21+AI21</f>
        <v/>
      </c>
      <c r="AM21" s="36">
        <f>AK21*(1+AI21)</f>
        <v/>
      </c>
      <c r="AN21" s="36">
        <f>IFERROR(VALUE(IFERROR(TRIM(INDEX($A21:$Z21,MATCH(Lists!$J$10,$A$1:$Z$1,0))&amp;""),"")),0)</f>
        <v/>
      </c>
      <c r="AO21" s="36">
        <f>IFERROR(VALUE(IFERROR(TRIM(INDEX($A21:$Z21,MATCH(Lists!$J$12,$A$1:$Z$1,0))&amp;""),"")),0)</f>
        <v/>
      </c>
      <c r="AP21" s="36">
        <f>IF(IFERROR(INDEX(Lists!$C$2:$C$9,MATCH(AJ21,Lists!$A$2:$A$9,0)),"N")="Y",AN21-AO21,0)</f>
        <v/>
      </c>
      <c r="AQ21" s="36">
        <f>UPPER(IFERROR(TRIM(INDEX($A21:$Z21,MATCH(Lists!$J$11,$A$1:$Z$1,0))&amp;""),""))</f>
        <v/>
      </c>
      <c r="AR21" s="36">
        <f>IF(LEN(AQ21)&gt;0,ROW(),"")</f>
        <v/>
      </c>
      <c r="AS21" s="36">
        <f>IFERROR(TRIM(INDEX($A21:$Z21,MATCH(Lists!$J$7,$A$1:$Z$1,0))&amp;""),"")</f>
        <v/>
      </c>
      <c r="AT21" s="36">
        <f>IFERROR(TRIM(INDEX($A21:$Z21,MATCH(Lists!$J$8,$A$1:$Z$1,0))&amp;""),"")</f>
        <v/>
      </c>
      <c r="AU21" s="36">
        <f>IF(AND(AH21=1,LEN(AT21)&gt;0),MAX($AU$1:AU20)+1,"")</f>
        <v/>
      </c>
      <c r="AV21" s="36">
        <f>IF(AH21=1,AE21,"")</f>
        <v/>
      </c>
      <c r="AW21" s="36">
        <f>IF(AV21="","",SUMPRODUCT(($AV$2:$AV$501&lt;&gt;"")*($AV$2:$AV$501&lt;AV21))+SUMPRODUCT(($AV$2:AV21=AV21)*1))</f>
        <v/>
      </c>
      <c r="AX21" s="36">
        <f>IF(AI21=1,IFERROR(TRIM(INDEX($A21:$Z21,MATCH(Lists!$J$6,$A$1:$Z$1,0))&amp;""),""),"")</f>
        <v/>
      </c>
    </row>
    <row r="22">
      <c r="AA22" s="34" t="n"/>
      <c r="AB22" s="37" t="n"/>
      <c r="AC22" s="37" t="n"/>
      <c r="AD22" s="34" t="n"/>
      <c r="AE22" s="36">
        <f>IFERROR(TRIM(INDEX($A22:$Z22,MATCH(Lists!$J$2,$A$1:$Z$1,0))&amp;""),"")</f>
        <v/>
      </c>
      <c r="AF22" s="36">
        <f>IFERROR(TRIM(INDEX($A22:$Z22,MATCH(Lists!$J$3,$A$1:$Z$1,0))&amp;""),"")</f>
        <v/>
      </c>
      <c r="AG22" s="36">
        <f>IFERROR(TRIM(INDEX($A22:$Z22,MATCH(Lists!$J$4,$A$1:$Z$1,0))&amp;""),"")</f>
        <v/>
      </c>
      <c r="AH22" s="36">
        <f>IF(AND(AE22&lt;&gt;"",UPPER(TRIM(AB22))&lt;&gt;"Y"),1,0)</f>
        <v/>
      </c>
      <c r="AI22" s="36">
        <f>IF(AH22=1,IF(LEFT(IFERROR(TRIM(INDEX($A22:$Z22,MATCH(Lists!$J$5,$A$1:$Z$1,0))&amp;""),""),3)="Yes",1,0),0)</f>
        <v/>
      </c>
      <c r="AJ22" s="36">
        <f>IFERROR(TRIM(INDEX($A22:$Z22,MATCH(Lists!$J$9,$A$1:$Z$1,0))&amp;""),"")</f>
        <v/>
      </c>
      <c r="AK22" s="36">
        <f>IF(AH22=0,0,IF(AJ22="",1,IF(IFERROR(INDEX(Lists!$B$2:$B$9,MATCH(AJ22,Lists!$A$2:$A$9,0)),"N")="Y",1,0)))</f>
        <v/>
      </c>
      <c r="AL22" s="36">
        <f>AH22+AI22</f>
        <v/>
      </c>
      <c r="AM22" s="36">
        <f>AK22*(1+AI22)</f>
        <v/>
      </c>
      <c r="AN22" s="36">
        <f>IFERROR(VALUE(IFERROR(TRIM(INDEX($A22:$Z22,MATCH(Lists!$J$10,$A$1:$Z$1,0))&amp;""),"")),0)</f>
        <v/>
      </c>
      <c r="AO22" s="36">
        <f>IFERROR(VALUE(IFERROR(TRIM(INDEX($A22:$Z22,MATCH(Lists!$J$12,$A$1:$Z$1,0))&amp;""),"")),0)</f>
        <v/>
      </c>
      <c r="AP22" s="36">
        <f>IF(IFERROR(INDEX(Lists!$C$2:$C$9,MATCH(AJ22,Lists!$A$2:$A$9,0)),"N")="Y",AN22-AO22,0)</f>
        <v/>
      </c>
      <c r="AQ22" s="36">
        <f>UPPER(IFERROR(TRIM(INDEX($A22:$Z22,MATCH(Lists!$J$11,$A$1:$Z$1,0))&amp;""),""))</f>
        <v/>
      </c>
      <c r="AR22" s="36">
        <f>IF(LEN(AQ22)&gt;0,ROW(),"")</f>
        <v/>
      </c>
      <c r="AS22" s="36">
        <f>IFERROR(TRIM(INDEX($A22:$Z22,MATCH(Lists!$J$7,$A$1:$Z$1,0))&amp;""),"")</f>
        <v/>
      </c>
      <c r="AT22" s="36">
        <f>IFERROR(TRIM(INDEX($A22:$Z22,MATCH(Lists!$J$8,$A$1:$Z$1,0))&amp;""),"")</f>
        <v/>
      </c>
      <c r="AU22" s="36">
        <f>IF(AND(AH22=1,LEN(AT22)&gt;0),MAX($AU$1:AU21)+1,"")</f>
        <v/>
      </c>
      <c r="AV22" s="36">
        <f>IF(AH22=1,AE22,"")</f>
        <v/>
      </c>
      <c r="AW22" s="36">
        <f>IF(AV22="","",SUMPRODUCT(($AV$2:$AV$501&lt;&gt;"")*($AV$2:$AV$501&lt;AV22))+SUMPRODUCT(($AV$2:AV22=AV22)*1))</f>
        <v/>
      </c>
      <c r="AX22" s="36">
        <f>IF(AI22=1,IFERROR(TRIM(INDEX($A22:$Z22,MATCH(Lists!$J$6,$A$1:$Z$1,0))&amp;""),""),"")</f>
        <v/>
      </c>
    </row>
    <row r="23">
      <c r="AA23" s="34" t="n"/>
      <c r="AB23" s="37" t="n"/>
      <c r="AC23" s="37" t="n"/>
      <c r="AD23" s="34" t="n"/>
      <c r="AE23" s="36">
        <f>IFERROR(TRIM(INDEX($A23:$Z23,MATCH(Lists!$J$2,$A$1:$Z$1,0))&amp;""),"")</f>
        <v/>
      </c>
      <c r="AF23" s="36">
        <f>IFERROR(TRIM(INDEX($A23:$Z23,MATCH(Lists!$J$3,$A$1:$Z$1,0))&amp;""),"")</f>
        <v/>
      </c>
      <c r="AG23" s="36">
        <f>IFERROR(TRIM(INDEX($A23:$Z23,MATCH(Lists!$J$4,$A$1:$Z$1,0))&amp;""),"")</f>
        <v/>
      </c>
      <c r="AH23" s="36">
        <f>IF(AND(AE23&lt;&gt;"",UPPER(TRIM(AB23))&lt;&gt;"Y"),1,0)</f>
        <v/>
      </c>
      <c r="AI23" s="36">
        <f>IF(AH23=1,IF(LEFT(IFERROR(TRIM(INDEX($A23:$Z23,MATCH(Lists!$J$5,$A$1:$Z$1,0))&amp;""),""),3)="Yes",1,0),0)</f>
        <v/>
      </c>
      <c r="AJ23" s="36">
        <f>IFERROR(TRIM(INDEX($A23:$Z23,MATCH(Lists!$J$9,$A$1:$Z$1,0))&amp;""),"")</f>
        <v/>
      </c>
      <c r="AK23" s="36">
        <f>IF(AH23=0,0,IF(AJ23="",1,IF(IFERROR(INDEX(Lists!$B$2:$B$9,MATCH(AJ23,Lists!$A$2:$A$9,0)),"N")="Y",1,0)))</f>
        <v/>
      </c>
      <c r="AL23" s="36">
        <f>AH23+AI23</f>
        <v/>
      </c>
      <c r="AM23" s="36">
        <f>AK23*(1+AI23)</f>
        <v/>
      </c>
      <c r="AN23" s="36">
        <f>IFERROR(VALUE(IFERROR(TRIM(INDEX($A23:$Z23,MATCH(Lists!$J$10,$A$1:$Z$1,0))&amp;""),"")),0)</f>
        <v/>
      </c>
      <c r="AO23" s="36">
        <f>IFERROR(VALUE(IFERROR(TRIM(INDEX($A23:$Z23,MATCH(Lists!$J$12,$A$1:$Z$1,0))&amp;""),"")),0)</f>
        <v/>
      </c>
      <c r="AP23" s="36">
        <f>IF(IFERROR(INDEX(Lists!$C$2:$C$9,MATCH(AJ23,Lists!$A$2:$A$9,0)),"N")="Y",AN23-AO23,0)</f>
        <v/>
      </c>
      <c r="AQ23" s="36">
        <f>UPPER(IFERROR(TRIM(INDEX($A23:$Z23,MATCH(Lists!$J$11,$A$1:$Z$1,0))&amp;""),""))</f>
        <v/>
      </c>
      <c r="AR23" s="36">
        <f>IF(LEN(AQ23)&gt;0,ROW(),"")</f>
        <v/>
      </c>
      <c r="AS23" s="36">
        <f>IFERROR(TRIM(INDEX($A23:$Z23,MATCH(Lists!$J$7,$A$1:$Z$1,0))&amp;""),"")</f>
        <v/>
      </c>
      <c r="AT23" s="36">
        <f>IFERROR(TRIM(INDEX($A23:$Z23,MATCH(Lists!$J$8,$A$1:$Z$1,0))&amp;""),"")</f>
        <v/>
      </c>
      <c r="AU23" s="36">
        <f>IF(AND(AH23=1,LEN(AT23)&gt;0),MAX($AU$1:AU22)+1,"")</f>
        <v/>
      </c>
      <c r="AV23" s="36">
        <f>IF(AH23=1,AE23,"")</f>
        <v/>
      </c>
      <c r="AW23" s="36">
        <f>IF(AV23="","",SUMPRODUCT(($AV$2:$AV$501&lt;&gt;"")*($AV$2:$AV$501&lt;AV23))+SUMPRODUCT(($AV$2:AV23=AV23)*1))</f>
        <v/>
      </c>
      <c r="AX23" s="36">
        <f>IF(AI23=1,IFERROR(TRIM(INDEX($A23:$Z23,MATCH(Lists!$J$6,$A$1:$Z$1,0))&amp;""),""),"")</f>
        <v/>
      </c>
    </row>
    <row r="24">
      <c r="AA24" s="34" t="n"/>
      <c r="AB24" s="37" t="n"/>
      <c r="AC24" s="37" t="n"/>
      <c r="AD24" s="34" t="n"/>
      <c r="AE24" s="36">
        <f>IFERROR(TRIM(INDEX($A24:$Z24,MATCH(Lists!$J$2,$A$1:$Z$1,0))&amp;""),"")</f>
        <v/>
      </c>
      <c r="AF24" s="36">
        <f>IFERROR(TRIM(INDEX($A24:$Z24,MATCH(Lists!$J$3,$A$1:$Z$1,0))&amp;""),"")</f>
        <v/>
      </c>
      <c r="AG24" s="36">
        <f>IFERROR(TRIM(INDEX($A24:$Z24,MATCH(Lists!$J$4,$A$1:$Z$1,0))&amp;""),"")</f>
        <v/>
      </c>
      <c r="AH24" s="36">
        <f>IF(AND(AE24&lt;&gt;"",UPPER(TRIM(AB24))&lt;&gt;"Y"),1,0)</f>
        <v/>
      </c>
      <c r="AI24" s="36">
        <f>IF(AH24=1,IF(LEFT(IFERROR(TRIM(INDEX($A24:$Z24,MATCH(Lists!$J$5,$A$1:$Z$1,0))&amp;""),""),3)="Yes",1,0),0)</f>
        <v/>
      </c>
      <c r="AJ24" s="36">
        <f>IFERROR(TRIM(INDEX($A24:$Z24,MATCH(Lists!$J$9,$A$1:$Z$1,0))&amp;""),"")</f>
        <v/>
      </c>
      <c r="AK24" s="36">
        <f>IF(AH24=0,0,IF(AJ24="",1,IF(IFERROR(INDEX(Lists!$B$2:$B$9,MATCH(AJ24,Lists!$A$2:$A$9,0)),"N")="Y",1,0)))</f>
        <v/>
      </c>
      <c r="AL24" s="36">
        <f>AH24+AI24</f>
        <v/>
      </c>
      <c r="AM24" s="36">
        <f>AK24*(1+AI24)</f>
        <v/>
      </c>
      <c r="AN24" s="36">
        <f>IFERROR(VALUE(IFERROR(TRIM(INDEX($A24:$Z24,MATCH(Lists!$J$10,$A$1:$Z$1,0))&amp;""),"")),0)</f>
        <v/>
      </c>
      <c r="AO24" s="36">
        <f>IFERROR(VALUE(IFERROR(TRIM(INDEX($A24:$Z24,MATCH(Lists!$J$12,$A$1:$Z$1,0))&amp;""),"")),0)</f>
        <v/>
      </c>
      <c r="AP24" s="36">
        <f>IF(IFERROR(INDEX(Lists!$C$2:$C$9,MATCH(AJ24,Lists!$A$2:$A$9,0)),"N")="Y",AN24-AO24,0)</f>
        <v/>
      </c>
      <c r="AQ24" s="36">
        <f>UPPER(IFERROR(TRIM(INDEX($A24:$Z24,MATCH(Lists!$J$11,$A$1:$Z$1,0))&amp;""),""))</f>
        <v/>
      </c>
      <c r="AR24" s="36">
        <f>IF(LEN(AQ24)&gt;0,ROW(),"")</f>
        <v/>
      </c>
      <c r="AS24" s="36">
        <f>IFERROR(TRIM(INDEX($A24:$Z24,MATCH(Lists!$J$7,$A$1:$Z$1,0))&amp;""),"")</f>
        <v/>
      </c>
      <c r="AT24" s="36">
        <f>IFERROR(TRIM(INDEX($A24:$Z24,MATCH(Lists!$J$8,$A$1:$Z$1,0))&amp;""),"")</f>
        <v/>
      </c>
      <c r="AU24" s="36">
        <f>IF(AND(AH24=1,LEN(AT24)&gt;0),MAX($AU$1:AU23)+1,"")</f>
        <v/>
      </c>
      <c r="AV24" s="36">
        <f>IF(AH24=1,AE24,"")</f>
        <v/>
      </c>
      <c r="AW24" s="36">
        <f>IF(AV24="","",SUMPRODUCT(($AV$2:$AV$501&lt;&gt;"")*($AV$2:$AV$501&lt;AV24))+SUMPRODUCT(($AV$2:AV24=AV24)*1))</f>
        <v/>
      </c>
      <c r="AX24" s="36">
        <f>IF(AI24=1,IFERROR(TRIM(INDEX($A24:$Z24,MATCH(Lists!$J$6,$A$1:$Z$1,0))&amp;""),""),"")</f>
        <v/>
      </c>
    </row>
    <row r="25">
      <c r="AA25" s="34" t="n"/>
      <c r="AB25" s="37" t="n"/>
      <c r="AC25" s="37" t="n"/>
      <c r="AD25" s="34" t="n"/>
      <c r="AE25" s="36">
        <f>IFERROR(TRIM(INDEX($A25:$Z25,MATCH(Lists!$J$2,$A$1:$Z$1,0))&amp;""),"")</f>
        <v/>
      </c>
      <c r="AF25" s="36">
        <f>IFERROR(TRIM(INDEX($A25:$Z25,MATCH(Lists!$J$3,$A$1:$Z$1,0))&amp;""),"")</f>
        <v/>
      </c>
      <c r="AG25" s="36">
        <f>IFERROR(TRIM(INDEX($A25:$Z25,MATCH(Lists!$J$4,$A$1:$Z$1,0))&amp;""),"")</f>
        <v/>
      </c>
      <c r="AH25" s="36">
        <f>IF(AND(AE25&lt;&gt;"",UPPER(TRIM(AB25))&lt;&gt;"Y"),1,0)</f>
        <v/>
      </c>
      <c r="AI25" s="36">
        <f>IF(AH25=1,IF(LEFT(IFERROR(TRIM(INDEX($A25:$Z25,MATCH(Lists!$J$5,$A$1:$Z$1,0))&amp;""),""),3)="Yes",1,0),0)</f>
        <v/>
      </c>
      <c r="AJ25" s="36">
        <f>IFERROR(TRIM(INDEX($A25:$Z25,MATCH(Lists!$J$9,$A$1:$Z$1,0))&amp;""),"")</f>
        <v/>
      </c>
      <c r="AK25" s="36">
        <f>IF(AH25=0,0,IF(AJ25="",1,IF(IFERROR(INDEX(Lists!$B$2:$B$9,MATCH(AJ25,Lists!$A$2:$A$9,0)),"N")="Y",1,0)))</f>
        <v/>
      </c>
      <c r="AL25" s="36">
        <f>AH25+AI25</f>
        <v/>
      </c>
      <c r="AM25" s="36">
        <f>AK25*(1+AI25)</f>
        <v/>
      </c>
      <c r="AN25" s="36">
        <f>IFERROR(VALUE(IFERROR(TRIM(INDEX($A25:$Z25,MATCH(Lists!$J$10,$A$1:$Z$1,0))&amp;""),"")),0)</f>
        <v/>
      </c>
      <c r="AO25" s="36">
        <f>IFERROR(VALUE(IFERROR(TRIM(INDEX($A25:$Z25,MATCH(Lists!$J$12,$A$1:$Z$1,0))&amp;""),"")),0)</f>
        <v/>
      </c>
      <c r="AP25" s="36">
        <f>IF(IFERROR(INDEX(Lists!$C$2:$C$9,MATCH(AJ25,Lists!$A$2:$A$9,0)),"N")="Y",AN25-AO25,0)</f>
        <v/>
      </c>
      <c r="AQ25" s="36">
        <f>UPPER(IFERROR(TRIM(INDEX($A25:$Z25,MATCH(Lists!$J$11,$A$1:$Z$1,0))&amp;""),""))</f>
        <v/>
      </c>
      <c r="AR25" s="36">
        <f>IF(LEN(AQ25)&gt;0,ROW(),"")</f>
        <v/>
      </c>
      <c r="AS25" s="36">
        <f>IFERROR(TRIM(INDEX($A25:$Z25,MATCH(Lists!$J$7,$A$1:$Z$1,0))&amp;""),"")</f>
        <v/>
      </c>
      <c r="AT25" s="36">
        <f>IFERROR(TRIM(INDEX($A25:$Z25,MATCH(Lists!$J$8,$A$1:$Z$1,0))&amp;""),"")</f>
        <v/>
      </c>
      <c r="AU25" s="36">
        <f>IF(AND(AH25=1,LEN(AT25)&gt;0),MAX($AU$1:AU24)+1,"")</f>
        <v/>
      </c>
      <c r="AV25" s="36">
        <f>IF(AH25=1,AE25,"")</f>
        <v/>
      </c>
      <c r="AW25" s="36">
        <f>IF(AV25="","",SUMPRODUCT(($AV$2:$AV$501&lt;&gt;"")*($AV$2:$AV$501&lt;AV25))+SUMPRODUCT(($AV$2:AV25=AV25)*1))</f>
        <v/>
      </c>
      <c r="AX25" s="36">
        <f>IF(AI25=1,IFERROR(TRIM(INDEX($A25:$Z25,MATCH(Lists!$J$6,$A$1:$Z$1,0))&amp;""),""),"")</f>
        <v/>
      </c>
    </row>
    <row r="26">
      <c r="AA26" s="34" t="n"/>
      <c r="AB26" s="37" t="n"/>
      <c r="AC26" s="37" t="n"/>
      <c r="AD26" s="34" t="n"/>
      <c r="AE26" s="36">
        <f>IFERROR(TRIM(INDEX($A26:$Z26,MATCH(Lists!$J$2,$A$1:$Z$1,0))&amp;""),"")</f>
        <v/>
      </c>
      <c r="AF26" s="36">
        <f>IFERROR(TRIM(INDEX($A26:$Z26,MATCH(Lists!$J$3,$A$1:$Z$1,0))&amp;""),"")</f>
        <v/>
      </c>
      <c r="AG26" s="36">
        <f>IFERROR(TRIM(INDEX($A26:$Z26,MATCH(Lists!$J$4,$A$1:$Z$1,0))&amp;""),"")</f>
        <v/>
      </c>
      <c r="AH26" s="36">
        <f>IF(AND(AE26&lt;&gt;"",UPPER(TRIM(AB26))&lt;&gt;"Y"),1,0)</f>
        <v/>
      </c>
      <c r="AI26" s="36">
        <f>IF(AH26=1,IF(LEFT(IFERROR(TRIM(INDEX($A26:$Z26,MATCH(Lists!$J$5,$A$1:$Z$1,0))&amp;""),""),3)="Yes",1,0),0)</f>
        <v/>
      </c>
      <c r="AJ26" s="36">
        <f>IFERROR(TRIM(INDEX($A26:$Z26,MATCH(Lists!$J$9,$A$1:$Z$1,0))&amp;""),"")</f>
        <v/>
      </c>
      <c r="AK26" s="36">
        <f>IF(AH26=0,0,IF(AJ26="",1,IF(IFERROR(INDEX(Lists!$B$2:$B$9,MATCH(AJ26,Lists!$A$2:$A$9,0)),"N")="Y",1,0)))</f>
        <v/>
      </c>
      <c r="AL26" s="36">
        <f>AH26+AI26</f>
        <v/>
      </c>
      <c r="AM26" s="36">
        <f>AK26*(1+AI26)</f>
        <v/>
      </c>
      <c r="AN26" s="36">
        <f>IFERROR(VALUE(IFERROR(TRIM(INDEX($A26:$Z26,MATCH(Lists!$J$10,$A$1:$Z$1,0))&amp;""),"")),0)</f>
        <v/>
      </c>
      <c r="AO26" s="36">
        <f>IFERROR(VALUE(IFERROR(TRIM(INDEX($A26:$Z26,MATCH(Lists!$J$12,$A$1:$Z$1,0))&amp;""),"")),0)</f>
        <v/>
      </c>
      <c r="AP26" s="36">
        <f>IF(IFERROR(INDEX(Lists!$C$2:$C$9,MATCH(AJ26,Lists!$A$2:$A$9,0)),"N")="Y",AN26-AO26,0)</f>
        <v/>
      </c>
      <c r="AQ26" s="36">
        <f>UPPER(IFERROR(TRIM(INDEX($A26:$Z26,MATCH(Lists!$J$11,$A$1:$Z$1,0))&amp;""),""))</f>
        <v/>
      </c>
      <c r="AR26" s="36">
        <f>IF(LEN(AQ26)&gt;0,ROW(),"")</f>
        <v/>
      </c>
      <c r="AS26" s="36">
        <f>IFERROR(TRIM(INDEX($A26:$Z26,MATCH(Lists!$J$7,$A$1:$Z$1,0))&amp;""),"")</f>
        <v/>
      </c>
      <c r="AT26" s="36">
        <f>IFERROR(TRIM(INDEX($A26:$Z26,MATCH(Lists!$J$8,$A$1:$Z$1,0))&amp;""),"")</f>
        <v/>
      </c>
      <c r="AU26" s="36">
        <f>IF(AND(AH26=1,LEN(AT26)&gt;0),MAX($AU$1:AU25)+1,"")</f>
        <v/>
      </c>
      <c r="AV26" s="36">
        <f>IF(AH26=1,AE26,"")</f>
        <v/>
      </c>
      <c r="AW26" s="36">
        <f>IF(AV26="","",SUMPRODUCT(($AV$2:$AV$501&lt;&gt;"")*($AV$2:$AV$501&lt;AV26))+SUMPRODUCT(($AV$2:AV26=AV26)*1))</f>
        <v/>
      </c>
      <c r="AX26" s="36">
        <f>IF(AI26=1,IFERROR(TRIM(INDEX($A26:$Z26,MATCH(Lists!$J$6,$A$1:$Z$1,0))&amp;""),""),"")</f>
        <v/>
      </c>
    </row>
    <row r="27">
      <c r="AA27" s="34" t="n"/>
      <c r="AB27" s="37" t="n"/>
      <c r="AC27" s="37" t="n"/>
      <c r="AD27" s="34" t="n"/>
      <c r="AE27" s="36">
        <f>IFERROR(TRIM(INDEX($A27:$Z27,MATCH(Lists!$J$2,$A$1:$Z$1,0))&amp;""),"")</f>
        <v/>
      </c>
      <c r="AF27" s="36">
        <f>IFERROR(TRIM(INDEX($A27:$Z27,MATCH(Lists!$J$3,$A$1:$Z$1,0))&amp;""),"")</f>
        <v/>
      </c>
      <c r="AG27" s="36">
        <f>IFERROR(TRIM(INDEX($A27:$Z27,MATCH(Lists!$J$4,$A$1:$Z$1,0))&amp;""),"")</f>
        <v/>
      </c>
      <c r="AH27" s="36">
        <f>IF(AND(AE27&lt;&gt;"",UPPER(TRIM(AB27))&lt;&gt;"Y"),1,0)</f>
        <v/>
      </c>
      <c r="AI27" s="36">
        <f>IF(AH27=1,IF(LEFT(IFERROR(TRIM(INDEX($A27:$Z27,MATCH(Lists!$J$5,$A$1:$Z$1,0))&amp;""),""),3)="Yes",1,0),0)</f>
        <v/>
      </c>
      <c r="AJ27" s="36">
        <f>IFERROR(TRIM(INDEX($A27:$Z27,MATCH(Lists!$J$9,$A$1:$Z$1,0))&amp;""),"")</f>
        <v/>
      </c>
      <c r="AK27" s="36">
        <f>IF(AH27=0,0,IF(AJ27="",1,IF(IFERROR(INDEX(Lists!$B$2:$B$9,MATCH(AJ27,Lists!$A$2:$A$9,0)),"N")="Y",1,0)))</f>
        <v/>
      </c>
      <c r="AL27" s="36">
        <f>AH27+AI27</f>
        <v/>
      </c>
      <c r="AM27" s="36">
        <f>AK27*(1+AI27)</f>
        <v/>
      </c>
      <c r="AN27" s="36">
        <f>IFERROR(VALUE(IFERROR(TRIM(INDEX($A27:$Z27,MATCH(Lists!$J$10,$A$1:$Z$1,0))&amp;""),"")),0)</f>
        <v/>
      </c>
      <c r="AO27" s="36">
        <f>IFERROR(VALUE(IFERROR(TRIM(INDEX($A27:$Z27,MATCH(Lists!$J$12,$A$1:$Z$1,0))&amp;""),"")),0)</f>
        <v/>
      </c>
      <c r="AP27" s="36">
        <f>IF(IFERROR(INDEX(Lists!$C$2:$C$9,MATCH(AJ27,Lists!$A$2:$A$9,0)),"N")="Y",AN27-AO27,0)</f>
        <v/>
      </c>
      <c r="AQ27" s="36">
        <f>UPPER(IFERROR(TRIM(INDEX($A27:$Z27,MATCH(Lists!$J$11,$A$1:$Z$1,0))&amp;""),""))</f>
        <v/>
      </c>
      <c r="AR27" s="36">
        <f>IF(LEN(AQ27)&gt;0,ROW(),"")</f>
        <v/>
      </c>
      <c r="AS27" s="36">
        <f>IFERROR(TRIM(INDEX($A27:$Z27,MATCH(Lists!$J$7,$A$1:$Z$1,0))&amp;""),"")</f>
        <v/>
      </c>
      <c r="AT27" s="36">
        <f>IFERROR(TRIM(INDEX($A27:$Z27,MATCH(Lists!$J$8,$A$1:$Z$1,0))&amp;""),"")</f>
        <v/>
      </c>
      <c r="AU27" s="36">
        <f>IF(AND(AH27=1,LEN(AT27)&gt;0),MAX($AU$1:AU26)+1,"")</f>
        <v/>
      </c>
      <c r="AV27" s="36">
        <f>IF(AH27=1,AE27,"")</f>
        <v/>
      </c>
      <c r="AW27" s="36">
        <f>IF(AV27="","",SUMPRODUCT(($AV$2:$AV$501&lt;&gt;"")*($AV$2:$AV$501&lt;AV27))+SUMPRODUCT(($AV$2:AV27=AV27)*1))</f>
        <v/>
      </c>
      <c r="AX27" s="36">
        <f>IF(AI27=1,IFERROR(TRIM(INDEX($A27:$Z27,MATCH(Lists!$J$6,$A$1:$Z$1,0))&amp;""),""),"")</f>
        <v/>
      </c>
    </row>
    <row r="28">
      <c r="AA28" s="34" t="n"/>
      <c r="AB28" s="37" t="n"/>
      <c r="AC28" s="37" t="n"/>
      <c r="AD28" s="34" t="n"/>
      <c r="AE28" s="36">
        <f>IFERROR(TRIM(INDEX($A28:$Z28,MATCH(Lists!$J$2,$A$1:$Z$1,0))&amp;""),"")</f>
        <v/>
      </c>
      <c r="AF28" s="36">
        <f>IFERROR(TRIM(INDEX($A28:$Z28,MATCH(Lists!$J$3,$A$1:$Z$1,0))&amp;""),"")</f>
        <v/>
      </c>
      <c r="AG28" s="36">
        <f>IFERROR(TRIM(INDEX($A28:$Z28,MATCH(Lists!$J$4,$A$1:$Z$1,0))&amp;""),"")</f>
        <v/>
      </c>
      <c r="AH28" s="36">
        <f>IF(AND(AE28&lt;&gt;"",UPPER(TRIM(AB28))&lt;&gt;"Y"),1,0)</f>
        <v/>
      </c>
      <c r="AI28" s="36">
        <f>IF(AH28=1,IF(LEFT(IFERROR(TRIM(INDEX($A28:$Z28,MATCH(Lists!$J$5,$A$1:$Z$1,0))&amp;""),""),3)="Yes",1,0),0)</f>
        <v/>
      </c>
      <c r="AJ28" s="36">
        <f>IFERROR(TRIM(INDEX($A28:$Z28,MATCH(Lists!$J$9,$A$1:$Z$1,0))&amp;""),"")</f>
        <v/>
      </c>
      <c r="AK28" s="36">
        <f>IF(AH28=0,0,IF(AJ28="",1,IF(IFERROR(INDEX(Lists!$B$2:$B$9,MATCH(AJ28,Lists!$A$2:$A$9,0)),"N")="Y",1,0)))</f>
        <v/>
      </c>
      <c r="AL28" s="36">
        <f>AH28+AI28</f>
        <v/>
      </c>
      <c r="AM28" s="36">
        <f>AK28*(1+AI28)</f>
        <v/>
      </c>
      <c r="AN28" s="36">
        <f>IFERROR(VALUE(IFERROR(TRIM(INDEX($A28:$Z28,MATCH(Lists!$J$10,$A$1:$Z$1,0))&amp;""),"")),0)</f>
        <v/>
      </c>
      <c r="AO28" s="36">
        <f>IFERROR(VALUE(IFERROR(TRIM(INDEX($A28:$Z28,MATCH(Lists!$J$12,$A$1:$Z$1,0))&amp;""),"")),0)</f>
        <v/>
      </c>
      <c r="AP28" s="36">
        <f>IF(IFERROR(INDEX(Lists!$C$2:$C$9,MATCH(AJ28,Lists!$A$2:$A$9,0)),"N")="Y",AN28-AO28,0)</f>
        <v/>
      </c>
      <c r="AQ28" s="36">
        <f>UPPER(IFERROR(TRIM(INDEX($A28:$Z28,MATCH(Lists!$J$11,$A$1:$Z$1,0))&amp;""),""))</f>
        <v/>
      </c>
      <c r="AR28" s="36">
        <f>IF(LEN(AQ28)&gt;0,ROW(),"")</f>
        <v/>
      </c>
      <c r="AS28" s="36">
        <f>IFERROR(TRIM(INDEX($A28:$Z28,MATCH(Lists!$J$7,$A$1:$Z$1,0))&amp;""),"")</f>
        <v/>
      </c>
      <c r="AT28" s="36">
        <f>IFERROR(TRIM(INDEX($A28:$Z28,MATCH(Lists!$J$8,$A$1:$Z$1,0))&amp;""),"")</f>
        <v/>
      </c>
      <c r="AU28" s="36">
        <f>IF(AND(AH28=1,LEN(AT28)&gt;0),MAX($AU$1:AU27)+1,"")</f>
        <v/>
      </c>
      <c r="AV28" s="36">
        <f>IF(AH28=1,AE28,"")</f>
        <v/>
      </c>
      <c r="AW28" s="36">
        <f>IF(AV28="","",SUMPRODUCT(($AV$2:$AV$501&lt;&gt;"")*($AV$2:$AV$501&lt;AV28))+SUMPRODUCT(($AV$2:AV28=AV28)*1))</f>
        <v/>
      </c>
      <c r="AX28" s="36">
        <f>IF(AI28=1,IFERROR(TRIM(INDEX($A28:$Z28,MATCH(Lists!$J$6,$A$1:$Z$1,0))&amp;""),""),"")</f>
        <v/>
      </c>
    </row>
    <row r="29">
      <c r="AA29" s="34" t="n"/>
      <c r="AB29" s="37" t="n"/>
      <c r="AC29" s="37" t="n"/>
      <c r="AD29" s="34" t="n"/>
      <c r="AE29" s="36">
        <f>IFERROR(TRIM(INDEX($A29:$Z29,MATCH(Lists!$J$2,$A$1:$Z$1,0))&amp;""),"")</f>
        <v/>
      </c>
      <c r="AF29" s="36">
        <f>IFERROR(TRIM(INDEX($A29:$Z29,MATCH(Lists!$J$3,$A$1:$Z$1,0))&amp;""),"")</f>
        <v/>
      </c>
      <c r="AG29" s="36">
        <f>IFERROR(TRIM(INDEX($A29:$Z29,MATCH(Lists!$J$4,$A$1:$Z$1,0))&amp;""),"")</f>
        <v/>
      </c>
      <c r="AH29" s="36">
        <f>IF(AND(AE29&lt;&gt;"",UPPER(TRIM(AB29))&lt;&gt;"Y"),1,0)</f>
        <v/>
      </c>
      <c r="AI29" s="36">
        <f>IF(AH29=1,IF(LEFT(IFERROR(TRIM(INDEX($A29:$Z29,MATCH(Lists!$J$5,$A$1:$Z$1,0))&amp;""),""),3)="Yes",1,0),0)</f>
        <v/>
      </c>
      <c r="AJ29" s="36">
        <f>IFERROR(TRIM(INDEX($A29:$Z29,MATCH(Lists!$J$9,$A$1:$Z$1,0))&amp;""),"")</f>
        <v/>
      </c>
      <c r="AK29" s="36">
        <f>IF(AH29=0,0,IF(AJ29="",1,IF(IFERROR(INDEX(Lists!$B$2:$B$9,MATCH(AJ29,Lists!$A$2:$A$9,0)),"N")="Y",1,0)))</f>
        <v/>
      </c>
      <c r="AL29" s="36">
        <f>AH29+AI29</f>
        <v/>
      </c>
      <c r="AM29" s="36">
        <f>AK29*(1+AI29)</f>
        <v/>
      </c>
      <c r="AN29" s="36">
        <f>IFERROR(VALUE(IFERROR(TRIM(INDEX($A29:$Z29,MATCH(Lists!$J$10,$A$1:$Z$1,0))&amp;""),"")),0)</f>
        <v/>
      </c>
      <c r="AO29" s="36">
        <f>IFERROR(VALUE(IFERROR(TRIM(INDEX($A29:$Z29,MATCH(Lists!$J$12,$A$1:$Z$1,0))&amp;""),"")),0)</f>
        <v/>
      </c>
      <c r="AP29" s="36">
        <f>IF(IFERROR(INDEX(Lists!$C$2:$C$9,MATCH(AJ29,Lists!$A$2:$A$9,0)),"N")="Y",AN29-AO29,0)</f>
        <v/>
      </c>
      <c r="AQ29" s="36">
        <f>UPPER(IFERROR(TRIM(INDEX($A29:$Z29,MATCH(Lists!$J$11,$A$1:$Z$1,0))&amp;""),""))</f>
        <v/>
      </c>
      <c r="AR29" s="36">
        <f>IF(LEN(AQ29)&gt;0,ROW(),"")</f>
        <v/>
      </c>
      <c r="AS29" s="36">
        <f>IFERROR(TRIM(INDEX($A29:$Z29,MATCH(Lists!$J$7,$A$1:$Z$1,0))&amp;""),"")</f>
        <v/>
      </c>
      <c r="AT29" s="36">
        <f>IFERROR(TRIM(INDEX($A29:$Z29,MATCH(Lists!$J$8,$A$1:$Z$1,0))&amp;""),"")</f>
        <v/>
      </c>
      <c r="AU29" s="36">
        <f>IF(AND(AH29=1,LEN(AT29)&gt;0),MAX($AU$1:AU28)+1,"")</f>
        <v/>
      </c>
      <c r="AV29" s="36">
        <f>IF(AH29=1,AE29,"")</f>
        <v/>
      </c>
      <c r="AW29" s="36">
        <f>IF(AV29="","",SUMPRODUCT(($AV$2:$AV$501&lt;&gt;"")*($AV$2:$AV$501&lt;AV29))+SUMPRODUCT(($AV$2:AV29=AV29)*1))</f>
        <v/>
      </c>
      <c r="AX29" s="36">
        <f>IF(AI29=1,IFERROR(TRIM(INDEX($A29:$Z29,MATCH(Lists!$J$6,$A$1:$Z$1,0))&amp;""),""),"")</f>
        <v/>
      </c>
    </row>
    <row r="30">
      <c r="AA30" s="34" t="n"/>
      <c r="AB30" s="37" t="n"/>
      <c r="AC30" s="37" t="n"/>
      <c r="AD30" s="34" t="n"/>
      <c r="AE30" s="36">
        <f>IFERROR(TRIM(INDEX($A30:$Z30,MATCH(Lists!$J$2,$A$1:$Z$1,0))&amp;""),"")</f>
        <v/>
      </c>
      <c r="AF30" s="36">
        <f>IFERROR(TRIM(INDEX($A30:$Z30,MATCH(Lists!$J$3,$A$1:$Z$1,0))&amp;""),"")</f>
        <v/>
      </c>
      <c r="AG30" s="36">
        <f>IFERROR(TRIM(INDEX($A30:$Z30,MATCH(Lists!$J$4,$A$1:$Z$1,0))&amp;""),"")</f>
        <v/>
      </c>
      <c r="AH30" s="36">
        <f>IF(AND(AE30&lt;&gt;"",UPPER(TRIM(AB30))&lt;&gt;"Y"),1,0)</f>
        <v/>
      </c>
      <c r="AI30" s="36">
        <f>IF(AH30=1,IF(LEFT(IFERROR(TRIM(INDEX($A30:$Z30,MATCH(Lists!$J$5,$A$1:$Z$1,0))&amp;""),""),3)="Yes",1,0),0)</f>
        <v/>
      </c>
      <c r="AJ30" s="36">
        <f>IFERROR(TRIM(INDEX($A30:$Z30,MATCH(Lists!$J$9,$A$1:$Z$1,0))&amp;""),"")</f>
        <v/>
      </c>
      <c r="AK30" s="36">
        <f>IF(AH30=0,0,IF(AJ30="",1,IF(IFERROR(INDEX(Lists!$B$2:$B$9,MATCH(AJ30,Lists!$A$2:$A$9,0)),"N")="Y",1,0)))</f>
        <v/>
      </c>
      <c r="AL30" s="36">
        <f>AH30+AI30</f>
        <v/>
      </c>
      <c r="AM30" s="36">
        <f>AK30*(1+AI30)</f>
        <v/>
      </c>
      <c r="AN30" s="36">
        <f>IFERROR(VALUE(IFERROR(TRIM(INDEX($A30:$Z30,MATCH(Lists!$J$10,$A$1:$Z$1,0))&amp;""),"")),0)</f>
        <v/>
      </c>
      <c r="AO30" s="36">
        <f>IFERROR(VALUE(IFERROR(TRIM(INDEX($A30:$Z30,MATCH(Lists!$J$12,$A$1:$Z$1,0))&amp;""),"")),0)</f>
        <v/>
      </c>
      <c r="AP30" s="36">
        <f>IF(IFERROR(INDEX(Lists!$C$2:$C$9,MATCH(AJ30,Lists!$A$2:$A$9,0)),"N")="Y",AN30-AO30,0)</f>
        <v/>
      </c>
      <c r="AQ30" s="36">
        <f>UPPER(IFERROR(TRIM(INDEX($A30:$Z30,MATCH(Lists!$J$11,$A$1:$Z$1,0))&amp;""),""))</f>
        <v/>
      </c>
      <c r="AR30" s="36">
        <f>IF(LEN(AQ30)&gt;0,ROW(),"")</f>
        <v/>
      </c>
      <c r="AS30" s="36">
        <f>IFERROR(TRIM(INDEX($A30:$Z30,MATCH(Lists!$J$7,$A$1:$Z$1,0))&amp;""),"")</f>
        <v/>
      </c>
      <c r="AT30" s="36">
        <f>IFERROR(TRIM(INDEX($A30:$Z30,MATCH(Lists!$J$8,$A$1:$Z$1,0))&amp;""),"")</f>
        <v/>
      </c>
      <c r="AU30" s="36">
        <f>IF(AND(AH30=1,LEN(AT30)&gt;0),MAX($AU$1:AU29)+1,"")</f>
        <v/>
      </c>
      <c r="AV30" s="36">
        <f>IF(AH30=1,AE30,"")</f>
        <v/>
      </c>
      <c r="AW30" s="36">
        <f>IF(AV30="","",SUMPRODUCT(($AV$2:$AV$501&lt;&gt;"")*($AV$2:$AV$501&lt;AV30))+SUMPRODUCT(($AV$2:AV30=AV30)*1))</f>
        <v/>
      </c>
      <c r="AX30" s="36">
        <f>IF(AI30=1,IFERROR(TRIM(INDEX($A30:$Z30,MATCH(Lists!$J$6,$A$1:$Z$1,0))&amp;""),""),"")</f>
        <v/>
      </c>
    </row>
    <row r="31">
      <c r="AA31" s="34" t="n"/>
      <c r="AB31" s="37" t="n"/>
      <c r="AC31" s="37" t="n"/>
      <c r="AD31" s="34" t="n"/>
      <c r="AE31" s="36">
        <f>IFERROR(TRIM(INDEX($A31:$Z31,MATCH(Lists!$J$2,$A$1:$Z$1,0))&amp;""),"")</f>
        <v/>
      </c>
      <c r="AF31" s="36">
        <f>IFERROR(TRIM(INDEX($A31:$Z31,MATCH(Lists!$J$3,$A$1:$Z$1,0))&amp;""),"")</f>
        <v/>
      </c>
      <c r="AG31" s="36">
        <f>IFERROR(TRIM(INDEX($A31:$Z31,MATCH(Lists!$J$4,$A$1:$Z$1,0))&amp;""),"")</f>
        <v/>
      </c>
      <c r="AH31" s="36">
        <f>IF(AND(AE31&lt;&gt;"",UPPER(TRIM(AB31))&lt;&gt;"Y"),1,0)</f>
        <v/>
      </c>
      <c r="AI31" s="36">
        <f>IF(AH31=1,IF(LEFT(IFERROR(TRIM(INDEX($A31:$Z31,MATCH(Lists!$J$5,$A$1:$Z$1,0))&amp;""),""),3)="Yes",1,0),0)</f>
        <v/>
      </c>
      <c r="AJ31" s="36">
        <f>IFERROR(TRIM(INDEX($A31:$Z31,MATCH(Lists!$J$9,$A$1:$Z$1,0))&amp;""),"")</f>
        <v/>
      </c>
      <c r="AK31" s="36">
        <f>IF(AH31=0,0,IF(AJ31="",1,IF(IFERROR(INDEX(Lists!$B$2:$B$9,MATCH(AJ31,Lists!$A$2:$A$9,0)),"N")="Y",1,0)))</f>
        <v/>
      </c>
      <c r="AL31" s="36">
        <f>AH31+AI31</f>
        <v/>
      </c>
      <c r="AM31" s="36">
        <f>AK31*(1+AI31)</f>
        <v/>
      </c>
      <c r="AN31" s="36">
        <f>IFERROR(VALUE(IFERROR(TRIM(INDEX($A31:$Z31,MATCH(Lists!$J$10,$A$1:$Z$1,0))&amp;""),"")),0)</f>
        <v/>
      </c>
      <c r="AO31" s="36">
        <f>IFERROR(VALUE(IFERROR(TRIM(INDEX($A31:$Z31,MATCH(Lists!$J$12,$A$1:$Z$1,0))&amp;""),"")),0)</f>
        <v/>
      </c>
      <c r="AP31" s="36">
        <f>IF(IFERROR(INDEX(Lists!$C$2:$C$9,MATCH(AJ31,Lists!$A$2:$A$9,0)),"N")="Y",AN31-AO31,0)</f>
        <v/>
      </c>
      <c r="AQ31" s="36">
        <f>UPPER(IFERROR(TRIM(INDEX($A31:$Z31,MATCH(Lists!$J$11,$A$1:$Z$1,0))&amp;""),""))</f>
        <v/>
      </c>
      <c r="AR31" s="36">
        <f>IF(LEN(AQ31)&gt;0,ROW(),"")</f>
        <v/>
      </c>
      <c r="AS31" s="36">
        <f>IFERROR(TRIM(INDEX($A31:$Z31,MATCH(Lists!$J$7,$A$1:$Z$1,0))&amp;""),"")</f>
        <v/>
      </c>
      <c r="AT31" s="36">
        <f>IFERROR(TRIM(INDEX($A31:$Z31,MATCH(Lists!$J$8,$A$1:$Z$1,0))&amp;""),"")</f>
        <v/>
      </c>
      <c r="AU31" s="36">
        <f>IF(AND(AH31=1,LEN(AT31)&gt;0),MAX($AU$1:AU30)+1,"")</f>
        <v/>
      </c>
      <c r="AV31" s="36">
        <f>IF(AH31=1,AE31,"")</f>
        <v/>
      </c>
      <c r="AW31" s="36">
        <f>IF(AV31="","",SUMPRODUCT(($AV$2:$AV$501&lt;&gt;"")*($AV$2:$AV$501&lt;AV31))+SUMPRODUCT(($AV$2:AV31=AV31)*1))</f>
        <v/>
      </c>
      <c r="AX31" s="36">
        <f>IF(AI31=1,IFERROR(TRIM(INDEX($A31:$Z31,MATCH(Lists!$J$6,$A$1:$Z$1,0))&amp;""),""),"")</f>
        <v/>
      </c>
    </row>
    <row r="32">
      <c r="AA32" s="34" t="n"/>
      <c r="AB32" s="37" t="n"/>
      <c r="AC32" s="37" t="n"/>
      <c r="AD32" s="34" t="n"/>
      <c r="AE32" s="36">
        <f>IFERROR(TRIM(INDEX($A32:$Z32,MATCH(Lists!$J$2,$A$1:$Z$1,0))&amp;""),"")</f>
        <v/>
      </c>
      <c r="AF32" s="36">
        <f>IFERROR(TRIM(INDEX($A32:$Z32,MATCH(Lists!$J$3,$A$1:$Z$1,0))&amp;""),"")</f>
        <v/>
      </c>
      <c r="AG32" s="36">
        <f>IFERROR(TRIM(INDEX($A32:$Z32,MATCH(Lists!$J$4,$A$1:$Z$1,0))&amp;""),"")</f>
        <v/>
      </c>
      <c r="AH32" s="36">
        <f>IF(AND(AE32&lt;&gt;"",UPPER(TRIM(AB32))&lt;&gt;"Y"),1,0)</f>
        <v/>
      </c>
      <c r="AI32" s="36">
        <f>IF(AH32=1,IF(LEFT(IFERROR(TRIM(INDEX($A32:$Z32,MATCH(Lists!$J$5,$A$1:$Z$1,0))&amp;""),""),3)="Yes",1,0),0)</f>
        <v/>
      </c>
      <c r="AJ32" s="36">
        <f>IFERROR(TRIM(INDEX($A32:$Z32,MATCH(Lists!$J$9,$A$1:$Z$1,0))&amp;""),"")</f>
        <v/>
      </c>
      <c r="AK32" s="36">
        <f>IF(AH32=0,0,IF(AJ32="",1,IF(IFERROR(INDEX(Lists!$B$2:$B$9,MATCH(AJ32,Lists!$A$2:$A$9,0)),"N")="Y",1,0)))</f>
        <v/>
      </c>
      <c r="AL32" s="36">
        <f>AH32+AI32</f>
        <v/>
      </c>
      <c r="AM32" s="36">
        <f>AK32*(1+AI32)</f>
        <v/>
      </c>
      <c r="AN32" s="36">
        <f>IFERROR(VALUE(IFERROR(TRIM(INDEX($A32:$Z32,MATCH(Lists!$J$10,$A$1:$Z$1,0))&amp;""),"")),0)</f>
        <v/>
      </c>
      <c r="AO32" s="36">
        <f>IFERROR(VALUE(IFERROR(TRIM(INDEX($A32:$Z32,MATCH(Lists!$J$12,$A$1:$Z$1,0))&amp;""),"")),0)</f>
        <v/>
      </c>
      <c r="AP32" s="36">
        <f>IF(IFERROR(INDEX(Lists!$C$2:$C$9,MATCH(AJ32,Lists!$A$2:$A$9,0)),"N")="Y",AN32-AO32,0)</f>
        <v/>
      </c>
      <c r="AQ32" s="36">
        <f>UPPER(IFERROR(TRIM(INDEX($A32:$Z32,MATCH(Lists!$J$11,$A$1:$Z$1,0))&amp;""),""))</f>
        <v/>
      </c>
      <c r="AR32" s="36">
        <f>IF(LEN(AQ32)&gt;0,ROW(),"")</f>
        <v/>
      </c>
      <c r="AS32" s="36">
        <f>IFERROR(TRIM(INDEX($A32:$Z32,MATCH(Lists!$J$7,$A$1:$Z$1,0))&amp;""),"")</f>
        <v/>
      </c>
      <c r="AT32" s="36">
        <f>IFERROR(TRIM(INDEX($A32:$Z32,MATCH(Lists!$J$8,$A$1:$Z$1,0))&amp;""),"")</f>
        <v/>
      </c>
      <c r="AU32" s="36">
        <f>IF(AND(AH32=1,LEN(AT32)&gt;0),MAX($AU$1:AU31)+1,"")</f>
        <v/>
      </c>
      <c r="AV32" s="36">
        <f>IF(AH32=1,AE32,"")</f>
        <v/>
      </c>
      <c r="AW32" s="36">
        <f>IF(AV32="","",SUMPRODUCT(($AV$2:$AV$501&lt;&gt;"")*($AV$2:$AV$501&lt;AV32))+SUMPRODUCT(($AV$2:AV32=AV32)*1))</f>
        <v/>
      </c>
      <c r="AX32" s="36">
        <f>IF(AI32=1,IFERROR(TRIM(INDEX($A32:$Z32,MATCH(Lists!$J$6,$A$1:$Z$1,0))&amp;""),""),"")</f>
        <v/>
      </c>
    </row>
    <row r="33">
      <c r="AA33" s="34" t="n"/>
      <c r="AB33" s="37" t="n"/>
      <c r="AC33" s="37" t="n"/>
      <c r="AD33" s="34" t="n"/>
      <c r="AE33" s="36">
        <f>IFERROR(TRIM(INDEX($A33:$Z33,MATCH(Lists!$J$2,$A$1:$Z$1,0))&amp;""),"")</f>
        <v/>
      </c>
      <c r="AF33" s="36">
        <f>IFERROR(TRIM(INDEX($A33:$Z33,MATCH(Lists!$J$3,$A$1:$Z$1,0))&amp;""),"")</f>
        <v/>
      </c>
      <c r="AG33" s="36">
        <f>IFERROR(TRIM(INDEX($A33:$Z33,MATCH(Lists!$J$4,$A$1:$Z$1,0))&amp;""),"")</f>
        <v/>
      </c>
      <c r="AH33" s="36">
        <f>IF(AND(AE33&lt;&gt;"",UPPER(TRIM(AB33))&lt;&gt;"Y"),1,0)</f>
        <v/>
      </c>
      <c r="AI33" s="36">
        <f>IF(AH33=1,IF(LEFT(IFERROR(TRIM(INDEX($A33:$Z33,MATCH(Lists!$J$5,$A$1:$Z$1,0))&amp;""),""),3)="Yes",1,0),0)</f>
        <v/>
      </c>
      <c r="AJ33" s="36">
        <f>IFERROR(TRIM(INDEX($A33:$Z33,MATCH(Lists!$J$9,$A$1:$Z$1,0))&amp;""),"")</f>
        <v/>
      </c>
      <c r="AK33" s="36">
        <f>IF(AH33=0,0,IF(AJ33="",1,IF(IFERROR(INDEX(Lists!$B$2:$B$9,MATCH(AJ33,Lists!$A$2:$A$9,0)),"N")="Y",1,0)))</f>
        <v/>
      </c>
      <c r="AL33" s="36">
        <f>AH33+AI33</f>
        <v/>
      </c>
      <c r="AM33" s="36">
        <f>AK33*(1+AI33)</f>
        <v/>
      </c>
      <c r="AN33" s="36">
        <f>IFERROR(VALUE(IFERROR(TRIM(INDEX($A33:$Z33,MATCH(Lists!$J$10,$A$1:$Z$1,0))&amp;""),"")),0)</f>
        <v/>
      </c>
      <c r="AO33" s="36">
        <f>IFERROR(VALUE(IFERROR(TRIM(INDEX($A33:$Z33,MATCH(Lists!$J$12,$A$1:$Z$1,0))&amp;""),"")),0)</f>
        <v/>
      </c>
      <c r="AP33" s="36">
        <f>IF(IFERROR(INDEX(Lists!$C$2:$C$9,MATCH(AJ33,Lists!$A$2:$A$9,0)),"N")="Y",AN33-AO33,0)</f>
        <v/>
      </c>
      <c r="AQ33" s="36">
        <f>UPPER(IFERROR(TRIM(INDEX($A33:$Z33,MATCH(Lists!$J$11,$A$1:$Z$1,0))&amp;""),""))</f>
        <v/>
      </c>
      <c r="AR33" s="36">
        <f>IF(LEN(AQ33)&gt;0,ROW(),"")</f>
        <v/>
      </c>
      <c r="AS33" s="36">
        <f>IFERROR(TRIM(INDEX($A33:$Z33,MATCH(Lists!$J$7,$A$1:$Z$1,0))&amp;""),"")</f>
        <v/>
      </c>
      <c r="AT33" s="36">
        <f>IFERROR(TRIM(INDEX($A33:$Z33,MATCH(Lists!$J$8,$A$1:$Z$1,0))&amp;""),"")</f>
        <v/>
      </c>
      <c r="AU33" s="36">
        <f>IF(AND(AH33=1,LEN(AT33)&gt;0),MAX($AU$1:AU32)+1,"")</f>
        <v/>
      </c>
      <c r="AV33" s="36">
        <f>IF(AH33=1,AE33,"")</f>
        <v/>
      </c>
      <c r="AW33" s="36">
        <f>IF(AV33="","",SUMPRODUCT(($AV$2:$AV$501&lt;&gt;"")*($AV$2:$AV$501&lt;AV33))+SUMPRODUCT(($AV$2:AV33=AV33)*1))</f>
        <v/>
      </c>
      <c r="AX33" s="36">
        <f>IF(AI33=1,IFERROR(TRIM(INDEX($A33:$Z33,MATCH(Lists!$J$6,$A$1:$Z$1,0))&amp;""),""),"")</f>
        <v/>
      </c>
    </row>
    <row r="34">
      <c r="AA34" s="34" t="n"/>
      <c r="AB34" s="37" t="n"/>
      <c r="AC34" s="37" t="n"/>
      <c r="AD34" s="34" t="n"/>
      <c r="AE34" s="36">
        <f>IFERROR(TRIM(INDEX($A34:$Z34,MATCH(Lists!$J$2,$A$1:$Z$1,0))&amp;""),"")</f>
        <v/>
      </c>
      <c r="AF34" s="36">
        <f>IFERROR(TRIM(INDEX($A34:$Z34,MATCH(Lists!$J$3,$A$1:$Z$1,0))&amp;""),"")</f>
        <v/>
      </c>
      <c r="AG34" s="36">
        <f>IFERROR(TRIM(INDEX($A34:$Z34,MATCH(Lists!$J$4,$A$1:$Z$1,0))&amp;""),"")</f>
        <v/>
      </c>
      <c r="AH34" s="36">
        <f>IF(AND(AE34&lt;&gt;"",UPPER(TRIM(AB34))&lt;&gt;"Y"),1,0)</f>
        <v/>
      </c>
      <c r="AI34" s="36">
        <f>IF(AH34=1,IF(LEFT(IFERROR(TRIM(INDEX($A34:$Z34,MATCH(Lists!$J$5,$A$1:$Z$1,0))&amp;""),""),3)="Yes",1,0),0)</f>
        <v/>
      </c>
      <c r="AJ34" s="36">
        <f>IFERROR(TRIM(INDEX($A34:$Z34,MATCH(Lists!$J$9,$A$1:$Z$1,0))&amp;""),"")</f>
        <v/>
      </c>
      <c r="AK34" s="36">
        <f>IF(AH34=0,0,IF(AJ34="",1,IF(IFERROR(INDEX(Lists!$B$2:$B$9,MATCH(AJ34,Lists!$A$2:$A$9,0)),"N")="Y",1,0)))</f>
        <v/>
      </c>
      <c r="AL34" s="36">
        <f>AH34+AI34</f>
        <v/>
      </c>
      <c r="AM34" s="36">
        <f>AK34*(1+AI34)</f>
        <v/>
      </c>
      <c r="AN34" s="36">
        <f>IFERROR(VALUE(IFERROR(TRIM(INDEX($A34:$Z34,MATCH(Lists!$J$10,$A$1:$Z$1,0))&amp;""),"")),0)</f>
        <v/>
      </c>
      <c r="AO34" s="36">
        <f>IFERROR(VALUE(IFERROR(TRIM(INDEX($A34:$Z34,MATCH(Lists!$J$12,$A$1:$Z$1,0))&amp;""),"")),0)</f>
        <v/>
      </c>
      <c r="AP34" s="36">
        <f>IF(IFERROR(INDEX(Lists!$C$2:$C$9,MATCH(AJ34,Lists!$A$2:$A$9,0)),"N")="Y",AN34-AO34,0)</f>
        <v/>
      </c>
      <c r="AQ34" s="36">
        <f>UPPER(IFERROR(TRIM(INDEX($A34:$Z34,MATCH(Lists!$J$11,$A$1:$Z$1,0))&amp;""),""))</f>
        <v/>
      </c>
      <c r="AR34" s="36">
        <f>IF(LEN(AQ34)&gt;0,ROW(),"")</f>
        <v/>
      </c>
      <c r="AS34" s="36">
        <f>IFERROR(TRIM(INDEX($A34:$Z34,MATCH(Lists!$J$7,$A$1:$Z$1,0))&amp;""),"")</f>
        <v/>
      </c>
      <c r="AT34" s="36">
        <f>IFERROR(TRIM(INDEX($A34:$Z34,MATCH(Lists!$J$8,$A$1:$Z$1,0))&amp;""),"")</f>
        <v/>
      </c>
      <c r="AU34" s="36">
        <f>IF(AND(AH34=1,LEN(AT34)&gt;0),MAX($AU$1:AU33)+1,"")</f>
        <v/>
      </c>
      <c r="AV34" s="36">
        <f>IF(AH34=1,AE34,"")</f>
        <v/>
      </c>
      <c r="AW34" s="36">
        <f>IF(AV34="","",SUMPRODUCT(($AV$2:$AV$501&lt;&gt;"")*($AV$2:$AV$501&lt;AV34))+SUMPRODUCT(($AV$2:AV34=AV34)*1))</f>
        <v/>
      </c>
      <c r="AX34" s="36">
        <f>IF(AI34=1,IFERROR(TRIM(INDEX($A34:$Z34,MATCH(Lists!$J$6,$A$1:$Z$1,0))&amp;""),""),"")</f>
        <v/>
      </c>
    </row>
    <row r="35">
      <c r="AA35" s="34" t="n"/>
      <c r="AB35" s="37" t="n"/>
      <c r="AC35" s="37" t="n"/>
      <c r="AD35" s="34" t="n"/>
      <c r="AE35" s="36">
        <f>IFERROR(TRIM(INDEX($A35:$Z35,MATCH(Lists!$J$2,$A$1:$Z$1,0))&amp;""),"")</f>
        <v/>
      </c>
      <c r="AF35" s="36">
        <f>IFERROR(TRIM(INDEX($A35:$Z35,MATCH(Lists!$J$3,$A$1:$Z$1,0))&amp;""),"")</f>
        <v/>
      </c>
      <c r="AG35" s="36">
        <f>IFERROR(TRIM(INDEX($A35:$Z35,MATCH(Lists!$J$4,$A$1:$Z$1,0))&amp;""),"")</f>
        <v/>
      </c>
      <c r="AH35" s="36">
        <f>IF(AND(AE35&lt;&gt;"",UPPER(TRIM(AB35))&lt;&gt;"Y"),1,0)</f>
        <v/>
      </c>
      <c r="AI35" s="36">
        <f>IF(AH35=1,IF(LEFT(IFERROR(TRIM(INDEX($A35:$Z35,MATCH(Lists!$J$5,$A$1:$Z$1,0))&amp;""),""),3)="Yes",1,0),0)</f>
        <v/>
      </c>
      <c r="AJ35" s="36">
        <f>IFERROR(TRIM(INDEX($A35:$Z35,MATCH(Lists!$J$9,$A$1:$Z$1,0))&amp;""),"")</f>
        <v/>
      </c>
      <c r="AK35" s="36">
        <f>IF(AH35=0,0,IF(AJ35="",1,IF(IFERROR(INDEX(Lists!$B$2:$B$9,MATCH(AJ35,Lists!$A$2:$A$9,0)),"N")="Y",1,0)))</f>
        <v/>
      </c>
      <c r="AL35" s="36">
        <f>AH35+AI35</f>
        <v/>
      </c>
      <c r="AM35" s="36">
        <f>AK35*(1+AI35)</f>
        <v/>
      </c>
      <c r="AN35" s="36">
        <f>IFERROR(VALUE(IFERROR(TRIM(INDEX($A35:$Z35,MATCH(Lists!$J$10,$A$1:$Z$1,0))&amp;""),"")),0)</f>
        <v/>
      </c>
      <c r="AO35" s="36">
        <f>IFERROR(VALUE(IFERROR(TRIM(INDEX($A35:$Z35,MATCH(Lists!$J$12,$A$1:$Z$1,0))&amp;""),"")),0)</f>
        <v/>
      </c>
      <c r="AP35" s="36">
        <f>IF(IFERROR(INDEX(Lists!$C$2:$C$9,MATCH(AJ35,Lists!$A$2:$A$9,0)),"N")="Y",AN35-AO35,0)</f>
        <v/>
      </c>
      <c r="AQ35" s="36">
        <f>UPPER(IFERROR(TRIM(INDEX($A35:$Z35,MATCH(Lists!$J$11,$A$1:$Z$1,0))&amp;""),""))</f>
        <v/>
      </c>
      <c r="AR35" s="36">
        <f>IF(LEN(AQ35)&gt;0,ROW(),"")</f>
        <v/>
      </c>
      <c r="AS35" s="36">
        <f>IFERROR(TRIM(INDEX($A35:$Z35,MATCH(Lists!$J$7,$A$1:$Z$1,0))&amp;""),"")</f>
        <v/>
      </c>
      <c r="AT35" s="36">
        <f>IFERROR(TRIM(INDEX($A35:$Z35,MATCH(Lists!$J$8,$A$1:$Z$1,0))&amp;""),"")</f>
        <v/>
      </c>
      <c r="AU35" s="36">
        <f>IF(AND(AH35=1,LEN(AT35)&gt;0),MAX($AU$1:AU34)+1,"")</f>
        <v/>
      </c>
      <c r="AV35" s="36">
        <f>IF(AH35=1,AE35,"")</f>
        <v/>
      </c>
      <c r="AW35" s="36">
        <f>IF(AV35="","",SUMPRODUCT(($AV$2:$AV$501&lt;&gt;"")*($AV$2:$AV$501&lt;AV35))+SUMPRODUCT(($AV$2:AV35=AV35)*1))</f>
        <v/>
      </c>
      <c r="AX35" s="36">
        <f>IF(AI35=1,IFERROR(TRIM(INDEX($A35:$Z35,MATCH(Lists!$J$6,$A$1:$Z$1,0))&amp;""),""),"")</f>
        <v/>
      </c>
    </row>
    <row r="36">
      <c r="AA36" s="34" t="n"/>
      <c r="AB36" s="37" t="n"/>
      <c r="AC36" s="37" t="n"/>
      <c r="AD36" s="34" t="n"/>
      <c r="AE36" s="36">
        <f>IFERROR(TRIM(INDEX($A36:$Z36,MATCH(Lists!$J$2,$A$1:$Z$1,0))&amp;""),"")</f>
        <v/>
      </c>
      <c r="AF36" s="36">
        <f>IFERROR(TRIM(INDEX($A36:$Z36,MATCH(Lists!$J$3,$A$1:$Z$1,0))&amp;""),"")</f>
        <v/>
      </c>
      <c r="AG36" s="36">
        <f>IFERROR(TRIM(INDEX($A36:$Z36,MATCH(Lists!$J$4,$A$1:$Z$1,0))&amp;""),"")</f>
        <v/>
      </c>
      <c r="AH36" s="36">
        <f>IF(AND(AE36&lt;&gt;"",UPPER(TRIM(AB36))&lt;&gt;"Y"),1,0)</f>
        <v/>
      </c>
      <c r="AI36" s="36">
        <f>IF(AH36=1,IF(LEFT(IFERROR(TRIM(INDEX($A36:$Z36,MATCH(Lists!$J$5,$A$1:$Z$1,0))&amp;""),""),3)="Yes",1,0),0)</f>
        <v/>
      </c>
      <c r="AJ36" s="36">
        <f>IFERROR(TRIM(INDEX($A36:$Z36,MATCH(Lists!$J$9,$A$1:$Z$1,0))&amp;""),"")</f>
        <v/>
      </c>
      <c r="AK36" s="36">
        <f>IF(AH36=0,0,IF(AJ36="",1,IF(IFERROR(INDEX(Lists!$B$2:$B$9,MATCH(AJ36,Lists!$A$2:$A$9,0)),"N")="Y",1,0)))</f>
        <v/>
      </c>
      <c r="AL36" s="36">
        <f>AH36+AI36</f>
        <v/>
      </c>
      <c r="AM36" s="36">
        <f>AK36*(1+AI36)</f>
        <v/>
      </c>
      <c r="AN36" s="36">
        <f>IFERROR(VALUE(IFERROR(TRIM(INDEX($A36:$Z36,MATCH(Lists!$J$10,$A$1:$Z$1,0))&amp;""),"")),0)</f>
        <v/>
      </c>
      <c r="AO36" s="36">
        <f>IFERROR(VALUE(IFERROR(TRIM(INDEX($A36:$Z36,MATCH(Lists!$J$12,$A$1:$Z$1,0))&amp;""),"")),0)</f>
        <v/>
      </c>
      <c r="AP36" s="36">
        <f>IF(IFERROR(INDEX(Lists!$C$2:$C$9,MATCH(AJ36,Lists!$A$2:$A$9,0)),"N")="Y",AN36-AO36,0)</f>
        <v/>
      </c>
      <c r="AQ36" s="36">
        <f>UPPER(IFERROR(TRIM(INDEX($A36:$Z36,MATCH(Lists!$J$11,$A$1:$Z$1,0))&amp;""),""))</f>
        <v/>
      </c>
      <c r="AR36" s="36">
        <f>IF(LEN(AQ36)&gt;0,ROW(),"")</f>
        <v/>
      </c>
      <c r="AS36" s="36">
        <f>IFERROR(TRIM(INDEX($A36:$Z36,MATCH(Lists!$J$7,$A$1:$Z$1,0))&amp;""),"")</f>
        <v/>
      </c>
      <c r="AT36" s="36">
        <f>IFERROR(TRIM(INDEX($A36:$Z36,MATCH(Lists!$J$8,$A$1:$Z$1,0))&amp;""),"")</f>
        <v/>
      </c>
      <c r="AU36" s="36">
        <f>IF(AND(AH36=1,LEN(AT36)&gt;0),MAX($AU$1:AU35)+1,"")</f>
        <v/>
      </c>
      <c r="AV36" s="36">
        <f>IF(AH36=1,AE36,"")</f>
        <v/>
      </c>
      <c r="AW36" s="36">
        <f>IF(AV36="","",SUMPRODUCT(($AV$2:$AV$501&lt;&gt;"")*($AV$2:$AV$501&lt;AV36))+SUMPRODUCT(($AV$2:AV36=AV36)*1))</f>
        <v/>
      </c>
      <c r="AX36" s="36">
        <f>IF(AI36=1,IFERROR(TRIM(INDEX($A36:$Z36,MATCH(Lists!$J$6,$A$1:$Z$1,0))&amp;""),""),"")</f>
        <v/>
      </c>
    </row>
    <row r="37">
      <c r="AA37" s="34" t="n"/>
      <c r="AB37" s="37" t="n"/>
      <c r="AC37" s="37" t="n"/>
      <c r="AD37" s="34" t="n"/>
      <c r="AE37" s="36">
        <f>IFERROR(TRIM(INDEX($A37:$Z37,MATCH(Lists!$J$2,$A$1:$Z$1,0))&amp;""),"")</f>
        <v/>
      </c>
      <c r="AF37" s="36">
        <f>IFERROR(TRIM(INDEX($A37:$Z37,MATCH(Lists!$J$3,$A$1:$Z$1,0))&amp;""),"")</f>
        <v/>
      </c>
      <c r="AG37" s="36">
        <f>IFERROR(TRIM(INDEX($A37:$Z37,MATCH(Lists!$J$4,$A$1:$Z$1,0))&amp;""),"")</f>
        <v/>
      </c>
      <c r="AH37" s="36">
        <f>IF(AND(AE37&lt;&gt;"",UPPER(TRIM(AB37))&lt;&gt;"Y"),1,0)</f>
        <v/>
      </c>
      <c r="AI37" s="36">
        <f>IF(AH37=1,IF(LEFT(IFERROR(TRIM(INDEX($A37:$Z37,MATCH(Lists!$J$5,$A$1:$Z$1,0))&amp;""),""),3)="Yes",1,0),0)</f>
        <v/>
      </c>
      <c r="AJ37" s="36">
        <f>IFERROR(TRIM(INDEX($A37:$Z37,MATCH(Lists!$J$9,$A$1:$Z$1,0))&amp;""),"")</f>
        <v/>
      </c>
      <c r="AK37" s="36">
        <f>IF(AH37=0,0,IF(AJ37="",1,IF(IFERROR(INDEX(Lists!$B$2:$B$9,MATCH(AJ37,Lists!$A$2:$A$9,0)),"N")="Y",1,0)))</f>
        <v/>
      </c>
      <c r="AL37" s="36">
        <f>AH37+AI37</f>
        <v/>
      </c>
      <c r="AM37" s="36">
        <f>AK37*(1+AI37)</f>
        <v/>
      </c>
      <c r="AN37" s="36">
        <f>IFERROR(VALUE(IFERROR(TRIM(INDEX($A37:$Z37,MATCH(Lists!$J$10,$A$1:$Z$1,0))&amp;""),"")),0)</f>
        <v/>
      </c>
      <c r="AO37" s="36">
        <f>IFERROR(VALUE(IFERROR(TRIM(INDEX($A37:$Z37,MATCH(Lists!$J$12,$A$1:$Z$1,0))&amp;""),"")),0)</f>
        <v/>
      </c>
      <c r="AP37" s="36">
        <f>IF(IFERROR(INDEX(Lists!$C$2:$C$9,MATCH(AJ37,Lists!$A$2:$A$9,0)),"N")="Y",AN37-AO37,0)</f>
        <v/>
      </c>
      <c r="AQ37" s="36">
        <f>UPPER(IFERROR(TRIM(INDEX($A37:$Z37,MATCH(Lists!$J$11,$A$1:$Z$1,0))&amp;""),""))</f>
        <v/>
      </c>
      <c r="AR37" s="36">
        <f>IF(LEN(AQ37)&gt;0,ROW(),"")</f>
        <v/>
      </c>
      <c r="AS37" s="36">
        <f>IFERROR(TRIM(INDEX($A37:$Z37,MATCH(Lists!$J$7,$A$1:$Z$1,0))&amp;""),"")</f>
        <v/>
      </c>
      <c r="AT37" s="36">
        <f>IFERROR(TRIM(INDEX($A37:$Z37,MATCH(Lists!$J$8,$A$1:$Z$1,0))&amp;""),"")</f>
        <v/>
      </c>
      <c r="AU37" s="36">
        <f>IF(AND(AH37=1,LEN(AT37)&gt;0),MAX($AU$1:AU36)+1,"")</f>
        <v/>
      </c>
      <c r="AV37" s="36">
        <f>IF(AH37=1,AE37,"")</f>
        <v/>
      </c>
      <c r="AW37" s="36">
        <f>IF(AV37="","",SUMPRODUCT(($AV$2:$AV$501&lt;&gt;"")*($AV$2:$AV$501&lt;AV37))+SUMPRODUCT(($AV$2:AV37=AV37)*1))</f>
        <v/>
      </c>
      <c r="AX37" s="36">
        <f>IF(AI37=1,IFERROR(TRIM(INDEX($A37:$Z37,MATCH(Lists!$J$6,$A$1:$Z$1,0))&amp;""),""),"")</f>
        <v/>
      </c>
    </row>
    <row r="38">
      <c r="AA38" s="34" t="n"/>
      <c r="AB38" s="37" t="n"/>
      <c r="AC38" s="37" t="n"/>
      <c r="AD38" s="34" t="n"/>
      <c r="AE38" s="36">
        <f>IFERROR(TRIM(INDEX($A38:$Z38,MATCH(Lists!$J$2,$A$1:$Z$1,0))&amp;""),"")</f>
        <v/>
      </c>
      <c r="AF38" s="36">
        <f>IFERROR(TRIM(INDEX($A38:$Z38,MATCH(Lists!$J$3,$A$1:$Z$1,0))&amp;""),"")</f>
        <v/>
      </c>
      <c r="AG38" s="36">
        <f>IFERROR(TRIM(INDEX($A38:$Z38,MATCH(Lists!$J$4,$A$1:$Z$1,0))&amp;""),"")</f>
        <v/>
      </c>
      <c r="AH38" s="36">
        <f>IF(AND(AE38&lt;&gt;"",UPPER(TRIM(AB38))&lt;&gt;"Y"),1,0)</f>
        <v/>
      </c>
      <c r="AI38" s="36">
        <f>IF(AH38=1,IF(LEFT(IFERROR(TRIM(INDEX($A38:$Z38,MATCH(Lists!$J$5,$A$1:$Z$1,0))&amp;""),""),3)="Yes",1,0),0)</f>
        <v/>
      </c>
      <c r="AJ38" s="36">
        <f>IFERROR(TRIM(INDEX($A38:$Z38,MATCH(Lists!$J$9,$A$1:$Z$1,0))&amp;""),"")</f>
        <v/>
      </c>
      <c r="AK38" s="36">
        <f>IF(AH38=0,0,IF(AJ38="",1,IF(IFERROR(INDEX(Lists!$B$2:$B$9,MATCH(AJ38,Lists!$A$2:$A$9,0)),"N")="Y",1,0)))</f>
        <v/>
      </c>
      <c r="AL38" s="36">
        <f>AH38+AI38</f>
        <v/>
      </c>
      <c r="AM38" s="36">
        <f>AK38*(1+AI38)</f>
        <v/>
      </c>
      <c r="AN38" s="36">
        <f>IFERROR(VALUE(IFERROR(TRIM(INDEX($A38:$Z38,MATCH(Lists!$J$10,$A$1:$Z$1,0))&amp;""),"")),0)</f>
        <v/>
      </c>
      <c r="AO38" s="36">
        <f>IFERROR(VALUE(IFERROR(TRIM(INDEX($A38:$Z38,MATCH(Lists!$J$12,$A$1:$Z$1,0))&amp;""),"")),0)</f>
        <v/>
      </c>
      <c r="AP38" s="36">
        <f>IF(IFERROR(INDEX(Lists!$C$2:$C$9,MATCH(AJ38,Lists!$A$2:$A$9,0)),"N")="Y",AN38-AO38,0)</f>
        <v/>
      </c>
      <c r="AQ38" s="36">
        <f>UPPER(IFERROR(TRIM(INDEX($A38:$Z38,MATCH(Lists!$J$11,$A$1:$Z$1,0))&amp;""),""))</f>
        <v/>
      </c>
      <c r="AR38" s="36">
        <f>IF(LEN(AQ38)&gt;0,ROW(),"")</f>
        <v/>
      </c>
      <c r="AS38" s="36">
        <f>IFERROR(TRIM(INDEX($A38:$Z38,MATCH(Lists!$J$7,$A$1:$Z$1,0))&amp;""),"")</f>
        <v/>
      </c>
      <c r="AT38" s="36">
        <f>IFERROR(TRIM(INDEX($A38:$Z38,MATCH(Lists!$J$8,$A$1:$Z$1,0))&amp;""),"")</f>
        <v/>
      </c>
      <c r="AU38" s="36">
        <f>IF(AND(AH38=1,LEN(AT38)&gt;0),MAX($AU$1:AU37)+1,"")</f>
        <v/>
      </c>
      <c r="AV38" s="36">
        <f>IF(AH38=1,AE38,"")</f>
        <v/>
      </c>
      <c r="AW38" s="36">
        <f>IF(AV38="","",SUMPRODUCT(($AV$2:$AV$501&lt;&gt;"")*($AV$2:$AV$501&lt;AV38))+SUMPRODUCT(($AV$2:AV38=AV38)*1))</f>
        <v/>
      </c>
      <c r="AX38" s="36">
        <f>IF(AI38=1,IFERROR(TRIM(INDEX($A38:$Z38,MATCH(Lists!$J$6,$A$1:$Z$1,0))&amp;""),""),"")</f>
        <v/>
      </c>
    </row>
    <row r="39">
      <c r="AA39" s="34" t="n"/>
      <c r="AB39" s="37" t="n"/>
      <c r="AC39" s="37" t="n"/>
      <c r="AD39" s="34" t="n"/>
      <c r="AE39" s="36">
        <f>IFERROR(TRIM(INDEX($A39:$Z39,MATCH(Lists!$J$2,$A$1:$Z$1,0))&amp;""),"")</f>
        <v/>
      </c>
      <c r="AF39" s="36">
        <f>IFERROR(TRIM(INDEX($A39:$Z39,MATCH(Lists!$J$3,$A$1:$Z$1,0))&amp;""),"")</f>
        <v/>
      </c>
      <c r="AG39" s="36">
        <f>IFERROR(TRIM(INDEX($A39:$Z39,MATCH(Lists!$J$4,$A$1:$Z$1,0))&amp;""),"")</f>
        <v/>
      </c>
      <c r="AH39" s="36">
        <f>IF(AND(AE39&lt;&gt;"",UPPER(TRIM(AB39))&lt;&gt;"Y"),1,0)</f>
        <v/>
      </c>
      <c r="AI39" s="36">
        <f>IF(AH39=1,IF(LEFT(IFERROR(TRIM(INDEX($A39:$Z39,MATCH(Lists!$J$5,$A$1:$Z$1,0))&amp;""),""),3)="Yes",1,0),0)</f>
        <v/>
      </c>
      <c r="AJ39" s="36">
        <f>IFERROR(TRIM(INDEX($A39:$Z39,MATCH(Lists!$J$9,$A$1:$Z$1,0))&amp;""),"")</f>
        <v/>
      </c>
      <c r="AK39" s="36">
        <f>IF(AH39=0,0,IF(AJ39="",1,IF(IFERROR(INDEX(Lists!$B$2:$B$9,MATCH(AJ39,Lists!$A$2:$A$9,0)),"N")="Y",1,0)))</f>
        <v/>
      </c>
      <c r="AL39" s="36">
        <f>AH39+AI39</f>
        <v/>
      </c>
      <c r="AM39" s="36">
        <f>AK39*(1+AI39)</f>
        <v/>
      </c>
      <c r="AN39" s="36">
        <f>IFERROR(VALUE(IFERROR(TRIM(INDEX($A39:$Z39,MATCH(Lists!$J$10,$A$1:$Z$1,0))&amp;""),"")),0)</f>
        <v/>
      </c>
      <c r="AO39" s="36">
        <f>IFERROR(VALUE(IFERROR(TRIM(INDEX($A39:$Z39,MATCH(Lists!$J$12,$A$1:$Z$1,0))&amp;""),"")),0)</f>
        <v/>
      </c>
      <c r="AP39" s="36">
        <f>IF(IFERROR(INDEX(Lists!$C$2:$C$9,MATCH(AJ39,Lists!$A$2:$A$9,0)),"N")="Y",AN39-AO39,0)</f>
        <v/>
      </c>
      <c r="AQ39" s="36">
        <f>UPPER(IFERROR(TRIM(INDEX($A39:$Z39,MATCH(Lists!$J$11,$A$1:$Z$1,0))&amp;""),""))</f>
        <v/>
      </c>
      <c r="AR39" s="36">
        <f>IF(LEN(AQ39)&gt;0,ROW(),"")</f>
        <v/>
      </c>
      <c r="AS39" s="36">
        <f>IFERROR(TRIM(INDEX($A39:$Z39,MATCH(Lists!$J$7,$A$1:$Z$1,0))&amp;""),"")</f>
        <v/>
      </c>
      <c r="AT39" s="36">
        <f>IFERROR(TRIM(INDEX($A39:$Z39,MATCH(Lists!$J$8,$A$1:$Z$1,0))&amp;""),"")</f>
        <v/>
      </c>
      <c r="AU39" s="36">
        <f>IF(AND(AH39=1,LEN(AT39)&gt;0),MAX($AU$1:AU38)+1,"")</f>
        <v/>
      </c>
      <c r="AV39" s="36">
        <f>IF(AH39=1,AE39,"")</f>
        <v/>
      </c>
      <c r="AW39" s="36">
        <f>IF(AV39="","",SUMPRODUCT(($AV$2:$AV$501&lt;&gt;"")*($AV$2:$AV$501&lt;AV39))+SUMPRODUCT(($AV$2:AV39=AV39)*1))</f>
        <v/>
      </c>
      <c r="AX39" s="36">
        <f>IF(AI39=1,IFERROR(TRIM(INDEX($A39:$Z39,MATCH(Lists!$J$6,$A$1:$Z$1,0))&amp;""),""),"")</f>
        <v/>
      </c>
    </row>
    <row r="40">
      <c r="AA40" s="34" t="n"/>
      <c r="AB40" s="37" t="n"/>
      <c r="AC40" s="37" t="n"/>
      <c r="AD40" s="34" t="n"/>
      <c r="AE40" s="36">
        <f>IFERROR(TRIM(INDEX($A40:$Z40,MATCH(Lists!$J$2,$A$1:$Z$1,0))&amp;""),"")</f>
        <v/>
      </c>
      <c r="AF40" s="36">
        <f>IFERROR(TRIM(INDEX($A40:$Z40,MATCH(Lists!$J$3,$A$1:$Z$1,0))&amp;""),"")</f>
        <v/>
      </c>
      <c r="AG40" s="36">
        <f>IFERROR(TRIM(INDEX($A40:$Z40,MATCH(Lists!$J$4,$A$1:$Z$1,0))&amp;""),"")</f>
        <v/>
      </c>
      <c r="AH40" s="36">
        <f>IF(AND(AE40&lt;&gt;"",UPPER(TRIM(AB40))&lt;&gt;"Y"),1,0)</f>
        <v/>
      </c>
      <c r="AI40" s="36">
        <f>IF(AH40=1,IF(LEFT(IFERROR(TRIM(INDEX($A40:$Z40,MATCH(Lists!$J$5,$A$1:$Z$1,0))&amp;""),""),3)="Yes",1,0),0)</f>
        <v/>
      </c>
      <c r="AJ40" s="36">
        <f>IFERROR(TRIM(INDEX($A40:$Z40,MATCH(Lists!$J$9,$A$1:$Z$1,0))&amp;""),"")</f>
        <v/>
      </c>
      <c r="AK40" s="36">
        <f>IF(AH40=0,0,IF(AJ40="",1,IF(IFERROR(INDEX(Lists!$B$2:$B$9,MATCH(AJ40,Lists!$A$2:$A$9,0)),"N")="Y",1,0)))</f>
        <v/>
      </c>
      <c r="AL40" s="36">
        <f>AH40+AI40</f>
        <v/>
      </c>
      <c r="AM40" s="36">
        <f>AK40*(1+AI40)</f>
        <v/>
      </c>
      <c r="AN40" s="36">
        <f>IFERROR(VALUE(IFERROR(TRIM(INDEX($A40:$Z40,MATCH(Lists!$J$10,$A$1:$Z$1,0))&amp;""),"")),0)</f>
        <v/>
      </c>
      <c r="AO40" s="36">
        <f>IFERROR(VALUE(IFERROR(TRIM(INDEX($A40:$Z40,MATCH(Lists!$J$12,$A$1:$Z$1,0))&amp;""),"")),0)</f>
        <v/>
      </c>
      <c r="AP40" s="36">
        <f>IF(IFERROR(INDEX(Lists!$C$2:$C$9,MATCH(AJ40,Lists!$A$2:$A$9,0)),"N")="Y",AN40-AO40,0)</f>
        <v/>
      </c>
      <c r="AQ40" s="36">
        <f>UPPER(IFERROR(TRIM(INDEX($A40:$Z40,MATCH(Lists!$J$11,$A$1:$Z$1,0))&amp;""),""))</f>
        <v/>
      </c>
      <c r="AR40" s="36">
        <f>IF(LEN(AQ40)&gt;0,ROW(),"")</f>
        <v/>
      </c>
      <c r="AS40" s="36">
        <f>IFERROR(TRIM(INDEX($A40:$Z40,MATCH(Lists!$J$7,$A$1:$Z$1,0))&amp;""),"")</f>
        <v/>
      </c>
      <c r="AT40" s="36">
        <f>IFERROR(TRIM(INDEX($A40:$Z40,MATCH(Lists!$J$8,$A$1:$Z$1,0))&amp;""),"")</f>
        <v/>
      </c>
      <c r="AU40" s="36">
        <f>IF(AND(AH40=1,LEN(AT40)&gt;0),MAX($AU$1:AU39)+1,"")</f>
        <v/>
      </c>
      <c r="AV40" s="36">
        <f>IF(AH40=1,AE40,"")</f>
        <v/>
      </c>
      <c r="AW40" s="36">
        <f>IF(AV40="","",SUMPRODUCT(($AV$2:$AV$501&lt;&gt;"")*($AV$2:$AV$501&lt;AV40))+SUMPRODUCT(($AV$2:AV40=AV40)*1))</f>
        <v/>
      </c>
      <c r="AX40" s="36">
        <f>IF(AI40=1,IFERROR(TRIM(INDEX($A40:$Z40,MATCH(Lists!$J$6,$A$1:$Z$1,0))&amp;""),""),"")</f>
        <v/>
      </c>
    </row>
    <row r="41">
      <c r="AA41" s="34" t="n"/>
      <c r="AB41" s="37" t="n"/>
      <c r="AC41" s="37" t="n"/>
      <c r="AD41" s="34" t="n"/>
      <c r="AE41" s="36">
        <f>IFERROR(TRIM(INDEX($A41:$Z41,MATCH(Lists!$J$2,$A$1:$Z$1,0))&amp;""),"")</f>
        <v/>
      </c>
      <c r="AF41" s="36">
        <f>IFERROR(TRIM(INDEX($A41:$Z41,MATCH(Lists!$J$3,$A$1:$Z$1,0))&amp;""),"")</f>
        <v/>
      </c>
      <c r="AG41" s="36">
        <f>IFERROR(TRIM(INDEX($A41:$Z41,MATCH(Lists!$J$4,$A$1:$Z$1,0))&amp;""),"")</f>
        <v/>
      </c>
      <c r="AH41" s="36">
        <f>IF(AND(AE41&lt;&gt;"",UPPER(TRIM(AB41))&lt;&gt;"Y"),1,0)</f>
        <v/>
      </c>
      <c r="AI41" s="36">
        <f>IF(AH41=1,IF(LEFT(IFERROR(TRIM(INDEX($A41:$Z41,MATCH(Lists!$J$5,$A$1:$Z$1,0))&amp;""),""),3)="Yes",1,0),0)</f>
        <v/>
      </c>
      <c r="AJ41" s="36">
        <f>IFERROR(TRIM(INDEX($A41:$Z41,MATCH(Lists!$J$9,$A$1:$Z$1,0))&amp;""),"")</f>
        <v/>
      </c>
      <c r="AK41" s="36">
        <f>IF(AH41=0,0,IF(AJ41="",1,IF(IFERROR(INDEX(Lists!$B$2:$B$9,MATCH(AJ41,Lists!$A$2:$A$9,0)),"N")="Y",1,0)))</f>
        <v/>
      </c>
      <c r="AL41" s="36">
        <f>AH41+AI41</f>
        <v/>
      </c>
      <c r="AM41" s="36">
        <f>AK41*(1+AI41)</f>
        <v/>
      </c>
      <c r="AN41" s="36">
        <f>IFERROR(VALUE(IFERROR(TRIM(INDEX($A41:$Z41,MATCH(Lists!$J$10,$A$1:$Z$1,0))&amp;""),"")),0)</f>
        <v/>
      </c>
      <c r="AO41" s="36">
        <f>IFERROR(VALUE(IFERROR(TRIM(INDEX($A41:$Z41,MATCH(Lists!$J$12,$A$1:$Z$1,0))&amp;""),"")),0)</f>
        <v/>
      </c>
      <c r="AP41" s="36">
        <f>IF(IFERROR(INDEX(Lists!$C$2:$C$9,MATCH(AJ41,Lists!$A$2:$A$9,0)),"N")="Y",AN41-AO41,0)</f>
        <v/>
      </c>
      <c r="AQ41" s="36">
        <f>UPPER(IFERROR(TRIM(INDEX($A41:$Z41,MATCH(Lists!$J$11,$A$1:$Z$1,0))&amp;""),""))</f>
        <v/>
      </c>
      <c r="AR41" s="36">
        <f>IF(LEN(AQ41)&gt;0,ROW(),"")</f>
        <v/>
      </c>
      <c r="AS41" s="36">
        <f>IFERROR(TRIM(INDEX($A41:$Z41,MATCH(Lists!$J$7,$A$1:$Z$1,0))&amp;""),"")</f>
        <v/>
      </c>
      <c r="AT41" s="36">
        <f>IFERROR(TRIM(INDEX($A41:$Z41,MATCH(Lists!$J$8,$A$1:$Z$1,0))&amp;""),"")</f>
        <v/>
      </c>
      <c r="AU41" s="36">
        <f>IF(AND(AH41=1,LEN(AT41)&gt;0),MAX($AU$1:AU40)+1,"")</f>
        <v/>
      </c>
      <c r="AV41" s="36">
        <f>IF(AH41=1,AE41,"")</f>
        <v/>
      </c>
      <c r="AW41" s="36">
        <f>IF(AV41="","",SUMPRODUCT(($AV$2:$AV$501&lt;&gt;"")*($AV$2:$AV$501&lt;AV41))+SUMPRODUCT(($AV$2:AV41=AV41)*1))</f>
        <v/>
      </c>
      <c r="AX41" s="36">
        <f>IF(AI41=1,IFERROR(TRIM(INDEX($A41:$Z41,MATCH(Lists!$J$6,$A$1:$Z$1,0))&amp;""),""),"")</f>
        <v/>
      </c>
    </row>
    <row r="42">
      <c r="AA42" s="34" t="n"/>
      <c r="AB42" s="37" t="n"/>
      <c r="AC42" s="37" t="n"/>
      <c r="AD42" s="34" t="n"/>
      <c r="AE42" s="36">
        <f>IFERROR(TRIM(INDEX($A42:$Z42,MATCH(Lists!$J$2,$A$1:$Z$1,0))&amp;""),"")</f>
        <v/>
      </c>
      <c r="AF42" s="36">
        <f>IFERROR(TRIM(INDEX($A42:$Z42,MATCH(Lists!$J$3,$A$1:$Z$1,0))&amp;""),"")</f>
        <v/>
      </c>
      <c r="AG42" s="36">
        <f>IFERROR(TRIM(INDEX($A42:$Z42,MATCH(Lists!$J$4,$A$1:$Z$1,0))&amp;""),"")</f>
        <v/>
      </c>
      <c r="AH42" s="36">
        <f>IF(AND(AE42&lt;&gt;"",UPPER(TRIM(AB42))&lt;&gt;"Y"),1,0)</f>
        <v/>
      </c>
      <c r="AI42" s="36">
        <f>IF(AH42=1,IF(LEFT(IFERROR(TRIM(INDEX($A42:$Z42,MATCH(Lists!$J$5,$A$1:$Z$1,0))&amp;""),""),3)="Yes",1,0),0)</f>
        <v/>
      </c>
      <c r="AJ42" s="36">
        <f>IFERROR(TRIM(INDEX($A42:$Z42,MATCH(Lists!$J$9,$A$1:$Z$1,0))&amp;""),"")</f>
        <v/>
      </c>
      <c r="AK42" s="36">
        <f>IF(AH42=0,0,IF(AJ42="",1,IF(IFERROR(INDEX(Lists!$B$2:$B$9,MATCH(AJ42,Lists!$A$2:$A$9,0)),"N")="Y",1,0)))</f>
        <v/>
      </c>
      <c r="AL42" s="36">
        <f>AH42+AI42</f>
        <v/>
      </c>
      <c r="AM42" s="36">
        <f>AK42*(1+AI42)</f>
        <v/>
      </c>
      <c r="AN42" s="36">
        <f>IFERROR(VALUE(IFERROR(TRIM(INDEX($A42:$Z42,MATCH(Lists!$J$10,$A$1:$Z$1,0))&amp;""),"")),0)</f>
        <v/>
      </c>
      <c r="AO42" s="36">
        <f>IFERROR(VALUE(IFERROR(TRIM(INDEX($A42:$Z42,MATCH(Lists!$J$12,$A$1:$Z$1,0))&amp;""),"")),0)</f>
        <v/>
      </c>
      <c r="AP42" s="36">
        <f>IF(IFERROR(INDEX(Lists!$C$2:$C$9,MATCH(AJ42,Lists!$A$2:$A$9,0)),"N")="Y",AN42-AO42,0)</f>
        <v/>
      </c>
      <c r="AQ42" s="36">
        <f>UPPER(IFERROR(TRIM(INDEX($A42:$Z42,MATCH(Lists!$J$11,$A$1:$Z$1,0))&amp;""),""))</f>
        <v/>
      </c>
      <c r="AR42" s="36">
        <f>IF(LEN(AQ42)&gt;0,ROW(),"")</f>
        <v/>
      </c>
      <c r="AS42" s="36">
        <f>IFERROR(TRIM(INDEX($A42:$Z42,MATCH(Lists!$J$7,$A$1:$Z$1,0))&amp;""),"")</f>
        <v/>
      </c>
      <c r="AT42" s="36">
        <f>IFERROR(TRIM(INDEX($A42:$Z42,MATCH(Lists!$J$8,$A$1:$Z$1,0))&amp;""),"")</f>
        <v/>
      </c>
      <c r="AU42" s="36">
        <f>IF(AND(AH42=1,LEN(AT42)&gt;0),MAX($AU$1:AU41)+1,"")</f>
        <v/>
      </c>
      <c r="AV42" s="36">
        <f>IF(AH42=1,AE42,"")</f>
        <v/>
      </c>
      <c r="AW42" s="36">
        <f>IF(AV42="","",SUMPRODUCT(($AV$2:$AV$501&lt;&gt;"")*($AV$2:$AV$501&lt;AV42))+SUMPRODUCT(($AV$2:AV42=AV42)*1))</f>
        <v/>
      </c>
      <c r="AX42" s="36">
        <f>IF(AI42=1,IFERROR(TRIM(INDEX($A42:$Z42,MATCH(Lists!$J$6,$A$1:$Z$1,0))&amp;""),""),"")</f>
        <v/>
      </c>
    </row>
    <row r="43">
      <c r="AA43" s="34" t="n"/>
      <c r="AB43" s="37" t="n"/>
      <c r="AC43" s="37" t="n"/>
      <c r="AD43" s="34" t="n"/>
      <c r="AE43" s="36">
        <f>IFERROR(TRIM(INDEX($A43:$Z43,MATCH(Lists!$J$2,$A$1:$Z$1,0))&amp;""),"")</f>
        <v/>
      </c>
      <c r="AF43" s="36">
        <f>IFERROR(TRIM(INDEX($A43:$Z43,MATCH(Lists!$J$3,$A$1:$Z$1,0))&amp;""),"")</f>
        <v/>
      </c>
      <c r="AG43" s="36">
        <f>IFERROR(TRIM(INDEX($A43:$Z43,MATCH(Lists!$J$4,$A$1:$Z$1,0))&amp;""),"")</f>
        <v/>
      </c>
      <c r="AH43" s="36">
        <f>IF(AND(AE43&lt;&gt;"",UPPER(TRIM(AB43))&lt;&gt;"Y"),1,0)</f>
        <v/>
      </c>
      <c r="AI43" s="36">
        <f>IF(AH43=1,IF(LEFT(IFERROR(TRIM(INDEX($A43:$Z43,MATCH(Lists!$J$5,$A$1:$Z$1,0))&amp;""),""),3)="Yes",1,0),0)</f>
        <v/>
      </c>
      <c r="AJ43" s="36">
        <f>IFERROR(TRIM(INDEX($A43:$Z43,MATCH(Lists!$J$9,$A$1:$Z$1,0))&amp;""),"")</f>
        <v/>
      </c>
      <c r="AK43" s="36">
        <f>IF(AH43=0,0,IF(AJ43="",1,IF(IFERROR(INDEX(Lists!$B$2:$B$9,MATCH(AJ43,Lists!$A$2:$A$9,0)),"N")="Y",1,0)))</f>
        <v/>
      </c>
      <c r="AL43" s="36">
        <f>AH43+AI43</f>
        <v/>
      </c>
      <c r="AM43" s="36">
        <f>AK43*(1+AI43)</f>
        <v/>
      </c>
      <c r="AN43" s="36">
        <f>IFERROR(VALUE(IFERROR(TRIM(INDEX($A43:$Z43,MATCH(Lists!$J$10,$A$1:$Z$1,0))&amp;""),"")),0)</f>
        <v/>
      </c>
      <c r="AO43" s="36">
        <f>IFERROR(VALUE(IFERROR(TRIM(INDEX($A43:$Z43,MATCH(Lists!$J$12,$A$1:$Z$1,0))&amp;""),"")),0)</f>
        <v/>
      </c>
      <c r="AP43" s="36">
        <f>IF(IFERROR(INDEX(Lists!$C$2:$C$9,MATCH(AJ43,Lists!$A$2:$A$9,0)),"N")="Y",AN43-AO43,0)</f>
        <v/>
      </c>
      <c r="AQ43" s="36">
        <f>UPPER(IFERROR(TRIM(INDEX($A43:$Z43,MATCH(Lists!$J$11,$A$1:$Z$1,0))&amp;""),""))</f>
        <v/>
      </c>
      <c r="AR43" s="36">
        <f>IF(LEN(AQ43)&gt;0,ROW(),"")</f>
        <v/>
      </c>
      <c r="AS43" s="36">
        <f>IFERROR(TRIM(INDEX($A43:$Z43,MATCH(Lists!$J$7,$A$1:$Z$1,0))&amp;""),"")</f>
        <v/>
      </c>
      <c r="AT43" s="36">
        <f>IFERROR(TRIM(INDEX($A43:$Z43,MATCH(Lists!$J$8,$A$1:$Z$1,0))&amp;""),"")</f>
        <v/>
      </c>
      <c r="AU43" s="36">
        <f>IF(AND(AH43=1,LEN(AT43)&gt;0),MAX($AU$1:AU42)+1,"")</f>
        <v/>
      </c>
      <c r="AV43" s="36">
        <f>IF(AH43=1,AE43,"")</f>
        <v/>
      </c>
      <c r="AW43" s="36">
        <f>IF(AV43="","",SUMPRODUCT(($AV$2:$AV$501&lt;&gt;"")*($AV$2:$AV$501&lt;AV43))+SUMPRODUCT(($AV$2:AV43=AV43)*1))</f>
        <v/>
      </c>
      <c r="AX43" s="36">
        <f>IF(AI43=1,IFERROR(TRIM(INDEX($A43:$Z43,MATCH(Lists!$J$6,$A$1:$Z$1,0))&amp;""),""),"")</f>
        <v/>
      </c>
    </row>
    <row r="44">
      <c r="AA44" s="34" t="n"/>
      <c r="AB44" s="37" t="n"/>
      <c r="AC44" s="37" t="n"/>
      <c r="AD44" s="34" t="n"/>
      <c r="AE44" s="36">
        <f>IFERROR(TRIM(INDEX($A44:$Z44,MATCH(Lists!$J$2,$A$1:$Z$1,0))&amp;""),"")</f>
        <v/>
      </c>
      <c r="AF44" s="36">
        <f>IFERROR(TRIM(INDEX($A44:$Z44,MATCH(Lists!$J$3,$A$1:$Z$1,0))&amp;""),"")</f>
        <v/>
      </c>
      <c r="AG44" s="36">
        <f>IFERROR(TRIM(INDEX($A44:$Z44,MATCH(Lists!$J$4,$A$1:$Z$1,0))&amp;""),"")</f>
        <v/>
      </c>
      <c r="AH44" s="36">
        <f>IF(AND(AE44&lt;&gt;"",UPPER(TRIM(AB44))&lt;&gt;"Y"),1,0)</f>
        <v/>
      </c>
      <c r="AI44" s="36">
        <f>IF(AH44=1,IF(LEFT(IFERROR(TRIM(INDEX($A44:$Z44,MATCH(Lists!$J$5,$A$1:$Z$1,0))&amp;""),""),3)="Yes",1,0),0)</f>
        <v/>
      </c>
      <c r="AJ44" s="36">
        <f>IFERROR(TRIM(INDEX($A44:$Z44,MATCH(Lists!$J$9,$A$1:$Z$1,0))&amp;""),"")</f>
        <v/>
      </c>
      <c r="AK44" s="36">
        <f>IF(AH44=0,0,IF(AJ44="",1,IF(IFERROR(INDEX(Lists!$B$2:$B$9,MATCH(AJ44,Lists!$A$2:$A$9,0)),"N")="Y",1,0)))</f>
        <v/>
      </c>
      <c r="AL44" s="36">
        <f>AH44+AI44</f>
        <v/>
      </c>
      <c r="AM44" s="36">
        <f>AK44*(1+AI44)</f>
        <v/>
      </c>
      <c r="AN44" s="36">
        <f>IFERROR(VALUE(IFERROR(TRIM(INDEX($A44:$Z44,MATCH(Lists!$J$10,$A$1:$Z$1,0))&amp;""),"")),0)</f>
        <v/>
      </c>
      <c r="AO44" s="36">
        <f>IFERROR(VALUE(IFERROR(TRIM(INDEX($A44:$Z44,MATCH(Lists!$J$12,$A$1:$Z$1,0))&amp;""),"")),0)</f>
        <v/>
      </c>
      <c r="AP44" s="36">
        <f>IF(IFERROR(INDEX(Lists!$C$2:$C$9,MATCH(AJ44,Lists!$A$2:$A$9,0)),"N")="Y",AN44-AO44,0)</f>
        <v/>
      </c>
      <c r="AQ44" s="36">
        <f>UPPER(IFERROR(TRIM(INDEX($A44:$Z44,MATCH(Lists!$J$11,$A$1:$Z$1,0))&amp;""),""))</f>
        <v/>
      </c>
      <c r="AR44" s="36">
        <f>IF(LEN(AQ44)&gt;0,ROW(),"")</f>
        <v/>
      </c>
      <c r="AS44" s="36">
        <f>IFERROR(TRIM(INDEX($A44:$Z44,MATCH(Lists!$J$7,$A$1:$Z$1,0))&amp;""),"")</f>
        <v/>
      </c>
      <c r="AT44" s="36">
        <f>IFERROR(TRIM(INDEX($A44:$Z44,MATCH(Lists!$J$8,$A$1:$Z$1,0))&amp;""),"")</f>
        <v/>
      </c>
      <c r="AU44" s="36">
        <f>IF(AND(AH44=1,LEN(AT44)&gt;0),MAX($AU$1:AU43)+1,"")</f>
        <v/>
      </c>
      <c r="AV44" s="36">
        <f>IF(AH44=1,AE44,"")</f>
        <v/>
      </c>
      <c r="AW44" s="36">
        <f>IF(AV44="","",SUMPRODUCT(($AV$2:$AV$501&lt;&gt;"")*($AV$2:$AV$501&lt;AV44))+SUMPRODUCT(($AV$2:AV44=AV44)*1))</f>
        <v/>
      </c>
      <c r="AX44" s="36">
        <f>IF(AI44=1,IFERROR(TRIM(INDEX($A44:$Z44,MATCH(Lists!$J$6,$A$1:$Z$1,0))&amp;""),""),"")</f>
        <v/>
      </c>
    </row>
    <row r="45">
      <c r="AA45" s="34" t="n"/>
      <c r="AB45" s="37" t="n"/>
      <c r="AC45" s="37" t="n"/>
      <c r="AD45" s="34" t="n"/>
      <c r="AE45" s="36">
        <f>IFERROR(TRIM(INDEX($A45:$Z45,MATCH(Lists!$J$2,$A$1:$Z$1,0))&amp;""),"")</f>
        <v/>
      </c>
      <c r="AF45" s="36">
        <f>IFERROR(TRIM(INDEX($A45:$Z45,MATCH(Lists!$J$3,$A$1:$Z$1,0))&amp;""),"")</f>
        <v/>
      </c>
      <c r="AG45" s="36">
        <f>IFERROR(TRIM(INDEX($A45:$Z45,MATCH(Lists!$J$4,$A$1:$Z$1,0))&amp;""),"")</f>
        <v/>
      </c>
      <c r="AH45" s="36">
        <f>IF(AND(AE45&lt;&gt;"",UPPER(TRIM(AB45))&lt;&gt;"Y"),1,0)</f>
        <v/>
      </c>
      <c r="AI45" s="36">
        <f>IF(AH45=1,IF(LEFT(IFERROR(TRIM(INDEX($A45:$Z45,MATCH(Lists!$J$5,$A$1:$Z$1,0))&amp;""),""),3)="Yes",1,0),0)</f>
        <v/>
      </c>
      <c r="AJ45" s="36">
        <f>IFERROR(TRIM(INDEX($A45:$Z45,MATCH(Lists!$J$9,$A$1:$Z$1,0))&amp;""),"")</f>
        <v/>
      </c>
      <c r="AK45" s="36">
        <f>IF(AH45=0,0,IF(AJ45="",1,IF(IFERROR(INDEX(Lists!$B$2:$B$9,MATCH(AJ45,Lists!$A$2:$A$9,0)),"N")="Y",1,0)))</f>
        <v/>
      </c>
      <c r="AL45" s="36">
        <f>AH45+AI45</f>
        <v/>
      </c>
      <c r="AM45" s="36">
        <f>AK45*(1+AI45)</f>
        <v/>
      </c>
      <c r="AN45" s="36">
        <f>IFERROR(VALUE(IFERROR(TRIM(INDEX($A45:$Z45,MATCH(Lists!$J$10,$A$1:$Z$1,0))&amp;""),"")),0)</f>
        <v/>
      </c>
      <c r="AO45" s="36">
        <f>IFERROR(VALUE(IFERROR(TRIM(INDEX($A45:$Z45,MATCH(Lists!$J$12,$A$1:$Z$1,0))&amp;""),"")),0)</f>
        <v/>
      </c>
      <c r="AP45" s="36">
        <f>IF(IFERROR(INDEX(Lists!$C$2:$C$9,MATCH(AJ45,Lists!$A$2:$A$9,0)),"N")="Y",AN45-AO45,0)</f>
        <v/>
      </c>
      <c r="AQ45" s="36">
        <f>UPPER(IFERROR(TRIM(INDEX($A45:$Z45,MATCH(Lists!$J$11,$A$1:$Z$1,0))&amp;""),""))</f>
        <v/>
      </c>
      <c r="AR45" s="36">
        <f>IF(LEN(AQ45)&gt;0,ROW(),"")</f>
        <v/>
      </c>
      <c r="AS45" s="36">
        <f>IFERROR(TRIM(INDEX($A45:$Z45,MATCH(Lists!$J$7,$A$1:$Z$1,0))&amp;""),"")</f>
        <v/>
      </c>
      <c r="AT45" s="36">
        <f>IFERROR(TRIM(INDEX($A45:$Z45,MATCH(Lists!$J$8,$A$1:$Z$1,0))&amp;""),"")</f>
        <v/>
      </c>
      <c r="AU45" s="36">
        <f>IF(AND(AH45=1,LEN(AT45)&gt;0),MAX($AU$1:AU44)+1,"")</f>
        <v/>
      </c>
      <c r="AV45" s="36">
        <f>IF(AH45=1,AE45,"")</f>
        <v/>
      </c>
      <c r="AW45" s="36">
        <f>IF(AV45="","",SUMPRODUCT(($AV$2:$AV$501&lt;&gt;"")*($AV$2:$AV$501&lt;AV45))+SUMPRODUCT(($AV$2:AV45=AV45)*1))</f>
        <v/>
      </c>
      <c r="AX45" s="36">
        <f>IF(AI45=1,IFERROR(TRIM(INDEX($A45:$Z45,MATCH(Lists!$J$6,$A$1:$Z$1,0))&amp;""),""),"")</f>
        <v/>
      </c>
    </row>
    <row r="46">
      <c r="AA46" s="34" t="n"/>
      <c r="AB46" s="37" t="n"/>
      <c r="AC46" s="37" t="n"/>
      <c r="AD46" s="34" t="n"/>
      <c r="AE46" s="36">
        <f>IFERROR(TRIM(INDEX($A46:$Z46,MATCH(Lists!$J$2,$A$1:$Z$1,0))&amp;""),"")</f>
        <v/>
      </c>
      <c r="AF46" s="36">
        <f>IFERROR(TRIM(INDEX($A46:$Z46,MATCH(Lists!$J$3,$A$1:$Z$1,0))&amp;""),"")</f>
        <v/>
      </c>
      <c r="AG46" s="36">
        <f>IFERROR(TRIM(INDEX($A46:$Z46,MATCH(Lists!$J$4,$A$1:$Z$1,0))&amp;""),"")</f>
        <v/>
      </c>
      <c r="AH46" s="36">
        <f>IF(AND(AE46&lt;&gt;"",UPPER(TRIM(AB46))&lt;&gt;"Y"),1,0)</f>
        <v/>
      </c>
      <c r="AI46" s="36">
        <f>IF(AH46=1,IF(LEFT(IFERROR(TRIM(INDEX($A46:$Z46,MATCH(Lists!$J$5,$A$1:$Z$1,0))&amp;""),""),3)="Yes",1,0),0)</f>
        <v/>
      </c>
      <c r="AJ46" s="36">
        <f>IFERROR(TRIM(INDEX($A46:$Z46,MATCH(Lists!$J$9,$A$1:$Z$1,0))&amp;""),"")</f>
        <v/>
      </c>
      <c r="AK46" s="36">
        <f>IF(AH46=0,0,IF(AJ46="",1,IF(IFERROR(INDEX(Lists!$B$2:$B$9,MATCH(AJ46,Lists!$A$2:$A$9,0)),"N")="Y",1,0)))</f>
        <v/>
      </c>
      <c r="AL46" s="36">
        <f>AH46+AI46</f>
        <v/>
      </c>
      <c r="AM46" s="36">
        <f>AK46*(1+AI46)</f>
        <v/>
      </c>
      <c r="AN46" s="36">
        <f>IFERROR(VALUE(IFERROR(TRIM(INDEX($A46:$Z46,MATCH(Lists!$J$10,$A$1:$Z$1,0))&amp;""),"")),0)</f>
        <v/>
      </c>
      <c r="AO46" s="36">
        <f>IFERROR(VALUE(IFERROR(TRIM(INDEX($A46:$Z46,MATCH(Lists!$J$12,$A$1:$Z$1,0))&amp;""),"")),0)</f>
        <v/>
      </c>
      <c r="AP46" s="36">
        <f>IF(IFERROR(INDEX(Lists!$C$2:$C$9,MATCH(AJ46,Lists!$A$2:$A$9,0)),"N")="Y",AN46-AO46,0)</f>
        <v/>
      </c>
      <c r="AQ46" s="36">
        <f>UPPER(IFERROR(TRIM(INDEX($A46:$Z46,MATCH(Lists!$J$11,$A$1:$Z$1,0))&amp;""),""))</f>
        <v/>
      </c>
      <c r="AR46" s="36">
        <f>IF(LEN(AQ46)&gt;0,ROW(),"")</f>
        <v/>
      </c>
      <c r="AS46" s="36">
        <f>IFERROR(TRIM(INDEX($A46:$Z46,MATCH(Lists!$J$7,$A$1:$Z$1,0))&amp;""),"")</f>
        <v/>
      </c>
      <c r="AT46" s="36">
        <f>IFERROR(TRIM(INDEX($A46:$Z46,MATCH(Lists!$J$8,$A$1:$Z$1,0))&amp;""),"")</f>
        <v/>
      </c>
      <c r="AU46" s="36">
        <f>IF(AND(AH46=1,LEN(AT46)&gt;0),MAX($AU$1:AU45)+1,"")</f>
        <v/>
      </c>
      <c r="AV46" s="36">
        <f>IF(AH46=1,AE46,"")</f>
        <v/>
      </c>
      <c r="AW46" s="36">
        <f>IF(AV46="","",SUMPRODUCT(($AV$2:$AV$501&lt;&gt;"")*($AV$2:$AV$501&lt;AV46))+SUMPRODUCT(($AV$2:AV46=AV46)*1))</f>
        <v/>
      </c>
      <c r="AX46" s="36">
        <f>IF(AI46=1,IFERROR(TRIM(INDEX($A46:$Z46,MATCH(Lists!$J$6,$A$1:$Z$1,0))&amp;""),""),"")</f>
        <v/>
      </c>
    </row>
    <row r="47">
      <c r="AA47" s="34" t="n"/>
      <c r="AB47" s="37" t="n"/>
      <c r="AC47" s="37" t="n"/>
      <c r="AD47" s="34" t="n"/>
      <c r="AE47" s="36">
        <f>IFERROR(TRIM(INDEX($A47:$Z47,MATCH(Lists!$J$2,$A$1:$Z$1,0))&amp;""),"")</f>
        <v/>
      </c>
      <c r="AF47" s="36">
        <f>IFERROR(TRIM(INDEX($A47:$Z47,MATCH(Lists!$J$3,$A$1:$Z$1,0))&amp;""),"")</f>
        <v/>
      </c>
      <c r="AG47" s="36">
        <f>IFERROR(TRIM(INDEX($A47:$Z47,MATCH(Lists!$J$4,$A$1:$Z$1,0))&amp;""),"")</f>
        <v/>
      </c>
      <c r="AH47" s="36">
        <f>IF(AND(AE47&lt;&gt;"",UPPER(TRIM(AB47))&lt;&gt;"Y"),1,0)</f>
        <v/>
      </c>
      <c r="AI47" s="36">
        <f>IF(AH47=1,IF(LEFT(IFERROR(TRIM(INDEX($A47:$Z47,MATCH(Lists!$J$5,$A$1:$Z$1,0))&amp;""),""),3)="Yes",1,0),0)</f>
        <v/>
      </c>
      <c r="AJ47" s="36">
        <f>IFERROR(TRIM(INDEX($A47:$Z47,MATCH(Lists!$J$9,$A$1:$Z$1,0))&amp;""),"")</f>
        <v/>
      </c>
      <c r="AK47" s="36">
        <f>IF(AH47=0,0,IF(AJ47="",1,IF(IFERROR(INDEX(Lists!$B$2:$B$9,MATCH(AJ47,Lists!$A$2:$A$9,0)),"N")="Y",1,0)))</f>
        <v/>
      </c>
      <c r="AL47" s="36">
        <f>AH47+AI47</f>
        <v/>
      </c>
      <c r="AM47" s="36">
        <f>AK47*(1+AI47)</f>
        <v/>
      </c>
      <c r="AN47" s="36">
        <f>IFERROR(VALUE(IFERROR(TRIM(INDEX($A47:$Z47,MATCH(Lists!$J$10,$A$1:$Z$1,0))&amp;""),"")),0)</f>
        <v/>
      </c>
      <c r="AO47" s="36">
        <f>IFERROR(VALUE(IFERROR(TRIM(INDEX($A47:$Z47,MATCH(Lists!$J$12,$A$1:$Z$1,0))&amp;""),"")),0)</f>
        <v/>
      </c>
      <c r="AP47" s="36">
        <f>IF(IFERROR(INDEX(Lists!$C$2:$C$9,MATCH(AJ47,Lists!$A$2:$A$9,0)),"N")="Y",AN47-AO47,0)</f>
        <v/>
      </c>
      <c r="AQ47" s="36">
        <f>UPPER(IFERROR(TRIM(INDEX($A47:$Z47,MATCH(Lists!$J$11,$A$1:$Z$1,0))&amp;""),""))</f>
        <v/>
      </c>
      <c r="AR47" s="36">
        <f>IF(LEN(AQ47)&gt;0,ROW(),"")</f>
        <v/>
      </c>
      <c r="AS47" s="36">
        <f>IFERROR(TRIM(INDEX($A47:$Z47,MATCH(Lists!$J$7,$A$1:$Z$1,0))&amp;""),"")</f>
        <v/>
      </c>
      <c r="AT47" s="36">
        <f>IFERROR(TRIM(INDEX($A47:$Z47,MATCH(Lists!$J$8,$A$1:$Z$1,0))&amp;""),"")</f>
        <v/>
      </c>
      <c r="AU47" s="36">
        <f>IF(AND(AH47=1,LEN(AT47)&gt;0),MAX($AU$1:AU46)+1,"")</f>
        <v/>
      </c>
      <c r="AV47" s="36">
        <f>IF(AH47=1,AE47,"")</f>
        <v/>
      </c>
      <c r="AW47" s="36">
        <f>IF(AV47="","",SUMPRODUCT(($AV$2:$AV$501&lt;&gt;"")*($AV$2:$AV$501&lt;AV47))+SUMPRODUCT(($AV$2:AV47=AV47)*1))</f>
        <v/>
      </c>
      <c r="AX47" s="36">
        <f>IF(AI47=1,IFERROR(TRIM(INDEX($A47:$Z47,MATCH(Lists!$J$6,$A$1:$Z$1,0))&amp;""),""),"")</f>
        <v/>
      </c>
    </row>
    <row r="48">
      <c r="AA48" s="34" t="n"/>
      <c r="AB48" s="37" t="n"/>
      <c r="AC48" s="37" t="n"/>
      <c r="AD48" s="34" t="n"/>
      <c r="AE48" s="36">
        <f>IFERROR(TRIM(INDEX($A48:$Z48,MATCH(Lists!$J$2,$A$1:$Z$1,0))&amp;""),"")</f>
        <v/>
      </c>
      <c r="AF48" s="36">
        <f>IFERROR(TRIM(INDEX($A48:$Z48,MATCH(Lists!$J$3,$A$1:$Z$1,0))&amp;""),"")</f>
        <v/>
      </c>
      <c r="AG48" s="36">
        <f>IFERROR(TRIM(INDEX($A48:$Z48,MATCH(Lists!$J$4,$A$1:$Z$1,0))&amp;""),"")</f>
        <v/>
      </c>
      <c r="AH48" s="36">
        <f>IF(AND(AE48&lt;&gt;"",UPPER(TRIM(AB48))&lt;&gt;"Y"),1,0)</f>
        <v/>
      </c>
      <c r="AI48" s="36">
        <f>IF(AH48=1,IF(LEFT(IFERROR(TRIM(INDEX($A48:$Z48,MATCH(Lists!$J$5,$A$1:$Z$1,0))&amp;""),""),3)="Yes",1,0),0)</f>
        <v/>
      </c>
      <c r="AJ48" s="36">
        <f>IFERROR(TRIM(INDEX($A48:$Z48,MATCH(Lists!$J$9,$A$1:$Z$1,0))&amp;""),"")</f>
        <v/>
      </c>
      <c r="AK48" s="36">
        <f>IF(AH48=0,0,IF(AJ48="",1,IF(IFERROR(INDEX(Lists!$B$2:$B$9,MATCH(AJ48,Lists!$A$2:$A$9,0)),"N")="Y",1,0)))</f>
        <v/>
      </c>
      <c r="AL48" s="36">
        <f>AH48+AI48</f>
        <v/>
      </c>
      <c r="AM48" s="36">
        <f>AK48*(1+AI48)</f>
        <v/>
      </c>
      <c r="AN48" s="36">
        <f>IFERROR(VALUE(IFERROR(TRIM(INDEX($A48:$Z48,MATCH(Lists!$J$10,$A$1:$Z$1,0))&amp;""),"")),0)</f>
        <v/>
      </c>
      <c r="AO48" s="36">
        <f>IFERROR(VALUE(IFERROR(TRIM(INDEX($A48:$Z48,MATCH(Lists!$J$12,$A$1:$Z$1,0))&amp;""),"")),0)</f>
        <v/>
      </c>
      <c r="AP48" s="36">
        <f>IF(IFERROR(INDEX(Lists!$C$2:$C$9,MATCH(AJ48,Lists!$A$2:$A$9,0)),"N")="Y",AN48-AO48,0)</f>
        <v/>
      </c>
      <c r="AQ48" s="36">
        <f>UPPER(IFERROR(TRIM(INDEX($A48:$Z48,MATCH(Lists!$J$11,$A$1:$Z$1,0))&amp;""),""))</f>
        <v/>
      </c>
      <c r="AR48" s="36">
        <f>IF(LEN(AQ48)&gt;0,ROW(),"")</f>
        <v/>
      </c>
      <c r="AS48" s="36">
        <f>IFERROR(TRIM(INDEX($A48:$Z48,MATCH(Lists!$J$7,$A$1:$Z$1,0))&amp;""),"")</f>
        <v/>
      </c>
      <c r="AT48" s="36">
        <f>IFERROR(TRIM(INDEX($A48:$Z48,MATCH(Lists!$J$8,$A$1:$Z$1,0))&amp;""),"")</f>
        <v/>
      </c>
      <c r="AU48" s="36">
        <f>IF(AND(AH48=1,LEN(AT48)&gt;0),MAX($AU$1:AU47)+1,"")</f>
        <v/>
      </c>
      <c r="AV48" s="36">
        <f>IF(AH48=1,AE48,"")</f>
        <v/>
      </c>
      <c r="AW48" s="36">
        <f>IF(AV48="","",SUMPRODUCT(($AV$2:$AV$501&lt;&gt;"")*($AV$2:$AV$501&lt;AV48))+SUMPRODUCT(($AV$2:AV48=AV48)*1))</f>
        <v/>
      </c>
      <c r="AX48" s="36">
        <f>IF(AI48=1,IFERROR(TRIM(INDEX($A48:$Z48,MATCH(Lists!$J$6,$A$1:$Z$1,0))&amp;""),""),"")</f>
        <v/>
      </c>
    </row>
    <row r="49">
      <c r="AA49" s="34" t="n"/>
      <c r="AB49" s="37" t="n"/>
      <c r="AC49" s="37" t="n"/>
      <c r="AD49" s="34" t="n"/>
      <c r="AE49" s="36">
        <f>IFERROR(TRIM(INDEX($A49:$Z49,MATCH(Lists!$J$2,$A$1:$Z$1,0))&amp;""),"")</f>
        <v/>
      </c>
      <c r="AF49" s="36">
        <f>IFERROR(TRIM(INDEX($A49:$Z49,MATCH(Lists!$J$3,$A$1:$Z$1,0))&amp;""),"")</f>
        <v/>
      </c>
      <c r="AG49" s="36">
        <f>IFERROR(TRIM(INDEX($A49:$Z49,MATCH(Lists!$J$4,$A$1:$Z$1,0))&amp;""),"")</f>
        <v/>
      </c>
      <c r="AH49" s="36">
        <f>IF(AND(AE49&lt;&gt;"",UPPER(TRIM(AB49))&lt;&gt;"Y"),1,0)</f>
        <v/>
      </c>
      <c r="AI49" s="36">
        <f>IF(AH49=1,IF(LEFT(IFERROR(TRIM(INDEX($A49:$Z49,MATCH(Lists!$J$5,$A$1:$Z$1,0))&amp;""),""),3)="Yes",1,0),0)</f>
        <v/>
      </c>
      <c r="AJ49" s="36">
        <f>IFERROR(TRIM(INDEX($A49:$Z49,MATCH(Lists!$J$9,$A$1:$Z$1,0))&amp;""),"")</f>
        <v/>
      </c>
      <c r="AK49" s="36">
        <f>IF(AH49=0,0,IF(AJ49="",1,IF(IFERROR(INDEX(Lists!$B$2:$B$9,MATCH(AJ49,Lists!$A$2:$A$9,0)),"N")="Y",1,0)))</f>
        <v/>
      </c>
      <c r="AL49" s="36">
        <f>AH49+AI49</f>
        <v/>
      </c>
      <c r="AM49" s="36">
        <f>AK49*(1+AI49)</f>
        <v/>
      </c>
      <c r="AN49" s="36">
        <f>IFERROR(VALUE(IFERROR(TRIM(INDEX($A49:$Z49,MATCH(Lists!$J$10,$A$1:$Z$1,0))&amp;""),"")),0)</f>
        <v/>
      </c>
      <c r="AO49" s="36">
        <f>IFERROR(VALUE(IFERROR(TRIM(INDEX($A49:$Z49,MATCH(Lists!$J$12,$A$1:$Z$1,0))&amp;""),"")),0)</f>
        <v/>
      </c>
      <c r="AP49" s="36">
        <f>IF(IFERROR(INDEX(Lists!$C$2:$C$9,MATCH(AJ49,Lists!$A$2:$A$9,0)),"N")="Y",AN49-AO49,0)</f>
        <v/>
      </c>
      <c r="AQ49" s="36">
        <f>UPPER(IFERROR(TRIM(INDEX($A49:$Z49,MATCH(Lists!$J$11,$A$1:$Z$1,0))&amp;""),""))</f>
        <v/>
      </c>
      <c r="AR49" s="36">
        <f>IF(LEN(AQ49)&gt;0,ROW(),"")</f>
        <v/>
      </c>
      <c r="AS49" s="36">
        <f>IFERROR(TRIM(INDEX($A49:$Z49,MATCH(Lists!$J$7,$A$1:$Z$1,0))&amp;""),"")</f>
        <v/>
      </c>
      <c r="AT49" s="36">
        <f>IFERROR(TRIM(INDEX($A49:$Z49,MATCH(Lists!$J$8,$A$1:$Z$1,0))&amp;""),"")</f>
        <v/>
      </c>
      <c r="AU49" s="36">
        <f>IF(AND(AH49=1,LEN(AT49)&gt;0),MAX($AU$1:AU48)+1,"")</f>
        <v/>
      </c>
      <c r="AV49" s="36">
        <f>IF(AH49=1,AE49,"")</f>
        <v/>
      </c>
      <c r="AW49" s="36">
        <f>IF(AV49="","",SUMPRODUCT(($AV$2:$AV$501&lt;&gt;"")*($AV$2:$AV$501&lt;AV49))+SUMPRODUCT(($AV$2:AV49=AV49)*1))</f>
        <v/>
      </c>
      <c r="AX49" s="36">
        <f>IF(AI49=1,IFERROR(TRIM(INDEX($A49:$Z49,MATCH(Lists!$J$6,$A$1:$Z$1,0))&amp;""),""),"")</f>
        <v/>
      </c>
    </row>
    <row r="50">
      <c r="AA50" s="34" t="n"/>
      <c r="AB50" s="37" t="n"/>
      <c r="AC50" s="37" t="n"/>
      <c r="AD50" s="34" t="n"/>
      <c r="AE50" s="36">
        <f>IFERROR(TRIM(INDEX($A50:$Z50,MATCH(Lists!$J$2,$A$1:$Z$1,0))&amp;""),"")</f>
        <v/>
      </c>
      <c r="AF50" s="36">
        <f>IFERROR(TRIM(INDEX($A50:$Z50,MATCH(Lists!$J$3,$A$1:$Z$1,0))&amp;""),"")</f>
        <v/>
      </c>
      <c r="AG50" s="36">
        <f>IFERROR(TRIM(INDEX($A50:$Z50,MATCH(Lists!$J$4,$A$1:$Z$1,0))&amp;""),"")</f>
        <v/>
      </c>
      <c r="AH50" s="36">
        <f>IF(AND(AE50&lt;&gt;"",UPPER(TRIM(AB50))&lt;&gt;"Y"),1,0)</f>
        <v/>
      </c>
      <c r="AI50" s="36">
        <f>IF(AH50=1,IF(LEFT(IFERROR(TRIM(INDEX($A50:$Z50,MATCH(Lists!$J$5,$A$1:$Z$1,0))&amp;""),""),3)="Yes",1,0),0)</f>
        <v/>
      </c>
      <c r="AJ50" s="36">
        <f>IFERROR(TRIM(INDEX($A50:$Z50,MATCH(Lists!$J$9,$A$1:$Z$1,0))&amp;""),"")</f>
        <v/>
      </c>
      <c r="AK50" s="36">
        <f>IF(AH50=0,0,IF(AJ50="",1,IF(IFERROR(INDEX(Lists!$B$2:$B$9,MATCH(AJ50,Lists!$A$2:$A$9,0)),"N")="Y",1,0)))</f>
        <v/>
      </c>
      <c r="AL50" s="36">
        <f>AH50+AI50</f>
        <v/>
      </c>
      <c r="AM50" s="36">
        <f>AK50*(1+AI50)</f>
        <v/>
      </c>
      <c r="AN50" s="36">
        <f>IFERROR(VALUE(IFERROR(TRIM(INDEX($A50:$Z50,MATCH(Lists!$J$10,$A$1:$Z$1,0))&amp;""),"")),0)</f>
        <v/>
      </c>
      <c r="AO50" s="36">
        <f>IFERROR(VALUE(IFERROR(TRIM(INDEX($A50:$Z50,MATCH(Lists!$J$12,$A$1:$Z$1,0))&amp;""),"")),0)</f>
        <v/>
      </c>
      <c r="AP50" s="36">
        <f>IF(IFERROR(INDEX(Lists!$C$2:$C$9,MATCH(AJ50,Lists!$A$2:$A$9,0)),"N")="Y",AN50-AO50,0)</f>
        <v/>
      </c>
      <c r="AQ50" s="36">
        <f>UPPER(IFERROR(TRIM(INDEX($A50:$Z50,MATCH(Lists!$J$11,$A$1:$Z$1,0))&amp;""),""))</f>
        <v/>
      </c>
      <c r="AR50" s="36">
        <f>IF(LEN(AQ50)&gt;0,ROW(),"")</f>
        <v/>
      </c>
      <c r="AS50" s="36">
        <f>IFERROR(TRIM(INDEX($A50:$Z50,MATCH(Lists!$J$7,$A$1:$Z$1,0))&amp;""),"")</f>
        <v/>
      </c>
      <c r="AT50" s="36">
        <f>IFERROR(TRIM(INDEX($A50:$Z50,MATCH(Lists!$J$8,$A$1:$Z$1,0))&amp;""),"")</f>
        <v/>
      </c>
      <c r="AU50" s="36">
        <f>IF(AND(AH50=1,LEN(AT50)&gt;0),MAX($AU$1:AU49)+1,"")</f>
        <v/>
      </c>
      <c r="AV50" s="36">
        <f>IF(AH50=1,AE50,"")</f>
        <v/>
      </c>
      <c r="AW50" s="36">
        <f>IF(AV50="","",SUMPRODUCT(($AV$2:$AV$501&lt;&gt;"")*($AV$2:$AV$501&lt;AV50))+SUMPRODUCT(($AV$2:AV50=AV50)*1))</f>
        <v/>
      </c>
      <c r="AX50" s="36">
        <f>IF(AI50=1,IFERROR(TRIM(INDEX($A50:$Z50,MATCH(Lists!$J$6,$A$1:$Z$1,0))&amp;""),""),"")</f>
        <v/>
      </c>
    </row>
    <row r="51">
      <c r="AA51" s="34" t="n"/>
      <c r="AB51" s="37" t="n"/>
      <c r="AC51" s="37" t="n"/>
      <c r="AD51" s="34" t="n"/>
      <c r="AE51" s="36">
        <f>IFERROR(TRIM(INDEX($A51:$Z51,MATCH(Lists!$J$2,$A$1:$Z$1,0))&amp;""),"")</f>
        <v/>
      </c>
      <c r="AF51" s="36">
        <f>IFERROR(TRIM(INDEX($A51:$Z51,MATCH(Lists!$J$3,$A$1:$Z$1,0))&amp;""),"")</f>
        <v/>
      </c>
      <c r="AG51" s="36">
        <f>IFERROR(TRIM(INDEX($A51:$Z51,MATCH(Lists!$J$4,$A$1:$Z$1,0))&amp;""),"")</f>
        <v/>
      </c>
      <c r="AH51" s="36">
        <f>IF(AND(AE51&lt;&gt;"",UPPER(TRIM(AB51))&lt;&gt;"Y"),1,0)</f>
        <v/>
      </c>
      <c r="AI51" s="36">
        <f>IF(AH51=1,IF(LEFT(IFERROR(TRIM(INDEX($A51:$Z51,MATCH(Lists!$J$5,$A$1:$Z$1,0))&amp;""),""),3)="Yes",1,0),0)</f>
        <v/>
      </c>
      <c r="AJ51" s="36">
        <f>IFERROR(TRIM(INDEX($A51:$Z51,MATCH(Lists!$J$9,$A$1:$Z$1,0))&amp;""),"")</f>
        <v/>
      </c>
      <c r="AK51" s="36">
        <f>IF(AH51=0,0,IF(AJ51="",1,IF(IFERROR(INDEX(Lists!$B$2:$B$9,MATCH(AJ51,Lists!$A$2:$A$9,0)),"N")="Y",1,0)))</f>
        <v/>
      </c>
      <c r="AL51" s="36">
        <f>AH51+AI51</f>
        <v/>
      </c>
      <c r="AM51" s="36">
        <f>AK51*(1+AI51)</f>
        <v/>
      </c>
      <c r="AN51" s="36">
        <f>IFERROR(VALUE(IFERROR(TRIM(INDEX($A51:$Z51,MATCH(Lists!$J$10,$A$1:$Z$1,0))&amp;""),"")),0)</f>
        <v/>
      </c>
      <c r="AO51" s="36">
        <f>IFERROR(VALUE(IFERROR(TRIM(INDEX($A51:$Z51,MATCH(Lists!$J$12,$A$1:$Z$1,0))&amp;""),"")),0)</f>
        <v/>
      </c>
      <c r="AP51" s="36">
        <f>IF(IFERROR(INDEX(Lists!$C$2:$C$9,MATCH(AJ51,Lists!$A$2:$A$9,0)),"N")="Y",AN51-AO51,0)</f>
        <v/>
      </c>
      <c r="AQ51" s="36">
        <f>UPPER(IFERROR(TRIM(INDEX($A51:$Z51,MATCH(Lists!$J$11,$A$1:$Z$1,0))&amp;""),""))</f>
        <v/>
      </c>
      <c r="AR51" s="36">
        <f>IF(LEN(AQ51)&gt;0,ROW(),"")</f>
        <v/>
      </c>
      <c r="AS51" s="36">
        <f>IFERROR(TRIM(INDEX($A51:$Z51,MATCH(Lists!$J$7,$A$1:$Z$1,0))&amp;""),"")</f>
        <v/>
      </c>
      <c r="AT51" s="36">
        <f>IFERROR(TRIM(INDEX($A51:$Z51,MATCH(Lists!$J$8,$A$1:$Z$1,0))&amp;""),"")</f>
        <v/>
      </c>
      <c r="AU51" s="36">
        <f>IF(AND(AH51=1,LEN(AT51)&gt;0),MAX($AU$1:AU50)+1,"")</f>
        <v/>
      </c>
      <c r="AV51" s="36">
        <f>IF(AH51=1,AE51,"")</f>
        <v/>
      </c>
      <c r="AW51" s="36">
        <f>IF(AV51="","",SUMPRODUCT(($AV$2:$AV$501&lt;&gt;"")*($AV$2:$AV$501&lt;AV51))+SUMPRODUCT(($AV$2:AV51=AV51)*1))</f>
        <v/>
      </c>
      <c r="AX51" s="36">
        <f>IF(AI51=1,IFERROR(TRIM(INDEX($A51:$Z51,MATCH(Lists!$J$6,$A$1:$Z$1,0))&amp;""),""),"")</f>
        <v/>
      </c>
    </row>
    <row r="52">
      <c r="AA52" s="34" t="n"/>
      <c r="AB52" s="37" t="n"/>
      <c r="AC52" s="37" t="n"/>
      <c r="AD52" s="34" t="n"/>
      <c r="AE52" s="36">
        <f>IFERROR(TRIM(INDEX($A52:$Z52,MATCH(Lists!$J$2,$A$1:$Z$1,0))&amp;""),"")</f>
        <v/>
      </c>
      <c r="AF52" s="36">
        <f>IFERROR(TRIM(INDEX($A52:$Z52,MATCH(Lists!$J$3,$A$1:$Z$1,0))&amp;""),"")</f>
        <v/>
      </c>
      <c r="AG52" s="36">
        <f>IFERROR(TRIM(INDEX($A52:$Z52,MATCH(Lists!$J$4,$A$1:$Z$1,0))&amp;""),"")</f>
        <v/>
      </c>
      <c r="AH52" s="36">
        <f>IF(AND(AE52&lt;&gt;"",UPPER(TRIM(AB52))&lt;&gt;"Y"),1,0)</f>
        <v/>
      </c>
      <c r="AI52" s="36">
        <f>IF(AH52=1,IF(LEFT(IFERROR(TRIM(INDEX($A52:$Z52,MATCH(Lists!$J$5,$A$1:$Z$1,0))&amp;""),""),3)="Yes",1,0),0)</f>
        <v/>
      </c>
      <c r="AJ52" s="36">
        <f>IFERROR(TRIM(INDEX($A52:$Z52,MATCH(Lists!$J$9,$A$1:$Z$1,0))&amp;""),"")</f>
        <v/>
      </c>
      <c r="AK52" s="36">
        <f>IF(AH52=0,0,IF(AJ52="",1,IF(IFERROR(INDEX(Lists!$B$2:$B$9,MATCH(AJ52,Lists!$A$2:$A$9,0)),"N")="Y",1,0)))</f>
        <v/>
      </c>
      <c r="AL52" s="36">
        <f>AH52+AI52</f>
        <v/>
      </c>
      <c r="AM52" s="36">
        <f>AK52*(1+AI52)</f>
        <v/>
      </c>
      <c r="AN52" s="36">
        <f>IFERROR(VALUE(IFERROR(TRIM(INDEX($A52:$Z52,MATCH(Lists!$J$10,$A$1:$Z$1,0))&amp;""),"")),0)</f>
        <v/>
      </c>
      <c r="AO52" s="36">
        <f>IFERROR(VALUE(IFERROR(TRIM(INDEX($A52:$Z52,MATCH(Lists!$J$12,$A$1:$Z$1,0))&amp;""),"")),0)</f>
        <v/>
      </c>
      <c r="AP52" s="36">
        <f>IF(IFERROR(INDEX(Lists!$C$2:$C$9,MATCH(AJ52,Lists!$A$2:$A$9,0)),"N")="Y",AN52-AO52,0)</f>
        <v/>
      </c>
      <c r="AQ52" s="36">
        <f>UPPER(IFERROR(TRIM(INDEX($A52:$Z52,MATCH(Lists!$J$11,$A$1:$Z$1,0))&amp;""),""))</f>
        <v/>
      </c>
      <c r="AR52" s="36">
        <f>IF(LEN(AQ52)&gt;0,ROW(),"")</f>
        <v/>
      </c>
      <c r="AS52" s="36">
        <f>IFERROR(TRIM(INDEX($A52:$Z52,MATCH(Lists!$J$7,$A$1:$Z$1,0))&amp;""),"")</f>
        <v/>
      </c>
      <c r="AT52" s="36">
        <f>IFERROR(TRIM(INDEX($A52:$Z52,MATCH(Lists!$J$8,$A$1:$Z$1,0))&amp;""),"")</f>
        <v/>
      </c>
      <c r="AU52" s="36">
        <f>IF(AND(AH52=1,LEN(AT52)&gt;0),MAX($AU$1:AU51)+1,"")</f>
        <v/>
      </c>
      <c r="AV52" s="36">
        <f>IF(AH52=1,AE52,"")</f>
        <v/>
      </c>
      <c r="AW52" s="36">
        <f>IF(AV52="","",SUMPRODUCT(($AV$2:$AV$501&lt;&gt;"")*($AV$2:$AV$501&lt;AV52))+SUMPRODUCT(($AV$2:AV52=AV52)*1))</f>
        <v/>
      </c>
      <c r="AX52" s="36">
        <f>IF(AI52=1,IFERROR(TRIM(INDEX($A52:$Z52,MATCH(Lists!$J$6,$A$1:$Z$1,0))&amp;""),""),"")</f>
        <v/>
      </c>
    </row>
    <row r="53">
      <c r="AA53" s="34" t="n"/>
      <c r="AB53" s="37" t="n"/>
      <c r="AC53" s="37" t="n"/>
      <c r="AD53" s="34" t="n"/>
      <c r="AE53" s="36">
        <f>IFERROR(TRIM(INDEX($A53:$Z53,MATCH(Lists!$J$2,$A$1:$Z$1,0))&amp;""),"")</f>
        <v/>
      </c>
      <c r="AF53" s="36">
        <f>IFERROR(TRIM(INDEX($A53:$Z53,MATCH(Lists!$J$3,$A$1:$Z$1,0))&amp;""),"")</f>
        <v/>
      </c>
      <c r="AG53" s="36">
        <f>IFERROR(TRIM(INDEX($A53:$Z53,MATCH(Lists!$J$4,$A$1:$Z$1,0))&amp;""),"")</f>
        <v/>
      </c>
      <c r="AH53" s="36">
        <f>IF(AND(AE53&lt;&gt;"",UPPER(TRIM(AB53))&lt;&gt;"Y"),1,0)</f>
        <v/>
      </c>
      <c r="AI53" s="36">
        <f>IF(AH53=1,IF(LEFT(IFERROR(TRIM(INDEX($A53:$Z53,MATCH(Lists!$J$5,$A$1:$Z$1,0))&amp;""),""),3)="Yes",1,0),0)</f>
        <v/>
      </c>
      <c r="AJ53" s="36">
        <f>IFERROR(TRIM(INDEX($A53:$Z53,MATCH(Lists!$J$9,$A$1:$Z$1,0))&amp;""),"")</f>
        <v/>
      </c>
      <c r="AK53" s="36">
        <f>IF(AH53=0,0,IF(AJ53="",1,IF(IFERROR(INDEX(Lists!$B$2:$B$9,MATCH(AJ53,Lists!$A$2:$A$9,0)),"N")="Y",1,0)))</f>
        <v/>
      </c>
      <c r="AL53" s="36">
        <f>AH53+AI53</f>
        <v/>
      </c>
      <c r="AM53" s="36">
        <f>AK53*(1+AI53)</f>
        <v/>
      </c>
      <c r="AN53" s="36">
        <f>IFERROR(VALUE(IFERROR(TRIM(INDEX($A53:$Z53,MATCH(Lists!$J$10,$A$1:$Z$1,0))&amp;""),"")),0)</f>
        <v/>
      </c>
      <c r="AO53" s="36">
        <f>IFERROR(VALUE(IFERROR(TRIM(INDEX($A53:$Z53,MATCH(Lists!$J$12,$A$1:$Z$1,0))&amp;""),"")),0)</f>
        <v/>
      </c>
      <c r="AP53" s="36">
        <f>IF(IFERROR(INDEX(Lists!$C$2:$C$9,MATCH(AJ53,Lists!$A$2:$A$9,0)),"N")="Y",AN53-AO53,0)</f>
        <v/>
      </c>
      <c r="AQ53" s="36">
        <f>UPPER(IFERROR(TRIM(INDEX($A53:$Z53,MATCH(Lists!$J$11,$A$1:$Z$1,0))&amp;""),""))</f>
        <v/>
      </c>
      <c r="AR53" s="36">
        <f>IF(LEN(AQ53)&gt;0,ROW(),"")</f>
        <v/>
      </c>
      <c r="AS53" s="36">
        <f>IFERROR(TRIM(INDEX($A53:$Z53,MATCH(Lists!$J$7,$A$1:$Z$1,0))&amp;""),"")</f>
        <v/>
      </c>
      <c r="AT53" s="36">
        <f>IFERROR(TRIM(INDEX($A53:$Z53,MATCH(Lists!$J$8,$A$1:$Z$1,0))&amp;""),"")</f>
        <v/>
      </c>
      <c r="AU53" s="36">
        <f>IF(AND(AH53=1,LEN(AT53)&gt;0),MAX($AU$1:AU52)+1,"")</f>
        <v/>
      </c>
      <c r="AV53" s="36">
        <f>IF(AH53=1,AE53,"")</f>
        <v/>
      </c>
      <c r="AW53" s="36">
        <f>IF(AV53="","",SUMPRODUCT(($AV$2:$AV$501&lt;&gt;"")*($AV$2:$AV$501&lt;AV53))+SUMPRODUCT(($AV$2:AV53=AV53)*1))</f>
        <v/>
      </c>
      <c r="AX53" s="36">
        <f>IF(AI53=1,IFERROR(TRIM(INDEX($A53:$Z53,MATCH(Lists!$J$6,$A$1:$Z$1,0))&amp;""),""),"")</f>
        <v/>
      </c>
    </row>
    <row r="54">
      <c r="AA54" s="34" t="n"/>
      <c r="AB54" s="37" t="n"/>
      <c r="AC54" s="37" t="n"/>
      <c r="AD54" s="34" t="n"/>
      <c r="AE54" s="36">
        <f>IFERROR(TRIM(INDEX($A54:$Z54,MATCH(Lists!$J$2,$A$1:$Z$1,0))&amp;""),"")</f>
        <v/>
      </c>
      <c r="AF54" s="36">
        <f>IFERROR(TRIM(INDEX($A54:$Z54,MATCH(Lists!$J$3,$A$1:$Z$1,0))&amp;""),"")</f>
        <v/>
      </c>
      <c r="AG54" s="36">
        <f>IFERROR(TRIM(INDEX($A54:$Z54,MATCH(Lists!$J$4,$A$1:$Z$1,0))&amp;""),"")</f>
        <v/>
      </c>
      <c r="AH54" s="36">
        <f>IF(AND(AE54&lt;&gt;"",UPPER(TRIM(AB54))&lt;&gt;"Y"),1,0)</f>
        <v/>
      </c>
      <c r="AI54" s="36">
        <f>IF(AH54=1,IF(LEFT(IFERROR(TRIM(INDEX($A54:$Z54,MATCH(Lists!$J$5,$A$1:$Z$1,0))&amp;""),""),3)="Yes",1,0),0)</f>
        <v/>
      </c>
      <c r="AJ54" s="36">
        <f>IFERROR(TRIM(INDEX($A54:$Z54,MATCH(Lists!$J$9,$A$1:$Z$1,0))&amp;""),"")</f>
        <v/>
      </c>
      <c r="AK54" s="36">
        <f>IF(AH54=0,0,IF(AJ54="",1,IF(IFERROR(INDEX(Lists!$B$2:$B$9,MATCH(AJ54,Lists!$A$2:$A$9,0)),"N")="Y",1,0)))</f>
        <v/>
      </c>
      <c r="AL54" s="36">
        <f>AH54+AI54</f>
        <v/>
      </c>
      <c r="AM54" s="36">
        <f>AK54*(1+AI54)</f>
        <v/>
      </c>
      <c r="AN54" s="36">
        <f>IFERROR(VALUE(IFERROR(TRIM(INDEX($A54:$Z54,MATCH(Lists!$J$10,$A$1:$Z$1,0))&amp;""),"")),0)</f>
        <v/>
      </c>
      <c r="AO54" s="36">
        <f>IFERROR(VALUE(IFERROR(TRIM(INDEX($A54:$Z54,MATCH(Lists!$J$12,$A$1:$Z$1,0))&amp;""),"")),0)</f>
        <v/>
      </c>
      <c r="AP54" s="36">
        <f>IF(IFERROR(INDEX(Lists!$C$2:$C$9,MATCH(AJ54,Lists!$A$2:$A$9,0)),"N")="Y",AN54-AO54,0)</f>
        <v/>
      </c>
      <c r="AQ54" s="36">
        <f>UPPER(IFERROR(TRIM(INDEX($A54:$Z54,MATCH(Lists!$J$11,$A$1:$Z$1,0))&amp;""),""))</f>
        <v/>
      </c>
      <c r="AR54" s="36">
        <f>IF(LEN(AQ54)&gt;0,ROW(),"")</f>
        <v/>
      </c>
      <c r="AS54" s="36">
        <f>IFERROR(TRIM(INDEX($A54:$Z54,MATCH(Lists!$J$7,$A$1:$Z$1,0))&amp;""),"")</f>
        <v/>
      </c>
      <c r="AT54" s="36">
        <f>IFERROR(TRIM(INDEX($A54:$Z54,MATCH(Lists!$J$8,$A$1:$Z$1,0))&amp;""),"")</f>
        <v/>
      </c>
      <c r="AU54" s="36">
        <f>IF(AND(AH54=1,LEN(AT54)&gt;0),MAX($AU$1:AU53)+1,"")</f>
        <v/>
      </c>
      <c r="AV54" s="36">
        <f>IF(AH54=1,AE54,"")</f>
        <v/>
      </c>
      <c r="AW54" s="36">
        <f>IF(AV54="","",SUMPRODUCT(($AV$2:$AV$501&lt;&gt;"")*($AV$2:$AV$501&lt;AV54))+SUMPRODUCT(($AV$2:AV54=AV54)*1))</f>
        <v/>
      </c>
      <c r="AX54" s="36">
        <f>IF(AI54=1,IFERROR(TRIM(INDEX($A54:$Z54,MATCH(Lists!$J$6,$A$1:$Z$1,0))&amp;""),""),"")</f>
        <v/>
      </c>
    </row>
    <row r="55">
      <c r="AA55" s="34" t="n"/>
      <c r="AB55" s="37" t="n"/>
      <c r="AC55" s="37" t="n"/>
      <c r="AD55" s="34" t="n"/>
      <c r="AE55" s="36">
        <f>IFERROR(TRIM(INDEX($A55:$Z55,MATCH(Lists!$J$2,$A$1:$Z$1,0))&amp;""),"")</f>
        <v/>
      </c>
      <c r="AF55" s="36">
        <f>IFERROR(TRIM(INDEX($A55:$Z55,MATCH(Lists!$J$3,$A$1:$Z$1,0))&amp;""),"")</f>
        <v/>
      </c>
      <c r="AG55" s="36">
        <f>IFERROR(TRIM(INDEX($A55:$Z55,MATCH(Lists!$J$4,$A$1:$Z$1,0))&amp;""),"")</f>
        <v/>
      </c>
      <c r="AH55" s="36">
        <f>IF(AND(AE55&lt;&gt;"",UPPER(TRIM(AB55))&lt;&gt;"Y"),1,0)</f>
        <v/>
      </c>
      <c r="AI55" s="36">
        <f>IF(AH55=1,IF(LEFT(IFERROR(TRIM(INDEX($A55:$Z55,MATCH(Lists!$J$5,$A$1:$Z$1,0))&amp;""),""),3)="Yes",1,0),0)</f>
        <v/>
      </c>
      <c r="AJ55" s="36">
        <f>IFERROR(TRIM(INDEX($A55:$Z55,MATCH(Lists!$J$9,$A$1:$Z$1,0))&amp;""),"")</f>
        <v/>
      </c>
      <c r="AK55" s="36">
        <f>IF(AH55=0,0,IF(AJ55="",1,IF(IFERROR(INDEX(Lists!$B$2:$B$9,MATCH(AJ55,Lists!$A$2:$A$9,0)),"N")="Y",1,0)))</f>
        <v/>
      </c>
      <c r="AL55" s="36">
        <f>AH55+AI55</f>
        <v/>
      </c>
      <c r="AM55" s="36">
        <f>AK55*(1+AI55)</f>
        <v/>
      </c>
      <c r="AN55" s="36">
        <f>IFERROR(VALUE(IFERROR(TRIM(INDEX($A55:$Z55,MATCH(Lists!$J$10,$A$1:$Z$1,0))&amp;""),"")),0)</f>
        <v/>
      </c>
      <c r="AO55" s="36">
        <f>IFERROR(VALUE(IFERROR(TRIM(INDEX($A55:$Z55,MATCH(Lists!$J$12,$A$1:$Z$1,0))&amp;""),"")),0)</f>
        <v/>
      </c>
      <c r="AP55" s="36">
        <f>IF(IFERROR(INDEX(Lists!$C$2:$C$9,MATCH(AJ55,Lists!$A$2:$A$9,0)),"N")="Y",AN55-AO55,0)</f>
        <v/>
      </c>
      <c r="AQ55" s="36">
        <f>UPPER(IFERROR(TRIM(INDEX($A55:$Z55,MATCH(Lists!$J$11,$A$1:$Z$1,0))&amp;""),""))</f>
        <v/>
      </c>
      <c r="AR55" s="36">
        <f>IF(LEN(AQ55)&gt;0,ROW(),"")</f>
        <v/>
      </c>
      <c r="AS55" s="36">
        <f>IFERROR(TRIM(INDEX($A55:$Z55,MATCH(Lists!$J$7,$A$1:$Z$1,0))&amp;""),"")</f>
        <v/>
      </c>
      <c r="AT55" s="36">
        <f>IFERROR(TRIM(INDEX($A55:$Z55,MATCH(Lists!$J$8,$A$1:$Z$1,0))&amp;""),"")</f>
        <v/>
      </c>
      <c r="AU55" s="36">
        <f>IF(AND(AH55=1,LEN(AT55)&gt;0),MAX($AU$1:AU54)+1,"")</f>
        <v/>
      </c>
      <c r="AV55" s="36">
        <f>IF(AH55=1,AE55,"")</f>
        <v/>
      </c>
      <c r="AW55" s="36">
        <f>IF(AV55="","",SUMPRODUCT(($AV$2:$AV$501&lt;&gt;"")*($AV$2:$AV$501&lt;AV55))+SUMPRODUCT(($AV$2:AV55=AV55)*1))</f>
        <v/>
      </c>
      <c r="AX55" s="36">
        <f>IF(AI55=1,IFERROR(TRIM(INDEX($A55:$Z55,MATCH(Lists!$J$6,$A$1:$Z$1,0))&amp;""),""),"")</f>
        <v/>
      </c>
    </row>
    <row r="56">
      <c r="AA56" s="34" t="n"/>
      <c r="AB56" s="37" t="n"/>
      <c r="AC56" s="37" t="n"/>
      <c r="AD56" s="34" t="n"/>
      <c r="AE56" s="36">
        <f>IFERROR(TRIM(INDEX($A56:$Z56,MATCH(Lists!$J$2,$A$1:$Z$1,0))&amp;""),"")</f>
        <v/>
      </c>
      <c r="AF56" s="36">
        <f>IFERROR(TRIM(INDEX($A56:$Z56,MATCH(Lists!$J$3,$A$1:$Z$1,0))&amp;""),"")</f>
        <v/>
      </c>
      <c r="AG56" s="36">
        <f>IFERROR(TRIM(INDEX($A56:$Z56,MATCH(Lists!$J$4,$A$1:$Z$1,0))&amp;""),"")</f>
        <v/>
      </c>
      <c r="AH56" s="36">
        <f>IF(AND(AE56&lt;&gt;"",UPPER(TRIM(AB56))&lt;&gt;"Y"),1,0)</f>
        <v/>
      </c>
      <c r="AI56" s="36">
        <f>IF(AH56=1,IF(LEFT(IFERROR(TRIM(INDEX($A56:$Z56,MATCH(Lists!$J$5,$A$1:$Z$1,0))&amp;""),""),3)="Yes",1,0),0)</f>
        <v/>
      </c>
      <c r="AJ56" s="36">
        <f>IFERROR(TRIM(INDEX($A56:$Z56,MATCH(Lists!$J$9,$A$1:$Z$1,0))&amp;""),"")</f>
        <v/>
      </c>
      <c r="AK56" s="36">
        <f>IF(AH56=0,0,IF(AJ56="",1,IF(IFERROR(INDEX(Lists!$B$2:$B$9,MATCH(AJ56,Lists!$A$2:$A$9,0)),"N")="Y",1,0)))</f>
        <v/>
      </c>
      <c r="AL56" s="36">
        <f>AH56+AI56</f>
        <v/>
      </c>
      <c r="AM56" s="36">
        <f>AK56*(1+AI56)</f>
        <v/>
      </c>
      <c r="AN56" s="36">
        <f>IFERROR(VALUE(IFERROR(TRIM(INDEX($A56:$Z56,MATCH(Lists!$J$10,$A$1:$Z$1,0))&amp;""),"")),0)</f>
        <v/>
      </c>
      <c r="AO56" s="36">
        <f>IFERROR(VALUE(IFERROR(TRIM(INDEX($A56:$Z56,MATCH(Lists!$J$12,$A$1:$Z$1,0))&amp;""),"")),0)</f>
        <v/>
      </c>
      <c r="AP56" s="36">
        <f>IF(IFERROR(INDEX(Lists!$C$2:$C$9,MATCH(AJ56,Lists!$A$2:$A$9,0)),"N")="Y",AN56-AO56,0)</f>
        <v/>
      </c>
      <c r="AQ56" s="36">
        <f>UPPER(IFERROR(TRIM(INDEX($A56:$Z56,MATCH(Lists!$J$11,$A$1:$Z$1,0))&amp;""),""))</f>
        <v/>
      </c>
      <c r="AR56" s="36">
        <f>IF(LEN(AQ56)&gt;0,ROW(),"")</f>
        <v/>
      </c>
      <c r="AS56" s="36">
        <f>IFERROR(TRIM(INDEX($A56:$Z56,MATCH(Lists!$J$7,$A$1:$Z$1,0))&amp;""),"")</f>
        <v/>
      </c>
      <c r="AT56" s="36">
        <f>IFERROR(TRIM(INDEX($A56:$Z56,MATCH(Lists!$J$8,$A$1:$Z$1,0))&amp;""),"")</f>
        <v/>
      </c>
      <c r="AU56" s="36">
        <f>IF(AND(AH56=1,LEN(AT56)&gt;0),MAX($AU$1:AU55)+1,"")</f>
        <v/>
      </c>
      <c r="AV56" s="36">
        <f>IF(AH56=1,AE56,"")</f>
        <v/>
      </c>
      <c r="AW56" s="36">
        <f>IF(AV56="","",SUMPRODUCT(($AV$2:$AV$501&lt;&gt;"")*($AV$2:$AV$501&lt;AV56))+SUMPRODUCT(($AV$2:AV56=AV56)*1))</f>
        <v/>
      </c>
      <c r="AX56" s="36">
        <f>IF(AI56=1,IFERROR(TRIM(INDEX($A56:$Z56,MATCH(Lists!$J$6,$A$1:$Z$1,0))&amp;""),""),"")</f>
        <v/>
      </c>
    </row>
    <row r="57">
      <c r="AA57" s="34" t="n"/>
      <c r="AB57" s="37" t="n"/>
      <c r="AC57" s="37" t="n"/>
      <c r="AD57" s="34" t="n"/>
      <c r="AE57" s="36">
        <f>IFERROR(TRIM(INDEX($A57:$Z57,MATCH(Lists!$J$2,$A$1:$Z$1,0))&amp;""),"")</f>
        <v/>
      </c>
      <c r="AF57" s="36">
        <f>IFERROR(TRIM(INDEX($A57:$Z57,MATCH(Lists!$J$3,$A$1:$Z$1,0))&amp;""),"")</f>
        <v/>
      </c>
      <c r="AG57" s="36">
        <f>IFERROR(TRIM(INDEX($A57:$Z57,MATCH(Lists!$J$4,$A$1:$Z$1,0))&amp;""),"")</f>
        <v/>
      </c>
      <c r="AH57" s="36">
        <f>IF(AND(AE57&lt;&gt;"",UPPER(TRIM(AB57))&lt;&gt;"Y"),1,0)</f>
        <v/>
      </c>
      <c r="AI57" s="36">
        <f>IF(AH57=1,IF(LEFT(IFERROR(TRIM(INDEX($A57:$Z57,MATCH(Lists!$J$5,$A$1:$Z$1,0))&amp;""),""),3)="Yes",1,0),0)</f>
        <v/>
      </c>
      <c r="AJ57" s="36">
        <f>IFERROR(TRIM(INDEX($A57:$Z57,MATCH(Lists!$J$9,$A$1:$Z$1,0))&amp;""),"")</f>
        <v/>
      </c>
      <c r="AK57" s="36">
        <f>IF(AH57=0,0,IF(AJ57="",1,IF(IFERROR(INDEX(Lists!$B$2:$B$9,MATCH(AJ57,Lists!$A$2:$A$9,0)),"N")="Y",1,0)))</f>
        <v/>
      </c>
      <c r="AL57" s="36">
        <f>AH57+AI57</f>
        <v/>
      </c>
      <c r="AM57" s="36">
        <f>AK57*(1+AI57)</f>
        <v/>
      </c>
      <c r="AN57" s="36">
        <f>IFERROR(VALUE(IFERROR(TRIM(INDEX($A57:$Z57,MATCH(Lists!$J$10,$A$1:$Z$1,0))&amp;""),"")),0)</f>
        <v/>
      </c>
      <c r="AO57" s="36">
        <f>IFERROR(VALUE(IFERROR(TRIM(INDEX($A57:$Z57,MATCH(Lists!$J$12,$A$1:$Z$1,0))&amp;""),"")),0)</f>
        <v/>
      </c>
      <c r="AP57" s="36">
        <f>IF(IFERROR(INDEX(Lists!$C$2:$C$9,MATCH(AJ57,Lists!$A$2:$A$9,0)),"N")="Y",AN57-AO57,0)</f>
        <v/>
      </c>
      <c r="AQ57" s="36">
        <f>UPPER(IFERROR(TRIM(INDEX($A57:$Z57,MATCH(Lists!$J$11,$A$1:$Z$1,0))&amp;""),""))</f>
        <v/>
      </c>
      <c r="AR57" s="36">
        <f>IF(LEN(AQ57)&gt;0,ROW(),"")</f>
        <v/>
      </c>
      <c r="AS57" s="36">
        <f>IFERROR(TRIM(INDEX($A57:$Z57,MATCH(Lists!$J$7,$A$1:$Z$1,0))&amp;""),"")</f>
        <v/>
      </c>
      <c r="AT57" s="36">
        <f>IFERROR(TRIM(INDEX($A57:$Z57,MATCH(Lists!$J$8,$A$1:$Z$1,0))&amp;""),"")</f>
        <v/>
      </c>
      <c r="AU57" s="36">
        <f>IF(AND(AH57=1,LEN(AT57)&gt;0),MAX($AU$1:AU56)+1,"")</f>
        <v/>
      </c>
      <c r="AV57" s="36">
        <f>IF(AH57=1,AE57,"")</f>
        <v/>
      </c>
      <c r="AW57" s="36">
        <f>IF(AV57="","",SUMPRODUCT(($AV$2:$AV$501&lt;&gt;"")*($AV$2:$AV$501&lt;AV57))+SUMPRODUCT(($AV$2:AV57=AV57)*1))</f>
        <v/>
      </c>
      <c r="AX57" s="36">
        <f>IF(AI57=1,IFERROR(TRIM(INDEX($A57:$Z57,MATCH(Lists!$J$6,$A$1:$Z$1,0))&amp;""),""),"")</f>
        <v/>
      </c>
    </row>
    <row r="58">
      <c r="AA58" s="34" t="n"/>
      <c r="AB58" s="37" t="n"/>
      <c r="AC58" s="37" t="n"/>
      <c r="AD58" s="34" t="n"/>
      <c r="AE58" s="36">
        <f>IFERROR(TRIM(INDEX($A58:$Z58,MATCH(Lists!$J$2,$A$1:$Z$1,0))&amp;""),"")</f>
        <v/>
      </c>
      <c r="AF58" s="36">
        <f>IFERROR(TRIM(INDEX($A58:$Z58,MATCH(Lists!$J$3,$A$1:$Z$1,0))&amp;""),"")</f>
        <v/>
      </c>
      <c r="AG58" s="36">
        <f>IFERROR(TRIM(INDEX($A58:$Z58,MATCH(Lists!$J$4,$A$1:$Z$1,0))&amp;""),"")</f>
        <v/>
      </c>
      <c r="AH58" s="36">
        <f>IF(AND(AE58&lt;&gt;"",UPPER(TRIM(AB58))&lt;&gt;"Y"),1,0)</f>
        <v/>
      </c>
      <c r="AI58" s="36">
        <f>IF(AH58=1,IF(LEFT(IFERROR(TRIM(INDEX($A58:$Z58,MATCH(Lists!$J$5,$A$1:$Z$1,0))&amp;""),""),3)="Yes",1,0),0)</f>
        <v/>
      </c>
      <c r="AJ58" s="36">
        <f>IFERROR(TRIM(INDEX($A58:$Z58,MATCH(Lists!$J$9,$A$1:$Z$1,0))&amp;""),"")</f>
        <v/>
      </c>
      <c r="AK58" s="36">
        <f>IF(AH58=0,0,IF(AJ58="",1,IF(IFERROR(INDEX(Lists!$B$2:$B$9,MATCH(AJ58,Lists!$A$2:$A$9,0)),"N")="Y",1,0)))</f>
        <v/>
      </c>
      <c r="AL58" s="36">
        <f>AH58+AI58</f>
        <v/>
      </c>
      <c r="AM58" s="36">
        <f>AK58*(1+AI58)</f>
        <v/>
      </c>
      <c r="AN58" s="36">
        <f>IFERROR(VALUE(IFERROR(TRIM(INDEX($A58:$Z58,MATCH(Lists!$J$10,$A$1:$Z$1,0))&amp;""),"")),0)</f>
        <v/>
      </c>
      <c r="AO58" s="36">
        <f>IFERROR(VALUE(IFERROR(TRIM(INDEX($A58:$Z58,MATCH(Lists!$J$12,$A$1:$Z$1,0))&amp;""),"")),0)</f>
        <v/>
      </c>
      <c r="AP58" s="36">
        <f>IF(IFERROR(INDEX(Lists!$C$2:$C$9,MATCH(AJ58,Lists!$A$2:$A$9,0)),"N")="Y",AN58-AO58,0)</f>
        <v/>
      </c>
      <c r="AQ58" s="36">
        <f>UPPER(IFERROR(TRIM(INDEX($A58:$Z58,MATCH(Lists!$J$11,$A$1:$Z$1,0))&amp;""),""))</f>
        <v/>
      </c>
      <c r="AR58" s="36">
        <f>IF(LEN(AQ58)&gt;0,ROW(),"")</f>
        <v/>
      </c>
      <c r="AS58" s="36">
        <f>IFERROR(TRIM(INDEX($A58:$Z58,MATCH(Lists!$J$7,$A$1:$Z$1,0))&amp;""),"")</f>
        <v/>
      </c>
      <c r="AT58" s="36">
        <f>IFERROR(TRIM(INDEX($A58:$Z58,MATCH(Lists!$J$8,$A$1:$Z$1,0))&amp;""),"")</f>
        <v/>
      </c>
      <c r="AU58" s="36">
        <f>IF(AND(AH58=1,LEN(AT58)&gt;0),MAX($AU$1:AU57)+1,"")</f>
        <v/>
      </c>
      <c r="AV58" s="36">
        <f>IF(AH58=1,AE58,"")</f>
        <v/>
      </c>
      <c r="AW58" s="36">
        <f>IF(AV58="","",SUMPRODUCT(($AV$2:$AV$501&lt;&gt;"")*($AV$2:$AV$501&lt;AV58))+SUMPRODUCT(($AV$2:AV58=AV58)*1))</f>
        <v/>
      </c>
      <c r="AX58" s="36">
        <f>IF(AI58=1,IFERROR(TRIM(INDEX($A58:$Z58,MATCH(Lists!$J$6,$A$1:$Z$1,0))&amp;""),""),"")</f>
        <v/>
      </c>
    </row>
    <row r="59">
      <c r="AA59" s="34" t="n"/>
      <c r="AB59" s="37" t="n"/>
      <c r="AC59" s="37" t="n"/>
      <c r="AD59" s="34" t="n"/>
      <c r="AE59" s="36">
        <f>IFERROR(TRIM(INDEX($A59:$Z59,MATCH(Lists!$J$2,$A$1:$Z$1,0))&amp;""),"")</f>
        <v/>
      </c>
      <c r="AF59" s="36">
        <f>IFERROR(TRIM(INDEX($A59:$Z59,MATCH(Lists!$J$3,$A$1:$Z$1,0))&amp;""),"")</f>
        <v/>
      </c>
      <c r="AG59" s="36">
        <f>IFERROR(TRIM(INDEX($A59:$Z59,MATCH(Lists!$J$4,$A$1:$Z$1,0))&amp;""),"")</f>
        <v/>
      </c>
      <c r="AH59" s="36">
        <f>IF(AND(AE59&lt;&gt;"",UPPER(TRIM(AB59))&lt;&gt;"Y"),1,0)</f>
        <v/>
      </c>
      <c r="AI59" s="36">
        <f>IF(AH59=1,IF(LEFT(IFERROR(TRIM(INDEX($A59:$Z59,MATCH(Lists!$J$5,$A$1:$Z$1,0))&amp;""),""),3)="Yes",1,0),0)</f>
        <v/>
      </c>
      <c r="AJ59" s="36">
        <f>IFERROR(TRIM(INDEX($A59:$Z59,MATCH(Lists!$J$9,$A$1:$Z$1,0))&amp;""),"")</f>
        <v/>
      </c>
      <c r="AK59" s="36">
        <f>IF(AH59=0,0,IF(AJ59="",1,IF(IFERROR(INDEX(Lists!$B$2:$B$9,MATCH(AJ59,Lists!$A$2:$A$9,0)),"N")="Y",1,0)))</f>
        <v/>
      </c>
      <c r="AL59" s="36">
        <f>AH59+AI59</f>
        <v/>
      </c>
      <c r="AM59" s="36">
        <f>AK59*(1+AI59)</f>
        <v/>
      </c>
      <c r="AN59" s="36">
        <f>IFERROR(VALUE(IFERROR(TRIM(INDEX($A59:$Z59,MATCH(Lists!$J$10,$A$1:$Z$1,0))&amp;""),"")),0)</f>
        <v/>
      </c>
      <c r="AO59" s="36">
        <f>IFERROR(VALUE(IFERROR(TRIM(INDEX($A59:$Z59,MATCH(Lists!$J$12,$A$1:$Z$1,0))&amp;""),"")),0)</f>
        <v/>
      </c>
      <c r="AP59" s="36">
        <f>IF(IFERROR(INDEX(Lists!$C$2:$C$9,MATCH(AJ59,Lists!$A$2:$A$9,0)),"N")="Y",AN59-AO59,0)</f>
        <v/>
      </c>
      <c r="AQ59" s="36">
        <f>UPPER(IFERROR(TRIM(INDEX($A59:$Z59,MATCH(Lists!$J$11,$A$1:$Z$1,0))&amp;""),""))</f>
        <v/>
      </c>
      <c r="AR59" s="36">
        <f>IF(LEN(AQ59)&gt;0,ROW(),"")</f>
        <v/>
      </c>
      <c r="AS59" s="36">
        <f>IFERROR(TRIM(INDEX($A59:$Z59,MATCH(Lists!$J$7,$A$1:$Z$1,0))&amp;""),"")</f>
        <v/>
      </c>
      <c r="AT59" s="36">
        <f>IFERROR(TRIM(INDEX($A59:$Z59,MATCH(Lists!$J$8,$A$1:$Z$1,0))&amp;""),"")</f>
        <v/>
      </c>
      <c r="AU59" s="36">
        <f>IF(AND(AH59=1,LEN(AT59)&gt;0),MAX($AU$1:AU58)+1,"")</f>
        <v/>
      </c>
      <c r="AV59" s="36">
        <f>IF(AH59=1,AE59,"")</f>
        <v/>
      </c>
      <c r="AW59" s="36">
        <f>IF(AV59="","",SUMPRODUCT(($AV$2:$AV$501&lt;&gt;"")*($AV$2:$AV$501&lt;AV59))+SUMPRODUCT(($AV$2:AV59=AV59)*1))</f>
        <v/>
      </c>
      <c r="AX59" s="36">
        <f>IF(AI59=1,IFERROR(TRIM(INDEX($A59:$Z59,MATCH(Lists!$J$6,$A$1:$Z$1,0))&amp;""),""),"")</f>
        <v/>
      </c>
    </row>
    <row r="60">
      <c r="AA60" s="34" t="n"/>
      <c r="AB60" s="37" t="n"/>
      <c r="AC60" s="37" t="n"/>
      <c r="AD60" s="34" t="n"/>
      <c r="AE60" s="36">
        <f>IFERROR(TRIM(INDEX($A60:$Z60,MATCH(Lists!$J$2,$A$1:$Z$1,0))&amp;""),"")</f>
        <v/>
      </c>
      <c r="AF60" s="36">
        <f>IFERROR(TRIM(INDEX($A60:$Z60,MATCH(Lists!$J$3,$A$1:$Z$1,0))&amp;""),"")</f>
        <v/>
      </c>
      <c r="AG60" s="36">
        <f>IFERROR(TRIM(INDEX($A60:$Z60,MATCH(Lists!$J$4,$A$1:$Z$1,0))&amp;""),"")</f>
        <v/>
      </c>
      <c r="AH60" s="36">
        <f>IF(AND(AE60&lt;&gt;"",UPPER(TRIM(AB60))&lt;&gt;"Y"),1,0)</f>
        <v/>
      </c>
      <c r="AI60" s="36">
        <f>IF(AH60=1,IF(LEFT(IFERROR(TRIM(INDEX($A60:$Z60,MATCH(Lists!$J$5,$A$1:$Z$1,0))&amp;""),""),3)="Yes",1,0),0)</f>
        <v/>
      </c>
      <c r="AJ60" s="36">
        <f>IFERROR(TRIM(INDEX($A60:$Z60,MATCH(Lists!$J$9,$A$1:$Z$1,0))&amp;""),"")</f>
        <v/>
      </c>
      <c r="AK60" s="36">
        <f>IF(AH60=0,0,IF(AJ60="",1,IF(IFERROR(INDEX(Lists!$B$2:$B$9,MATCH(AJ60,Lists!$A$2:$A$9,0)),"N")="Y",1,0)))</f>
        <v/>
      </c>
      <c r="AL60" s="36">
        <f>AH60+AI60</f>
        <v/>
      </c>
      <c r="AM60" s="36">
        <f>AK60*(1+AI60)</f>
        <v/>
      </c>
      <c r="AN60" s="36">
        <f>IFERROR(VALUE(IFERROR(TRIM(INDEX($A60:$Z60,MATCH(Lists!$J$10,$A$1:$Z$1,0))&amp;""),"")),0)</f>
        <v/>
      </c>
      <c r="AO60" s="36">
        <f>IFERROR(VALUE(IFERROR(TRIM(INDEX($A60:$Z60,MATCH(Lists!$J$12,$A$1:$Z$1,0))&amp;""),"")),0)</f>
        <v/>
      </c>
      <c r="AP60" s="36">
        <f>IF(IFERROR(INDEX(Lists!$C$2:$C$9,MATCH(AJ60,Lists!$A$2:$A$9,0)),"N")="Y",AN60-AO60,0)</f>
        <v/>
      </c>
      <c r="AQ60" s="36">
        <f>UPPER(IFERROR(TRIM(INDEX($A60:$Z60,MATCH(Lists!$J$11,$A$1:$Z$1,0))&amp;""),""))</f>
        <v/>
      </c>
      <c r="AR60" s="36">
        <f>IF(LEN(AQ60)&gt;0,ROW(),"")</f>
        <v/>
      </c>
      <c r="AS60" s="36">
        <f>IFERROR(TRIM(INDEX($A60:$Z60,MATCH(Lists!$J$7,$A$1:$Z$1,0))&amp;""),"")</f>
        <v/>
      </c>
      <c r="AT60" s="36">
        <f>IFERROR(TRIM(INDEX($A60:$Z60,MATCH(Lists!$J$8,$A$1:$Z$1,0))&amp;""),"")</f>
        <v/>
      </c>
      <c r="AU60" s="36">
        <f>IF(AND(AH60=1,LEN(AT60)&gt;0),MAX($AU$1:AU59)+1,"")</f>
        <v/>
      </c>
      <c r="AV60" s="36">
        <f>IF(AH60=1,AE60,"")</f>
        <v/>
      </c>
      <c r="AW60" s="36">
        <f>IF(AV60="","",SUMPRODUCT(($AV$2:$AV$501&lt;&gt;"")*($AV$2:$AV$501&lt;AV60))+SUMPRODUCT(($AV$2:AV60=AV60)*1))</f>
        <v/>
      </c>
      <c r="AX60" s="36">
        <f>IF(AI60=1,IFERROR(TRIM(INDEX($A60:$Z60,MATCH(Lists!$J$6,$A$1:$Z$1,0))&amp;""),""),"")</f>
        <v/>
      </c>
    </row>
    <row r="61">
      <c r="AA61" s="34" t="n"/>
      <c r="AB61" s="37" t="n"/>
      <c r="AC61" s="37" t="n"/>
      <c r="AD61" s="34" t="n"/>
      <c r="AE61" s="36">
        <f>IFERROR(TRIM(INDEX($A61:$Z61,MATCH(Lists!$J$2,$A$1:$Z$1,0))&amp;""),"")</f>
        <v/>
      </c>
      <c r="AF61" s="36">
        <f>IFERROR(TRIM(INDEX($A61:$Z61,MATCH(Lists!$J$3,$A$1:$Z$1,0))&amp;""),"")</f>
        <v/>
      </c>
      <c r="AG61" s="36">
        <f>IFERROR(TRIM(INDEX($A61:$Z61,MATCH(Lists!$J$4,$A$1:$Z$1,0))&amp;""),"")</f>
        <v/>
      </c>
      <c r="AH61" s="36">
        <f>IF(AND(AE61&lt;&gt;"",UPPER(TRIM(AB61))&lt;&gt;"Y"),1,0)</f>
        <v/>
      </c>
      <c r="AI61" s="36">
        <f>IF(AH61=1,IF(LEFT(IFERROR(TRIM(INDEX($A61:$Z61,MATCH(Lists!$J$5,$A$1:$Z$1,0))&amp;""),""),3)="Yes",1,0),0)</f>
        <v/>
      </c>
      <c r="AJ61" s="36">
        <f>IFERROR(TRIM(INDEX($A61:$Z61,MATCH(Lists!$J$9,$A$1:$Z$1,0))&amp;""),"")</f>
        <v/>
      </c>
      <c r="AK61" s="36">
        <f>IF(AH61=0,0,IF(AJ61="",1,IF(IFERROR(INDEX(Lists!$B$2:$B$9,MATCH(AJ61,Lists!$A$2:$A$9,0)),"N")="Y",1,0)))</f>
        <v/>
      </c>
      <c r="AL61" s="36">
        <f>AH61+AI61</f>
        <v/>
      </c>
      <c r="AM61" s="36">
        <f>AK61*(1+AI61)</f>
        <v/>
      </c>
      <c r="AN61" s="36">
        <f>IFERROR(VALUE(IFERROR(TRIM(INDEX($A61:$Z61,MATCH(Lists!$J$10,$A$1:$Z$1,0))&amp;""),"")),0)</f>
        <v/>
      </c>
      <c r="AO61" s="36">
        <f>IFERROR(VALUE(IFERROR(TRIM(INDEX($A61:$Z61,MATCH(Lists!$J$12,$A$1:$Z$1,0))&amp;""),"")),0)</f>
        <v/>
      </c>
      <c r="AP61" s="36">
        <f>IF(IFERROR(INDEX(Lists!$C$2:$C$9,MATCH(AJ61,Lists!$A$2:$A$9,0)),"N")="Y",AN61-AO61,0)</f>
        <v/>
      </c>
      <c r="AQ61" s="36">
        <f>UPPER(IFERROR(TRIM(INDEX($A61:$Z61,MATCH(Lists!$J$11,$A$1:$Z$1,0))&amp;""),""))</f>
        <v/>
      </c>
      <c r="AR61" s="36">
        <f>IF(LEN(AQ61)&gt;0,ROW(),"")</f>
        <v/>
      </c>
      <c r="AS61" s="36">
        <f>IFERROR(TRIM(INDEX($A61:$Z61,MATCH(Lists!$J$7,$A$1:$Z$1,0))&amp;""),"")</f>
        <v/>
      </c>
      <c r="AT61" s="36">
        <f>IFERROR(TRIM(INDEX($A61:$Z61,MATCH(Lists!$J$8,$A$1:$Z$1,0))&amp;""),"")</f>
        <v/>
      </c>
      <c r="AU61" s="36">
        <f>IF(AND(AH61=1,LEN(AT61)&gt;0),MAX($AU$1:AU60)+1,"")</f>
        <v/>
      </c>
      <c r="AV61" s="36">
        <f>IF(AH61=1,AE61,"")</f>
        <v/>
      </c>
      <c r="AW61" s="36">
        <f>IF(AV61="","",SUMPRODUCT(($AV$2:$AV$501&lt;&gt;"")*($AV$2:$AV$501&lt;AV61))+SUMPRODUCT(($AV$2:AV61=AV61)*1))</f>
        <v/>
      </c>
      <c r="AX61" s="36">
        <f>IF(AI61=1,IFERROR(TRIM(INDEX($A61:$Z61,MATCH(Lists!$J$6,$A$1:$Z$1,0))&amp;""),""),"")</f>
        <v/>
      </c>
    </row>
    <row r="62">
      <c r="AA62" s="34" t="n"/>
      <c r="AB62" s="37" t="n"/>
      <c r="AC62" s="37" t="n"/>
      <c r="AD62" s="34" t="n"/>
      <c r="AE62" s="36">
        <f>IFERROR(TRIM(INDEX($A62:$Z62,MATCH(Lists!$J$2,$A$1:$Z$1,0))&amp;""),"")</f>
        <v/>
      </c>
      <c r="AF62" s="36">
        <f>IFERROR(TRIM(INDEX($A62:$Z62,MATCH(Lists!$J$3,$A$1:$Z$1,0))&amp;""),"")</f>
        <v/>
      </c>
      <c r="AG62" s="36">
        <f>IFERROR(TRIM(INDEX($A62:$Z62,MATCH(Lists!$J$4,$A$1:$Z$1,0))&amp;""),"")</f>
        <v/>
      </c>
      <c r="AH62" s="36">
        <f>IF(AND(AE62&lt;&gt;"",UPPER(TRIM(AB62))&lt;&gt;"Y"),1,0)</f>
        <v/>
      </c>
      <c r="AI62" s="36">
        <f>IF(AH62=1,IF(LEFT(IFERROR(TRIM(INDEX($A62:$Z62,MATCH(Lists!$J$5,$A$1:$Z$1,0))&amp;""),""),3)="Yes",1,0),0)</f>
        <v/>
      </c>
      <c r="AJ62" s="36">
        <f>IFERROR(TRIM(INDEX($A62:$Z62,MATCH(Lists!$J$9,$A$1:$Z$1,0))&amp;""),"")</f>
        <v/>
      </c>
      <c r="AK62" s="36">
        <f>IF(AH62=0,0,IF(AJ62="",1,IF(IFERROR(INDEX(Lists!$B$2:$B$9,MATCH(AJ62,Lists!$A$2:$A$9,0)),"N")="Y",1,0)))</f>
        <v/>
      </c>
      <c r="AL62" s="36">
        <f>AH62+AI62</f>
        <v/>
      </c>
      <c r="AM62" s="36">
        <f>AK62*(1+AI62)</f>
        <v/>
      </c>
      <c r="AN62" s="36">
        <f>IFERROR(VALUE(IFERROR(TRIM(INDEX($A62:$Z62,MATCH(Lists!$J$10,$A$1:$Z$1,0))&amp;""),"")),0)</f>
        <v/>
      </c>
      <c r="AO62" s="36">
        <f>IFERROR(VALUE(IFERROR(TRIM(INDEX($A62:$Z62,MATCH(Lists!$J$12,$A$1:$Z$1,0))&amp;""),"")),0)</f>
        <v/>
      </c>
      <c r="AP62" s="36">
        <f>IF(IFERROR(INDEX(Lists!$C$2:$C$9,MATCH(AJ62,Lists!$A$2:$A$9,0)),"N")="Y",AN62-AO62,0)</f>
        <v/>
      </c>
      <c r="AQ62" s="36">
        <f>UPPER(IFERROR(TRIM(INDEX($A62:$Z62,MATCH(Lists!$J$11,$A$1:$Z$1,0))&amp;""),""))</f>
        <v/>
      </c>
      <c r="AR62" s="36">
        <f>IF(LEN(AQ62)&gt;0,ROW(),"")</f>
        <v/>
      </c>
      <c r="AS62" s="36">
        <f>IFERROR(TRIM(INDEX($A62:$Z62,MATCH(Lists!$J$7,$A$1:$Z$1,0))&amp;""),"")</f>
        <v/>
      </c>
      <c r="AT62" s="36">
        <f>IFERROR(TRIM(INDEX($A62:$Z62,MATCH(Lists!$J$8,$A$1:$Z$1,0))&amp;""),"")</f>
        <v/>
      </c>
      <c r="AU62" s="36">
        <f>IF(AND(AH62=1,LEN(AT62)&gt;0),MAX($AU$1:AU61)+1,"")</f>
        <v/>
      </c>
      <c r="AV62" s="36">
        <f>IF(AH62=1,AE62,"")</f>
        <v/>
      </c>
      <c r="AW62" s="36">
        <f>IF(AV62="","",SUMPRODUCT(($AV$2:$AV$501&lt;&gt;"")*($AV$2:$AV$501&lt;AV62))+SUMPRODUCT(($AV$2:AV62=AV62)*1))</f>
        <v/>
      </c>
      <c r="AX62" s="36">
        <f>IF(AI62=1,IFERROR(TRIM(INDEX($A62:$Z62,MATCH(Lists!$J$6,$A$1:$Z$1,0))&amp;""),""),"")</f>
        <v/>
      </c>
    </row>
    <row r="63">
      <c r="AA63" s="34" t="n"/>
      <c r="AB63" s="37" t="n"/>
      <c r="AC63" s="37" t="n"/>
      <c r="AD63" s="34" t="n"/>
      <c r="AE63" s="36">
        <f>IFERROR(TRIM(INDEX($A63:$Z63,MATCH(Lists!$J$2,$A$1:$Z$1,0))&amp;""),"")</f>
        <v/>
      </c>
      <c r="AF63" s="36">
        <f>IFERROR(TRIM(INDEX($A63:$Z63,MATCH(Lists!$J$3,$A$1:$Z$1,0))&amp;""),"")</f>
        <v/>
      </c>
      <c r="AG63" s="36">
        <f>IFERROR(TRIM(INDEX($A63:$Z63,MATCH(Lists!$J$4,$A$1:$Z$1,0))&amp;""),"")</f>
        <v/>
      </c>
      <c r="AH63" s="36">
        <f>IF(AND(AE63&lt;&gt;"",UPPER(TRIM(AB63))&lt;&gt;"Y"),1,0)</f>
        <v/>
      </c>
      <c r="AI63" s="36">
        <f>IF(AH63=1,IF(LEFT(IFERROR(TRIM(INDEX($A63:$Z63,MATCH(Lists!$J$5,$A$1:$Z$1,0))&amp;""),""),3)="Yes",1,0),0)</f>
        <v/>
      </c>
      <c r="AJ63" s="36">
        <f>IFERROR(TRIM(INDEX($A63:$Z63,MATCH(Lists!$J$9,$A$1:$Z$1,0))&amp;""),"")</f>
        <v/>
      </c>
      <c r="AK63" s="36">
        <f>IF(AH63=0,0,IF(AJ63="",1,IF(IFERROR(INDEX(Lists!$B$2:$B$9,MATCH(AJ63,Lists!$A$2:$A$9,0)),"N")="Y",1,0)))</f>
        <v/>
      </c>
      <c r="AL63" s="36">
        <f>AH63+AI63</f>
        <v/>
      </c>
      <c r="AM63" s="36">
        <f>AK63*(1+AI63)</f>
        <v/>
      </c>
      <c r="AN63" s="36">
        <f>IFERROR(VALUE(IFERROR(TRIM(INDEX($A63:$Z63,MATCH(Lists!$J$10,$A$1:$Z$1,0))&amp;""),"")),0)</f>
        <v/>
      </c>
      <c r="AO63" s="36">
        <f>IFERROR(VALUE(IFERROR(TRIM(INDEX($A63:$Z63,MATCH(Lists!$J$12,$A$1:$Z$1,0))&amp;""),"")),0)</f>
        <v/>
      </c>
      <c r="AP63" s="36">
        <f>IF(IFERROR(INDEX(Lists!$C$2:$C$9,MATCH(AJ63,Lists!$A$2:$A$9,0)),"N")="Y",AN63-AO63,0)</f>
        <v/>
      </c>
      <c r="AQ63" s="36">
        <f>UPPER(IFERROR(TRIM(INDEX($A63:$Z63,MATCH(Lists!$J$11,$A$1:$Z$1,0))&amp;""),""))</f>
        <v/>
      </c>
      <c r="AR63" s="36">
        <f>IF(LEN(AQ63)&gt;0,ROW(),"")</f>
        <v/>
      </c>
      <c r="AS63" s="36">
        <f>IFERROR(TRIM(INDEX($A63:$Z63,MATCH(Lists!$J$7,$A$1:$Z$1,0))&amp;""),"")</f>
        <v/>
      </c>
      <c r="AT63" s="36">
        <f>IFERROR(TRIM(INDEX($A63:$Z63,MATCH(Lists!$J$8,$A$1:$Z$1,0))&amp;""),"")</f>
        <v/>
      </c>
      <c r="AU63" s="36">
        <f>IF(AND(AH63=1,LEN(AT63)&gt;0),MAX($AU$1:AU62)+1,"")</f>
        <v/>
      </c>
      <c r="AV63" s="36">
        <f>IF(AH63=1,AE63,"")</f>
        <v/>
      </c>
      <c r="AW63" s="36">
        <f>IF(AV63="","",SUMPRODUCT(($AV$2:$AV$501&lt;&gt;"")*($AV$2:$AV$501&lt;AV63))+SUMPRODUCT(($AV$2:AV63=AV63)*1))</f>
        <v/>
      </c>
      <c r="AX63" s="36">
        <f>IF(AI63=1,IFERROR(TRIM(INDEX($A63:$Z63,MATCH(Lists!$J$6,$A$1:$Z$1,0))&amp;""),""),"")</f>
        <v/>
      </c>
    </row>
    <row r="64">
      <c r="AA64" s="34" t="n"/>
      <c r="AB64" s="37" t="n"/>
      <c r="AC64" s="37" t="n"/>
      <c r="AD64" s="34" t="n"/>
      <c r="AE64" s="36">
        <f>IFERROR(TRIM(INDEX($A64:$Z64,MATCH(Lists!$J$2,$A$1:$Z$1,0))&amp;""),"")</f>
        <v/>
      </c>
      <c r="AF64" s="36">
        <f>IFERROR(TRIM(INDEX($A64:$Z64,MATCH(Lists!$J$3,$A$1:$Z$1,0))&amp;""),"")</f>
        <v/>
      </c>
      <c r="AG64" s="36">
        <f>IFERROR(TRIM(INDEX($A64:$Z64,MATCH(Lists!$J$4,$A$1:$Z$1,0))&amp;""),"")</f>
        <v/>
      </c>
      <c r="AH64" s="36">
        <f>IF(AND(AE64&lt;&gt;"",UPPER(TRIM(AB64))&lt;&gt;"Y"),1,0)</f>
        <v/>
      </c>
      <c r="AI64" s="36">
        <f>IF(AH64=1,IF(LEFT(IFERROR(TRIM(INDEX($A64:$Z64,MATCH(Lists!$J$5,$A$1:$Z$1,0))&amp;""),""),3)="Yes",1,0),0)</f>
        <v/>
      </c>
      <c r="AJ64" s="36">
        <f>IFERROR(TRIM(INDEX($A64:$Z64,MATCH(Lists!$J$9,$A$1:$Z$1,0))&amp;""),"")</f>
        <v/>
      </c>
      <c r="AK64" s="36">
        <f>IF(AH64=0,0,IF(AJ64="",1,IF(IFERROR(INDEX(Lists!$B$2:$B$9,MATCH(AJ64,Lists!$A$2:$A$9,0)),"N")="Y",1,0)))</f>
        <v/>
      </c>
      <c r="AL64" s="36">
        <f>AH64+AI64</f>
        <v/>
      </c>
      <c r="AM64" s="36">
        <f>AK64*(1+AI64)</f>
        <v/>
      </c>
      <c r="AN64" s="36">
        <f>IFERROR(VALUE(IFERROR(TRIM(INDEX($A64:$Z64,MATCH(Lists!$J$10,$A$1:$Z$1,0))&amp;""),"")),0)</f>
        <v/>
      </c>
      <c r="AO64" s="36">
        <f>IFERROR(VALUE(IFERROR(TRIM(INDEX($A64:$Z64,MATCH(Lists!$J$12,$A$1:$Z$1,0))&amp;""),"")),0)</f>
        <v/>
      </c>
      <c r="AP64" s="36">
        <f>IF(IFERROR(INDEX(Lists!$C$2:$C$9,MATCH(AJ64,Lists!$A$2:$A$9,0)),"N")="Y",AN64-AO64,0)</f>
        <v/>
      </c>
      <c r="AQ64" s="36">
        <f>UPPER(IFERROR(TRIM(INDEX($A64:$Z64,MATCH(Lists!$J$11,$A$1:$Z$1,0))&amp;""),""))</f>
        <v/>
      </c>
      <c r="AR64" s="36">
        <f>IF(LEN(AQ64)&gt;0,ROW(),"")</f>
        <v/>
      </c>
      <c r="AS64" s="36">
        <f>IFERROR(TRIM(INDEX($A64:$Z64,MATCH(Lists!$J$7,$A$1:$Z$1,0))&amp;""),"")</f>
        <v/>
      </c>
      <c r="AT64" s="36">
        <f>IFERROR(TRIM(INDEX($A64:$Z64,MATCH(Lists!$J$8,$A$1:$Z$1,0))&amp;""),"")</f>
        <v/>
      </c>
      <c r="AU64" s="36">
        <f>IF(AND(AH64=1,LEN(AT64)&gt;0),MAX($AU$1:AU63)+1,"")</f>
        <v/>
      </c>
      <c r="AV64" s="36">
        <f>IF(AH64=1,AE64,"")</f>
        <v/>
      </c>
      <c r="AW64" s="36">
        <f>IF(AV64="","",SUMPRODUCT(($AV$2:$AV$501&lt;&gt;"")*($AV$2:$AV$501&lt;AV64))+SUMPRODUCT(($AV$2:AV64=AV64)*1))</f>
        <v/>
      </c>
      <c r="AX64" s="36">
        <f>IF(AI64=1,IFERROR(TRIM(INDEX($A64:$Z64,MATCH(Lists!$J$6,$A$1:$Z$1,0))&amp;""),""),"")</f>
        <v/>
      </c>
    </row>
    <row r="65">
      <c r="AA65" s="34" t="n"/>
      <c r="AB65" s="37" t="n"/>
      <c r="AC65" s="37" t="n"/>
      <c r="AD65" s="34" t="n"/>
      <c r="AE65" s="36">
        <f>IFERROR(TRIM(INDEX($A65:$Z65,MATCH(Lists!$J$2,$A$1:$Z$1,0))&amp;""),"")</f>
        <v/>
      </c>
      <c r="AF65" s="36">
        <f>IFERROR(TRIM(INDEX($A65:$Z65,MATCH(Lists!$J$3,$A$1:$Z$1,0))&amp;""),"")</f>
        <v/>
      </c>
      <c r="AG65" s="36">
        <f>IFERROR(TRIM(INDEX($A65:$Z65,MATCH(Lists!$J$4,$A$1:$Z$1,0))&amp;""),"")</f>
        <v/>
      </c>
      <c r="AH65" s="36">
        <f>IF(AND(AE65&lt;&gt;"",UPPER(TRIM(AB65))&lt;&gt;"Y"),1,0)</f>
        <v/>
      </c>
      <c r="AI65" s="36">
        <f>IF(AH65=1,IF(LEFT(IFERROR(TRIM(INDEX($A65:$Z65,MATCH(Lists!$J$5,$A$1:$Z$1,0))&amp;""),""),3)="Yes",1,0),0)</f>
        <v/>
      </c>
      <c r="AJ65" s="36">
        <f>IFERROR(TRIM(INDEX($A65:$Z65,MATCH(Lists!$J$9,$A$1:$Z$1,0))&amp;""),"")</f>
        <v/>
      </c>
      <c r="AK65" s="36">
        <f>IF(AH65=0,0,IF(AJ65="",1,IF(IFERROR(INDEX(Lists!$B$2:$B$9,MATCH(AJ65,Lists!$A$2:$A$9,0)),"N")="Y",1,0)))</f>
        <v/>
      </c>
      <c r="AL65" s="36">
        <f>AH65+AI65</f>
        <v/>
      </c>
      <c r="AM65" s="36">
        <f>AK65*(1+AI65)</f>
        <v/>
      </c>
      <c r="AN65" s="36">
        <f>IFERROR(VALUE(IFERROR(TRIM(INDEX($A65:$Z65,MATCH(Lists!$J$10,$A$1:$Z$1,0))&amp;""),"")),0)</f>
        <v/>
      </c>
      <c r="AO65" s="36">
        <f>IFERROR(VALUE(IFERROR(TRIM(INDEX($A65:$Z65,MATCH(Lists!$J$12,$A$1:$Z$1,0))&amp;""),"")),0)</f>
        <v/>
      </c>
      <c r="AP65" s="36">
        <f>IF(IFERROR(INDEX(Lists!$C$2:$C$9,MATCH(AJ65,Lists!$A$2:$A$9,0)),"N")="Y",AN65-AO65,0)</f>
        <v/>
      </c>
      <c r="AQ65" s="36">
        <f>UPPER(IFERROR(TRIM(INDEX($A65:$Z65,MATCH(Lists!$J$11,$A$1:$Z$1,0))&amp;""),""))</f>
        <v/>
      </c>
      <c r="AR65" s="36">
        <f>IF(LEN(AQ65)&gt;0,ROW(),"")</f>
        <v/>
      </c>
      <c r="AS65" s="36">
        <f>IFERROR(TRIM(INDEX($A65:$Z65,MATCH(Lists!$J$7,$A$1:$Z$1,0))&amp;""),"")</f>
        <v/>
      </c>
      <c r="AT65" s="36">
        <f>IFERROR(TRIM(INDEX($A65:$Z65,MATCH(Lists!$J$8,$A$1:$Z$1,0))&amp;""),"")</f>
        <v/>
      </c>
      <c r="AU65" s="36">
        <f>IF(AND(AH65=1,LEN(AT65)&gt;0),MAX($AU$1:AU64)+1,"")</f>
        <v/>
      </c>
      <c r="AV65" s="36">
        <f>IF(AH65=1,AE65,"")</f>
        <v/>
      </c>
      <c r="AW65" s="36">
        <f>IF(AV65="","",SUMPRODUCT(($AV$2:$AV$501&lt;&gt;"")*($AV$2:$AV$501&lt;AV65))+SUMPRODUCT(($AV$2:AV65=AV65)*1))</f>
        <v/>
      </c>
      <c r="AX65" s="36">
        <f>IF(AI65=1,IFERROR(TRIM(INDEX($A65:$Z65,MATCH(Lists!$J$6,$A$1:$Z$1,0))&amp;""),""),"")</f>
        <v/>
      </c>
    </row>
    <row r="66">
      <c r="AA66" s="34" t="n"/>
      <c r="AB66" s="37" t="n"/>
      <c r="AC66" s="37" t="n"/>
      <c r="AD66" s="34" t="n"/>
      <c r="AE66" s="36">
        <f>IFERROR(TRIM(INDEX($A66:$Z66,MATCH(Lists!$J$2,$A$1:$Z$1,0))&amp;""),"")</f>
        <v/>
      </c>
      <c r="AF66" s="36">
        <f>IFERROR(TRIM(INDEX($A66:$Z66,MATCH(Lists!$J$3,$A$1:$Z$1,0))&amp;""),"")</f>
        <v/>
      </c>
      <c r="AG66" s="36">
        <f>IFERROR(TRIM(INDEX($A66:$Z66,MATCH(Lists!$J$4,$A$1:$Z$1,0))&amp;""),"")</f>
        <v/>
      </c>
      <c r="AH66" s="36">
        <f>IF(AND(AE66&lt;&gt;"",UPPER(TRIM(AB66))&lt;&gt;"Y"),1,0)</f>
        <v/>
      </c>
      <c r="AI66" s="36">
        <f>IF(AH66=1,IF(LEFT(IFERROR(TRIM(INDEX($A66:$Z66,MATCH(Lists!$J$5,$A$1:$Z$1,0))&amp;""),""),3)="Yes",1,0),0)</f>
        <v/>
      </c>
      <c r="AJ66" s="36">
        <f>IFERROR(TRIM(INDEX($A66:$Z66,MATCH(Lists!$J$9,$A$1:$Z$1,0))&amp;""),"")</f>
        <v/>
      </c>
      <c r="AK66" s="36">
        <f>IF(AH66=0,0,IF(AJ66="",1,IF(IFERROR(INDEX(Lists!$B$2:$B$9,MATCH(AJ66,Lists!$A$2:$A$9,0)),"N")="Y",1,0)))</f>
        <v/>
      </c>
      <c r="AL66" s="36">
        <f>AH66+AI66</f>
        <v/>
      </c>
      <c r="AM66" s="36">
        <f>AK66*(1+AI66)</f>
        <v/>
      </c>
      <c r="AN66" s="36">
        <f>IFERROR(VALUE(IFERROR(TRIM(INDEX($A66:$Z66,MATCH(Lists!$J$10,$A$1:$Z$1,0))&amp;""),"")),0)</f>
        <v/>
      </c>
      <c r="AO66" s="36">
        <f>IFERROR(VALUE(IFERROR(TRIM(INDEX($A66:$Z66,MATCH(Lists!$J$12,$A$1:$Z$1,0))&amp;""),"")),0)</f>
        <v/>
      </c>
      <c r="AP66" s="36">
        <f>IF(IFERROR(INDEX(Lists!$C$2:$C$9,MATCH(AJ66,Lists!$A$2:$A$9,0)),"N")="Y",AN66-AO66,0)</f>
        <v/>
      </c>
      <c r="AQ66" s="36">
        <f>UPPER(IFERROR(TRIM(INDEX($A66:$Z66,MATCH(Lists!$J$11,$A$1:$Z$1,0))&amp;""),""))</f>
        <v/>
      </c>
      <c r="AR66" s="36">
        <f>IF(LEN(AQ66)&gt;0,ROW(),"")</f>
        <v/>
      </c>
      <c r="AS66" s="36">
        <f>IFERROR(TRIM(INDEX($A66:$Z66,MATCH(Lists!$J$7,$A$1:$Z$1,0))&amp;""),"")</f>
        <v/>
      </c>
      <c r="AT66" s="36">
        <f>IFERROR(TRIM(INDEX($A66:$Z66,MATCH(Lists!$J$8,$A$1:$Z$1,0))&amp;""),"")</f>
        <v/>
      </c>
      <c r="AU66" s="36">
        <f>IF(AND(AH66=1,LEN(AT66)&gt;0),MAX($AU$1:AU65)+1,"")</f>
        <v/>
      </c>
      <c r="AV66" s="36">
        <f>IF(AH66=1,AE66,"")</f>
        <v/>
      </c>
      <c r="AW66" s="36">
        <f>IF(AV66="","",SUMPRODUCT(($AV$2:$AV$501&lt;&gt;"")*($AV$2:$AV$501&lt;AV66))+SUMPRODUCT(($AV$2:AV66=AV66)*1))</f>
        <v/>
      </c>
      <c r="AX66" s="36">
        <f>IF(AI66=1,IFERROR(TRIM(INDEX($A66:$Z66,MATCH(Lists!$J$6,$A$1:$Z$1,0))&amp;""),""),"")</f>
        <v/>
      </c>
    </row>
    <row r="67">
      <c r="AA67" s="34" t="n"/>
      <c r="AB67" s="37" t="n"/>
      <c r="AC67" s="37" t="n"/>
      <c r="AD67" s="34" t="n"/>
      <c r="AE67" s="36">
        <f>IFERROR(TRIM(INDEX($A67:$Z67,MATCH(Lists!$J$2,$A$1:$Z$1,0))&amp;""),"")</f>
        <v/>
      </c>
      <c r="AF67" s="36">
        <f>IFERROR(TRIM(INDEX($A67:$Z67,MATCH(Lists!$J$3,$A$1:$Z$1,0))&amp;""),"")</f>
        <v/>
      </c>
      <c r="AG67" s="36">
        <f>IFERROR(TRIM(INDEX($A67:$Z67,MATCH(Lists!$J$4,$A$1:$Z$1,0))&amp;""),"")</f>
        <v/>
      </c>
      <c r="AH67" s="36">
        <f>IF(AND(AE67&lt;&gt;"",UPPER(TRIM(AB67))&lt;&gt;"Y"),1,0)</f>
        <v/>
      </c>
      <c r="AI67" s="36">
        <f>IF(AH67=1,IF(LEFT(IFERROR(TRIM(INDEX($A67:$Z67,MATCH(Lists!$J$5,$A$1:$Z$1,0))&amp;""),""),3)="Yes",1,0),0)</f>
        <v/>
      </c>
      <c r="AJ67" s="36">
        <f>IFERROR(TRIM(INDEX($A67:$Z67,MATCH(Lists!$J$9,$A$1:$Z$1,0))&amp;""),"")</f>
        <v/>
      </c>
      <c r="AK67" s="36">
        <f>IF(AH67=0,0,IF(AJ67="",1,IF(IFERROR(INDEX(Lists!$B$2:$B$9,MATCH(AJ67,Lists!$A$2:$A$9,0)),"N")="Y",1,0)))</f>
        <v/>
      </c>
      <c r="AL67" s="36">
        <f>AH67+AI67</f>
        <v/>
      </c>
      <c r="AM67" s="36">
        <f>AK67*(1+AI67)</f>
        <v/>
      </c>
      <c r="AN67" s="36">
        <f>IFERROR(VALUE(IFERROR(TRIM(INDEX($A67:$Z67,MATCH(Lists!$J$10,$A$1:$Z$1,0))&amp;""),"")),0)</f>
        <v/>
      </c>
      <c r="AO67" s="36">
        <f>IFERROR(VALUE(IFERROR(TRIM(INDEX($A67:$Z67,MATCH(Lists!$J$12,$A$1:$Z$1,0))&amp;""),"")),0)</f>
        <v/>
      </c>
      <c r="AP67" s="36">
        <f>IF(IFERROR(INDEX(Lists!$C$2:$C$9,MATCH(AJ67,Lists!$A$2:$A$9,0)),"N")="Y",AN67-AO67,0)</f>
        <v/>
      </c>
      <c r="AQ67" s="36">
        <f>UPPER(IFERROR(TRIM(INDEX($A67:$Z67,MATCH(Lists!$J$11,$A$1:$Z$1,0))&amp;""),""))</f>
        <v/>
      </c>
      <c r="AR67" s="36">
        <f>IF(LEN(AQ67)&gt;0,ROW(),"")</f>
        <v/>
      </c>
      <c r="AS67" s="36">
        <f>IFERROR(TRIM(INDEX($A67:$Z67,MATCH(Lists!$J$7,$A$1:$Z$1,0))&amp;""),"")</f>
        <v/>
      </c>
      <c r="AT67" s="36">
        <f>IFERROR(TRIM(INDEX($A67:$Z67,MATCH(Lists!$J$8,$A$1:$Z$1,0))&amp;""),"")</f>
        <v/>
      </c>
      <c r="AU67" s="36">
        <f>IF(AND(AH67=1,LEN(AT67)&gt;0),MAX($AU$1:AU66)+1,"")</f>
        <v/>
      </c>
      <c r="AV67" s="36">
        <f>IF(AH67=1,AE67,"")</f>
        <v/>
      </c>
      <c r="AW67" s="36">
        <f>IF(AV67="","",SUMPRODUCT(($AV$2:$AV$501&lt;&gt;"")*($AV$2:$AV$501&lt;AV67))+SUMPRODUCT(($AV$2:AV67=AV67)*1))</f>
        <v/>
      </c>
      <c r="AX67" s="36">
        <f>IF(AI67=1,IFERROR(TRIM(INDEX($A67:$Z67,MATCH(Lists!$J$6,$A$1:$Z$1,0))&amp;""),""),"")</f>
        <v/>
      </c>
    </row>
    <row r="68">
      <c r="AA68" s="34" t="n"/>
      <c r="AB68" s="37" t="n"/>
      <c r="AC68" s="37" t="n"/>
      <c r="AD68" s="34" t="n"/>
      <c r="AE68" s="36">
        <f>IFERROR(TRIM(INDEX($A68:$Z68,MATCH(Lists!$J$2,$A$1:$Z$1,0))&amp;""),"")</f>
        <v/>
      </c>
      <c r="AF68" s="36">
        <f>IFERROR(TRIM(INDEX($A68:$Z68,MATCH(Lists!$J$3,$A$1:$Z$1,0))&amp;""),"")</f>
        <v/>
      </c>
      <c r="AG68" s="36">
        <f>IFERROR(TRIM(INDEX($A68:$Z68,MATCH(Lists!$J$4,$A$1:$Z$1,0))&amp;""),"")</f>
        <v/>
      </c>
      <c r="AH68" s="36">
        <f>IF(AND(AE68&lt;&gt;"",UPPER(TRIM(AB68))&lt;&gt;"Y"),1,0)</f>
        <v/>
      </c>
      <c r="AI68" s="36">
        <f>IF(AH68=1,IF(LEFT(IFERROR(TRIM(INDEX($A68:$Z68,MATCH(Lists!$J$5,$A$1:$Z$1,0))&amp;""),""),3)="Yes",1,0),0)</f>
        <v/>
      </c>
      <c r="AJ68" s="36">
        <f>IFERROR(TRIM(INDEX($A68:$Z68,MATCH(Lists!$J$9,$A$1:$Z$1,0))&amp;""),"")</f>
        <v/>
      </c>
      <c r="AK68" s="36">
        <f>IF(AH68=0,0,IF(AJ68="",1,IF(IFERROR(INDEX(Lists!$B$2:$B$9,MATCH(AJ68,Lists!$A$2:$A$9,0)),"N")="Y",1,0)))</f>
        <v/>
      </c>
      <c r="AL68" s="36">
        <f>AH68+AI68</f>
        <v/>
      </c>
      <c r="AM68" s="36">
        <f>AK68*(1+AI68)</f>
        <v/>
      </c>
      <c r="AN68" s="36">
        <f>IFERROR(VALUE(IFERROR(TRIM(INDEX($A68:$Z68,MATCH(Lists!$J$10,$A$1:$Z$1,0))&amp;""),"")),0)</f>
        <v/>
      </c>
      <c r="AO68" s="36">
        <f>IFERROR(VALUE(IFERROR(TRIM(INDEX($A68:$Z68,MATCH(Lists!$J$12,$A$1:$Z$1,0))&amp;""),"")),0)</f>
        <v/>
      </c>
      <c r="AP68" s="36">
        <f>IF(IFERROR(INDEX(Lists!$C$2:$C$9,MATCH(AJ68,Lists!$A$2:$A$9,0)),"N")="Y",AN68-AO68,0)</f>
        <v/>
      </c>
      <c r="AQ68" s="36">
        <f>UPPER(IFERROR(TRIM(INDEX($A68:$Z68,MATCH(Lists!$J$11,$A$1:$Z$1,0))&amp;""),""))</f>
        <v/>
      </c>
      <c r="AR68" s="36">
        <f>IF(LEN(AQ68)&gt;0,ROW(),"")</f>
        <v/>
      </c>
      <c r="AS68" s="36">
        <f>IFERROR(TRIM(INDEX($A68:$Z68,MATCH(Lists!$J$7,$A$1:$Z$1,0))&amp;""),"")</f>
        <v/>
      </c>
      <c r="AT68" s="36">
        <f>IFERROR(TRIM(INDEX($A68:$Z68,MATCH(Lists!$J$8,$A$1:$Z$1,0))&amp;""),"")</f>
        <v/>
      </c>
      <c r="AU68" s="36">
        <f>IF(AND(AH68=1,LEN(AT68)&gt;0),MAX($AU$1:AU67)+1,"")</f>
        <v/>
      </c>
      <c r="AV68" s="36">
        <f>IF(AH68=1,AE68,"")</f>
        <v/>
      </c>
      <c r="AW68" s="36">
        <f>IF(AV68="","",SUMPRODUCT(($AV$2:$AV$501&lt;&gt;"")*($AV$2:$AV$501&lt;AV68))+SUMPRODUCT(($AV$2:AV68=AV68)*1))</f>
        <v/>
      </c>
      <c r="AX68" s="36">
        <f>IF(AI68=1,IFERROR(TRIM(INDEX($A68:$Z68,MATCH(Lists!$J$6,$A$1:$Z$1,0))&amp;""),""),"")</f>
        <v/>
      </c>
    </row>
    <row r="69">
      <c r="AA69" s="34" t="n"/>
      <c r="AB69" s="37" t="n"/>
      <c r="AC69" s="37" t="n"/>
      <c r="AD69" s="34" t="n"/>
      <c r="AE69" s="36">
        <f>IFERROR(TRIM(INDEX($A69:$Z69,MATCH(Lists!$J$2,$A$1:$Z$1,0))&amp;""),"")</f>
        <v/>
      </c>
      <c r="AF69" s="36">
        <f>IFERROR(TRIM(INDEX($A69:$Z69,MATCH(Lists!$J$3,$A$1:$Z$1,0))&amp;""),"")</f>
        <v/>
      </c>
      <c r="AG69" s="36">
        <f>IFERROR(TRIM(INDEX($A69:$Z69,MATCH(Lists!$J$4,$A$1:$Z$1,0))&amp;""),"")</f>
        <v/>
      </c>
      <c r="AH69" s="36">
        <f>IF(AND(AE69&lt;&gt;"",UPPER(TRIM(AB69))&lt;&gt;"Y"),1,0)</f>
        <v/>
      </c>
      <c r="AI69" s="36">
        <f>IF(AH69=1,IF(LEFT(IFERROR(TRIM(INDEX($A69:$Z69,MATCH(Lists!$J$5,$A$1:$Z$1,0))&amp;""),""),3)="Yes",1,0),0)</f>
        <v/>
      </c>
      <c r="AJ69" s="36">
        <f>IFERROR(TRIM(INDEX($A69:$Z69,MATCH(Lists!$J$9,$A$1:$Z$1,0))&amp;""),"")</f>
        <v/>
      </c>
      <c r="AK69" s="36">
        <f>IF(AH69=0,0,IF(AJ69="",1,IF(IFERROR(INDEX(Lists!$B$2:$B$9,MATCH(AJ69,Lists!$A$2:$A$9,0)),"N")="Y",1,0)))</f>
        <v/>
      </c>
      <c r="AL69" s="36">
        <f>AH69+AI69</f>
        <v/>
      </c>
      <c r="AM69" s="36">
        <f>AK69*(1+AI69)</f>
        <v/>
      </c>
      <c r="AN69" s="36">
        <f>IFERROR(VALUE(IFERROR(TRIM(INDEX($A69:$Z69,MATCH(Lists!$J$10,$A$1:$Z$1,0))&amp;""),"")),0)</f>
        <v/>
      </c>
      <c r="AO69" s="36">
        <f>IFERROR(VALUE(IFERROR(TRIM(INDEX($A69:$Z69,MATCH(Lists!$J$12,$A$1:$Z$1,0))&amp;""),"")),0)</f>
        <v/>
      </c>
      <c r="AP69" s="36">
        <f>IF(IFERROR(INDEX(Lists!$C$2:$C$9,MATCH(AJ69,Lists!$A$2:$A$9,0)),"N")="Y",AN69-AO69,0)</f>
        <v/>
      </c>
      <c r="AQ69" s="36">
        <f>UPPER(IFERROR(TRIM(INDEX($A69:$Z69,MATCH(Lists!$J$11,$A$1:$Z$1,0))&amp;""),""))</f>
        <v/>
      </c>
      <c r="AR69" s="36">
        <f>IF(LEN(AQ69)&gt;0,ROW(),"")</f>
        <v/>
      </c>
      <c r="AS69" s="36">
        <f>IFERROR(TRIM(INDEX($A69:$Z69,MATCH(Lists!$J$7,$A$1:$Z$1,0))&amp;""),"")</f>
        <v/>
      </c>
      <c r="AT69" s="36">
        <f>IFERROR(TRIM(INDEX($A69:$Z69,MATCH(Lists!$J$8,$A$1:$Z$1,0))&amp;""),"")</f>
        <v/>
      </c>
      <c r="AU69" s="36">
        <f>IF(AND(AH69=1,LEN(AT69)&gt;0),MAX($AU$1:AU68)+1,"")</f>
        <v/>
      </c>
      <c r="AV69" s="36">
        <f>IF(AH69=1,AE69,"")</f>
        <v/>
      </c>
      <c r="AW69" s="36">
        <f>IF(AV69="","",SUMPRODUCT(($AV$2:$AV$501&lt;&gt;"")*($AV$2:$AV$501&lt;AV69))+SUMPRODUCT(($AV$2:AV69=AV69)*1))</f>
        <v/>
      </c>
      <c r="AX69" s="36">
        <f>IF(AI69=1,IFERROR(TRIM(INDEX($A69:$Z69,MATCH(Lists!$J$6,$A$1:$Z$1,0))&amp;""),""),"")</f>
        <v/>
      </c>
    </row>
    <row r="70">
      <c r="AA70" s="34" t="n"/>
      <c r="AB70" s="37" t="n"/>
      <c r="AC70" s="37" t="n"/>
      <c r="AD70" s="34" t="n"/>
      <c r="AE70" s="36">
        <f>IFERROR(TRIM(INDEX($A70:$Z70,MATCH(Lists!$J$2,$A$1:$Z$1,0))&amp;""),"")</f>
        <v/>
      </c>
      <c r="AF70" s="36">
        <f>IFERROR(TRIM(INDEX($A70:$Z70,MATCH(Lists!$J$3,$A$1:$Z$1,0))&amp;""),"")</f>
        <v/>
      </c>
      <c r="AG70" s="36">
        <f>IFERROR(TRIM(INDEX($A70:$Z70,MATCH(Lists!$J$4,$A$1:$Z$1,0))&amp;""),"")</f>
        <v/>
      </c>
      <c r="AH70" s="36">
        <f>IF(AND(AE70&lt;&gt;"",UPPER(TRIM(AB70))&lt;&gt;"Y"),1,0)</f>
        <v/>
      </c>
      <c r="AI70" s="36">
        <f>IF(AH70=1,IF(LEFT(IFERROR(TRIM(INDEX($A70:$Z70,MATCH(Lists!$J$5,$A$1:$Z$1,0))&amp;""),""),3)="Yes",1,0),0)</f>
        <v/>
      </c>
      <c r="AJ70" s="36">
        <f>IFERROR(TRIM(INDEX($A70:$Z70,MATCH(Lists!$J$9,$A$1:$Z$1,0))&amp;""),"")</f>
        <v/>
      </c>
      <c r="AK70" s="36">
        <f>IF(AH70=0,0,IF(AJ70="",1,IF(IFERROR(INDEX(Lists!$B$2:$B$9,MATCH(AJ70,Lists!$A$2:$A$9,0)),"N")="Y",1,0)))</f>
        <v/>
      </c>
      <c r="AL70" s="36">
        <f>AH70+AI70</f>
        <v/>
      </c>
      <c r="AM70" s="36">
        <f>AK70*(1+AI70)</f>
        <v/>
      </c>
      <c r="AN70" s="36">
        <f>IFERROR(VALUE(IFERROR(TRIM(INDEX($A70:$Z70,MATCH(Lists!$J$10,$A$1:$Z$1,0))&amp;""),"")),0)</f>
        <v/>
      </c>
      <c r="AO70" s="36">
        <f>IFERROR(VALUE(IFERROR(TRIM(INDEX($A70:$Z70,MATCH(Lists!$J$12,$A$1:$Z$1,0))&amp;""),"")),0)</f>
        <v/>
      </c>
      <c r="AP70" s="36">
        <f>IF(IFERROR(INDEX(Lists!$C$2:$C$9,MATCH(AJ70,Lists!$A$2:$A$9,0)),"N")="Y",AN70-AO70,0)</f>
        <v/>
      </c>
      <c r="AQ70" s="36">
        <f>UPPER(IFERROR(TRIM(INDEX($A70:$Z70,MATCH(Lists!$J$11,$A$1:$Z$1,0))&amp;""),""))</f>
        <v/>
      </c>
      <c r="AR70" s="36">
        <f>IF(LEN(AQ70)&gt;0,ROW(),"")</f>
        <v/>
      </c>
      <c r="AS70" s="36">
        <f>IFERROR(TRIM(INDEX($A70:$Z70,MATCH(Lists!$J$7,$A$1:$Z$1,0))&amp;""),"")</f>
        <v/>
      </c>
      <c r="AT70" s="36">
        <f>IFERROR(TRIM(INDEX($A70:$Z70,MATCH(Lists!$J$8,$A$1:$Z$1,0))&amp;""),"")</f>
        <v/>
      </c>
      <c r="AU70" s="36">
        <f>IF(AND(AH70=1,LEN(AT70)&gt;0),MAX($AU$1:AU69)+1,"")</f>
        <v/>
      </c>
      <c r="AV70" s="36">
        <f>IF(AH70=1,AE70,"")</f>
        <v/>
      </c>
      <c r="AW70" s="36">
        <f>IF(AV70="","",SUMPRODUCT(($AV$2:$AV$501&lt;&gt;"")*($AV$2:$AV$501&lt;AV70))+SUMPRODUCT(($AV$2:AV70=AV70)*1))</f>
        <v/>
      </c>
      <c r="AX70" s="36">
        <f>IF(AI70=1,IFERROR(TRIM(INDEX($A70:$Z70,MATCH(Lists!$J$6,$A$1:$Z$1,0))&amp;""),""),"")</f>
        <v/>
      </c>
    </row>
    <row r="71">
      <c r="AA71" s="34" t="n"/>
      <c r="AB71" s="37" t="n"/>
      <c r="AC71" s="37" t="n"/>
      <c r="AD71" s="34" t="n"/>
      <c r="AE71" s="36">
        <f>IFERROR(TRIM(INDEX($A71:$Z71,MATCH(Lists!$J$2,$A$1:$Z$1,0))&amp;""),"")</f>
        <v/>
      </c>
      <c r="AF71" s="36">
        <f>IFERROR(TRIM(INDEX($A71:$Z71,MATCH(Lists!$J$3,$A$1:$Z$1,0))&amp;""),"")</f>
        <v/>
      </c>
      <c r="AG71" s="36">
        <f>IFERROR(TRIM(INDEX($A71:$Z71,MATCH(Lists!$J$4,$A$1:$Z$1,0))&amp;""),"")</f>
        <v/>
      </c>
      <c r="AH71" s="36">
        <f>IF(AND(AE71&lt;&gt;"",UPPER(TRIM(AB71))&lt;&gt;"Y"),1,0)</f>
        <v/>
      </c>
      <c r="AI71" s="36">
        <f>IF(AH71=1,IF(LEFT(IFERROR(TRIM(INDEX($A71:$Z71,MATCH(Lists!$J$5,$A$1:$Z$1,0))&amp;""),""),3)="Yes",1,0),0)</f>
        <v/>
      </c>
      <c r="AJ71" s="36">
        <f>IFERROR(TRIM(INDEX($A71:$Z71,MATCH(Lists!$J$9,$A$1:$Z$1,0))&amp;""),"")</f>
        <v/>
      </c>
      <c r="AK71" s="36">
        <f>IF(AH71=0,0,IF(AJ71="",1,IF(IFERROR(INDEX(Lists!$B$2:$B$9,MATCH(AJ71,Lists!$A$2:$A$9,0)),"N")="Y",1,0)))</f>
        <v/>
      </c>
      <c r="AL71" s="36">
        <f>AH71+AI71</f>
        <v/>
      </c>
      <c r="AM71" s="36">
        <f>AK71*(1+AI71)</f>
        <v/>
      </c>
      <c r="AN71" s="36">
        <f>IFERROR(VALUE(IFERROR(TRIM(INDEX($A71:$Z71,MATCH(Lists!$J$10,$A$1:$Z$1,0))&amp;""),"")),0)</f>
        <v/>
      </c>
      <c r="AO71" s="36">
        <f>IFERROR(VALUE(IFERROR(TRIM(INDEX($A71:$Z71,MATCH(Lists!$J$12,$A$1:$Z$1,0))&amp;""),"")),0)</f>
        <v/>
      </c>
      <c r="AP71" s="36">
        <f>IF(IFERROR(INDEX(Lists!$C$2:$C$9,MATCH(AJ71,Lists!$A$2:$A$9,0)),"N")="Y",AN71-AO71,0)</f>
        <v/>
      </c>
      <c r="AQ71" s="36">
        <f>UPPER(IFERROR(TRIM(INDEX($A71:$Z71,MATCH(Lists!$J$11,$A$1:$Z$1,0))&amp;""),""))</f>
        <v/>
      </c>
      <c r="AR71" s="36">
        <f>IF(LEN(AQ71)&gt;0,ROW(),"")</f>
        <v/>
      </c>
      <c r="AS71" s="36">
        <f>IFERROR(TRIM(INDEX($A71:$Z71,MATCH(Lists!$J$7,$A$1:$Z$1,0))&amp;""),"")</f>
        <v/>
      </c>
      <c r="AT71" s="36">
        <f>IFERROR(TRIM(INDEX($A71:$Z71,MATCH(Lists!$J$8,$A$1:$Z$1,0))&amp;""),"")</f>
        <v/>
      </c>
      <c r="AU71" s="36">
        <f>IF(AND(AH71=1,LEN(AT71)&gt;0),MAX($AU$1:AU70)+1,"")</f>
        <v/>
      </c>
      <c r="AV71" s="36">
        <f>IF(AH71=1,AE71,"")</f>
        <v/>
      </c>
      <c r="AW71" s="36">
        <f>IF(AV71="","",SUMPRODUCT(($AV$2:$AV$501&lt;&gt;"")*($AV$2:$AV$501&lt;AV71))+SUMPRODUCT(($AV$2:AV71=AV71)*1))</f>
        <v/>
      </c>
      <c r="AX71" s="36">
        <f>IF(AI71=1,IFERROR(TRIM(INDEX($A71:$Z71,MATCH(Lists!$J$6,$A$1:$Z$1,0))&amp;""),""),"")</f>
        <v/>
      </c>
    </row>
    <row r="72">
      <c r="AA72" s="34" t="n"/>
      <c r="AB72" s="37" t="n"/>
      <c r="AC72" s="37" t="n"/>
      <c r="AD72" s="34" t="n"/>
      <c r="AE72" s="36">
        <f>IFERROR(TRIM(INDEX($A72:$Z72,MATCH(Lists!$J$2,$A$1:$Z$1,0))&amp;""),"")</f>
        <v/>
      </c>
      <c r="AF72" s="36">
        <f>IFERROR(TRIM(INDEX($A72:$Z72,MATCH(Lists!$J$3,$A$1:$Z$1,0))&amp;""),"")</f>
        <v/>
      </c>
      <c r="AG72" s="36">
        <f>IFERROR(TRIM(INDEX($A72:$Z72,MATCH(Lists!$J$4,$A$1:$Z$1,0))&amp;""),"")</f>
        <v/>
      </c>
      <c r="AH72" s="36">
        <f>IF(AND(AE72&lt;&gt;"",UPPER(TRIM(AB72))&lt;&gt;"Y"),1,0)</f>
        <v/>
      </c>
      <c r="AI72" s="36">
        <f>IF(AH72=1,IF(LEFT(IFERROR(TRIM(INDEX($A72:$Z72,MATCH(Lists!$J$5,$A$1:$Z$1,0))&amp;""),""),3)="Yes",1,0),0)</f>
        <v/>
      </c>
      <c r="AJ72" s="36">
        <f>IFERROR(TRIM(INDEX($A72:$Z72,MATCH(Lists!$J$9,$A$1:$Z$1,0))&amp;""),"")</f>
        <v/>
      </c>
      <c r="AK72" s="36">
        <f>IF(AH72=0,0,IF(AJ72="",1,IF(IFERROR(INDEX(Lists!$B$2:$B$9,MATCH(AJ72,Lists!$A$2:$A$9,0)),"N")="Y",1,0)))</f>
        <v/>
      </c>
      <c r="AL72" s="36">
        <f>AH72+AI72</f>
        <v/>
      </c>
      <c r="AM72" s="36">
        <f>AK72*(1+AI72)</f>
        <v/>
      </c>
      <c r="AN72" s="36">
        <f>IFERROR(VALUE(IFERROR(TRIM(INDEX($A72:$Z72,MATCH(Lists!$J$10,$A$1:$Z$1,0))&amp;""),"")),0)</f>
        <v/>
      </c>
      <c r="AO72" s="36">
        <f>IFERROR(VALUE(IFERROR(TRIM(INDEX($A72:$Z72,MATCH(Lists!$J$12,$A$1:$Z$1,0))&amp;""),"")),0)</f>
        <v/>
      </c>
      <c r="AP72" s="36">
        <f>IF(IFERROR(INDEX(Lists!$C$2:$C$9,MATCH(AJ72,Lists!$A$2:$A$9,0)),"N")="Y",AN72-AO72,0)</f>
        <v/>
      </c>
      <c r="AQ72" s="36">
        <f>UPPER(IFERROR(TRIM(INDEX($A72:$Z72,MATCH(Lists!$J$11,$A$1:$Z$1,0))&amp;""),""))</f>
        <v/>
      </c>
      <c r="AR72" s="36">
        <f>IF(LEN(AQ72)&gt;0,ROW(),"")</f>
        <v/>
      </c>
      <c r="AS72" s="36">
        <f>IFERROR(TRIM(INDEX($A72:$Z72,MATCH(Lists!$J$7,$A$1:$Z$1,0))&amp;""),"")</f>
        <v/>
      </c>
      <c r="AT72" s="36">
        <f>IFERROR(TRIM(INDEX($A72:$Z72,MATCH(Lists!$J$8,$A$1:$Z$1,0))&amp;""),"")</f>
        <v/>
      </c>
      <c r="AU72" s="36">
        <f>IF(AND(AH72=1,LEN(AT72)&gt;0),MAX($AU$1:AU71)+1,"")</f>
        <v/>
      </c>
      <c r="AV72" s="36">
        <f>IF(AH72=1,AE72,"")</f>
        <v/>
      </c>
      <c r="AW72" s="36">
        <f>IF(AV72="","",SUMPRODUCT(($AV$2:$AV$501&lt;&gt;"")*($AV$2:$AV$501&lt;AV72))+SUMPRODUCT(($AV$2:AV72=AV72)*1))</f>
        <v/>
      </c>
      <c r="AX72" s="36">
        <f>IF(AI72=1,IFERROR(TRIM(INDEX($A72:$Z72,MATCH(Lists!$J$6,$A$1:$Z$1,0))&amp;""),""),"")</f>
        <v/>
      </c>
    </row>
    <row r="73">
      <c r="AA73" s="34" t="n"/>
      <c r="AB73" s="37" t="n"/>
      <c r="AC73" s="37" t="n"/>
      <c r="AD73" s="34" t="n"/>
      <c r="AE73" s="36">
        <f>IFERROR(TRIM(INDEX($A73:$Z73,MATCH(Lists!$J$2,$A$1:$Z$1,0))&amp;""),"")</f>
        <v/>
      </c>
      <c r="AF73" s="36">
        <f>IFERROR(TRIM(INDEX($A73:$Z73,MATCH(Lists!$J$3,$A$1:$Z$1,0))&amp;""),"")</f>
        <v/>
      </c>
      <c r="AG73" s="36">
        <f>IFERROR(TRIM(INDEX($A73:$Z73,MATCH(Lists!$J$4,$A$1:$Z$1,0))&amp;""),"")</f>
        <v/>
      </c>
      <c r="AH73" s="36">
        <f>IF(AND(AE73&lt;&gt;"",UPPER(TRIM(AB73))&lt;&gt;"Y"),1,0)</f>
        <v/>
      </c>
      <c r="AI73" s="36">
        <f>IF(AH73=1,IF(LEFT(IFERROR(TRIM(INDEX($A73:$Z73,MATCH(Lists!$J$5,$A$1:$Z$1,0))&amp;""),""),3)="Yes",1,0),0)</f>
        <v/>
      </c>
      <c r="AJ73" s="36">
        <f>IFERROR(TRIM(INDEX($A73:$Z73,MATCH(Lists!$J$9,$A$1:$Z$1,0))&amp;""),"")</f>
        <v/>
      </c>
      <c r="AK73" s="36">
        <f>IF(AH73=0,0,IF(AJ73="",1,IF(IFERROR(INDEX(Lists!$B$2:$B$9,MATCH(AJ73,Lists!$A$2:$A$9,0)),"N")="Y",1,0)))</f>
        <v/>
      </c>
      <c r="AL73" s="36">
        <f>AH73+AI73</f>
        <v/>
      </c>
      <c r="AM73" s="36">
        <f>AK73*(1+AI73)</f>
        <v/>
      </c>
      <c r="AN73" s="36">
        <f>IFERROR(VALUE(IFERROR(TRIM(INDEX($A73:$Z73,MATCH(Lists!$J$10,$A$1:$Z$1,0))&amp;""),"")),0)</f>
        <v/>
      </c>
      <c r="AO73" s="36">
        <f>IFERROR(VALUE(IFERROR(TRIM(INDEX($A73:$Z73,MATCH(Lists!$J$12,$A$1:$Z$1,0))&amp;""),"")),0)</f>
        <v/>
      </c>
      <c r="AP73" s="36">
        <f>IF(IFERROR(INDEX(Lists!$C$2:$C$9,MATCH(AJ73,Lists!$A$2:$A$9,0)),"N")="Y",AN73-AO73,0)</f>
        <v/>
      </c>
      <c r="AQ73" s="36">
        <f>UPPER(IFERROR(TRIM(INDEX($A73:$Z73,MATCH(Lists!$J$11,$A$1:$Z$1,0))&amp;""),""))</f>
        <v/>
      </c>
      <c r="AR73" s="36">
        <f>IF(LEN(AQ73)&gt;0,ROW(),"")</f>
        <v/>
      </c>
      <c r="AS73" s="36">
        <f>IFERROR(TRIM(INDEX($A73:$Z73,MATCH(Lists!$J$7,$A$1:$Z$1,0))&amp;""),"")</f>
        <v/>
      </c>
      <c r="AT73" s="36">
        <f>IFERROR(TRIM(INDEX($A73:$Z73,MATCH(Lists!$J$8,$A$1:$Z$1,0))&amp;""),"")</f>
        <v/>
      </c>
      <c r="AU73" s="36">
        <f>IF(AND(AH73=1,LEN(AT73)&gt;0),MAX($AU$1:AU72)+1,"")</f>
        <v/>
      </c>
      <c r="AV73" s="36">
        <f>IF(AH73=1,AE73,"")</f>
        <v/>
      </c>
      <c r="AW73" s="36">
        <f>IF(AV73="","",SUMPRODUCT(($AV$2:$AV$501&lt;&gt;"")*($AV$2:$AV$501&lt;AV73))+SUMPRODUCT(($AV$2:AV73=AV73)*1))</f>
        <v/>
      </c>
      <c r="AX73" s="36">
        <f>IF(AI73=1,IFERROR(TRIM(INDEX($A73:$Z73,MATCH(Lists!$J$6,$A$1:$Z$1,0))&amp;""),""),"")</f>
        <v/>
      </c>
    </row>
    <row r="74">
      <c r="AA74" s="34" t="n"/>
      <c r="AB74" s="37" t="n"/>
      <c r="AC74" s="37" t="n"/>
      <c r="AD74" s="34" t="n"/>
      <c r="AE74" s="36">
        <f>IFERROR(TRIM(INDEX($A74:$Z74,MATCH(Lists!$J$2,$A$1:$Z$1,0))&amp;""),"")</f>
        <v/>
      </c>
      <c r="AF74" s="36">
        <f>IFERROR(TRIM(INDEX($A74:$Z74,MATCH(Lists!$J$3,$A$1:$Z$1,0))&amp;""),"")</f>
        <v/>
      </c>
      <c r="AG74" s="36">
        <f>IFERROR(TRIM(INDEX($A74:$Z74,MATCH(Lists!$J$4,$A$1:$Z$1,0))&amp;""),"")</f>
        <v/>
      </c>
      <c r="AH74" s="36">
        <f>IF(AND(AE74&lt;&gt;"",UPPER(TRIM(AB74))&lt;&gt;"Y"),1,0)</f>
        <v/>
      </c>
      <c r="AI74" s="36">
        <f>IF(AH74=1,IF(LEFT(IFERROR(TRIM(INDEX($A74:$Z74,MATCH(Lists!$J$5,$A$1:$Z$1,0))&amp;""),""),3)="Yes",1,0),0)</f>
        <v/>
      </c>
      <c r="AJ74" s="36">
        <f>IFERROR(TRIM(INDEX($A74:$Z74,MATCH(Lists!$J$9,$A$1:$Z$1,0))&amp;""),"")</f>
        <v/>
      </c>
      <c r="AK74" s="36">
        <f>IF(AH74=0,0,IF(AJ74="",1,IF(IFERROR(INDEX(Lists!$B$2:$B$9,MATCH(AJ74,Lists!$A$2:$A$9,0)),"N")="Y",1,0)))</f>
        <v/>
      </c>
      <c r="AL74" s="36">
        <f>AH74+AI74</f>
        <v/>
      </c>
      <c r="AM74" s="36">
        <f>AK74*(1+AI74)</f>
        <v/>
      </c>
      <c r="AN74" s="36">
        <f>IFERROR(VALUE(IFERROR(TRIM(INDEX($A74:$Z74,MATCH(Lists!$J$10,$A$1:$Z$1,0))&amp;""),"")),0)</f>
        <v/>
      </c>
      <c r="AO74" s="36">
        <f>IFERROR(VALUE(IFERROR(TRIM(INDEX($A74:$Z74,MATCH(Lists!$J$12,$A$1:$Z$1,0))&amp;""),"")),0)</f>
        <v/>
      </c>
      <c r="AP74" s="36">
        <f>IF(IFERROR(INDEX(Lists!$C$2:$C$9,MATCH(AJ74,Lists!$A$2:$A$9,0)),"N")="Y",AN74-AO74,0)</f>
        <v/>
      </c>
      <c r="AQ74" s="36">
        <f>UPPER(IFERROR(TRIM(INDEX($A74:$Z74,MATCH(Lists!$J$11,$A$1:$Z$1,0))&amp;""),""))</f>
        <v/>
      </c>
      <c r="AR74" s="36">
        <f>IF(LEN(AQ74)&gt;0,ROW(),"")</f>
        <v/>
      </c>
      <c r="AS74" s="36">
        <f>IFERROR(TRIM(INDEX($A74:$Z74,MATCH(Lists!$J$7,$A$1:$Z$1,0))&amp;""),"")</f>
        <v/>
      </c>
      <c r="AT74" s="36">
        <f>IFERROR(TRIM(INDEX($A74:$Z74,MATCH(Lists!$J$8,$A$1:$Z$1,0))&amp;""),"")</f>
        <v/>
      </c>
      <c r="AU74" s="36">
        <f>IF(AND(AH74=1,LEN(AT74)&gt;0),MAX($AU$1:AU73)+1,"")</f>
        <v/>
      </c>
      <c r="AV74" s="36">
        <f>IF(AH74=1,AE74,"")</f>
        <v/>
      </c>
      <c r="AW74" s="36">
        <f>IF(AV74="","",SUMPRODUCT(($AV$2:$AV$501&lt;&gt;"")*($AV$2:$AV$501&lt;AV74))+SUMPRODUCT(($AV$2:AV74=AV74)*1))</f>
        <v/>
      </c>
      <c r="AX74" s="36">
        <f>IF(AI74=1,IFERROR(TRIM(INDEX($A74:$Z74,MATCH(Lists!$J$6,$A$1:$Z$1,0))&amp;""),""),"")</f>
        <v/>
      </c>
    </row>
    <row r="75">
      <c r="AA75" s="34" t="n"/>
      <c r="AB75" s="37" t="n"/>
      <c r="AC75" s="37" t="n"/>
      <c r="AD75" s="34" t="n"/>
      <c r="AE75" s="36">
        <f>IFERROR(TRIM(INDEX($A75:$Z75,MATCH(Lists!$J$2,$A$1:$Z$1,0))&amp;""),"")</f>
        <v/>
      </c>
      <c r="AF75" s="36">
        <f>IFERROR(TRIM(INDEX($A75:$Z75,MATCH(Lists!$J$3,$A$1:$Z$1,0))&amp;""),"")</f>
        <v/>
      </c>
      <c r="AG75" s="36">
        <f>IFERROR(TRIM(INDEX($A75:$Z75,MATCH(Lists!$J$4,$A$1:$Z$1,0))&amp;""),"")</f>
        <v/>
      </c>
      <c r="AH75" s="36">
        <f>IF(AND(AE75&lt;&gt;"",UPPER(TRIM(AB75))&lt;&gt;"Y"),1,0)</f>
        <v/>
      </c>
      <c r="AI75" s="36">
        <f>IF(AH75=1,IF(LEFT(IFERROR(TRIM(INDEX($A75:$Z75,MATCH(Lists!$J$5,$A$1:$Z$1,0))&amp;""),""),3)="Yes",1,0),0)</f>
        <v/>
      </c>
      <c r="AJ75" s="36">
        <f>IFERROR(TRIM(INDEX($A75:$Z75,MATCH(Lists!$J$9,$A$1:$Z$1,0))&amp;""),"")</f>
        <v/>
      </c>
      <c r="AK75" s="36">
        <f>IF(AH75=0,0,IF(AJ75="",1,IF(IFERROR(INDEX(Lists!$B$2:$B$9,MATCH(AJ75,Lists!$A$2:$A$9,0)),"N")="Y",1,0)))</f>
        <v/>
      </c>
      <c r="AL75" s="36">
        <f>AH75+AI75</f>
        <v/>
      </c>
      <c r="AM75" s="36">
        <f>AK75*(1+AI75)</f>
        <v/>
      </c>
      <c r="AN75" s="36">
        <f>IFERROR(VALUE(IFERROR(TRIM(INDEX($A75:$Z75,MATCH(Lists!$J$10,$A$1:$Z$1,0))&amp;""),"")),0)</f>
        <v/>
      </c>
      <c r="AO75" s="36">
        <f>IFERROR(VALUE(IFERROR(TRIM(INDEX($A75:$Z75,MATCH(Lists!$J$12,$A$1:$Z$1,0))&amp;""),"")),0)</f>
        <v/>
      </c>
      <c r="AP75" s="36">
        <f>IF(IFERROR(INDEX(Lists!$C$2:$C$9,MATCH(AJ75,Lists!$A$2:$A$9,0)),"N")="Y",AN75-AO75,0)</f>
        <v/>
      </c>
      <c r="AQ75" s="36">
        <f>UPPER(IFERROR(TRIM(INDEX($A75:$Z75,MATCH(Lists!$J$11,$A$1:$Z$1,0))&amp;""),""))</f>
        <v/>
      </c>
      <c r="AR75" s="36">
        <f>IF(LEN(AQ75)&gt;0,ROW(),"")</f>
        <v/>
      </c>
      <c r="AS75" s="36">
        <f>IFERROR(TRIM(INDEX($A75:$Z75,MATCH(Lists!$J$7,$A$1:$Z$1,0))&amp;""),"")</f>
        <v/>
      </c>
      <c r="AT75" s="36">
        <f>IFERROR(TRIM(INDEX($A75:$Z75,MATCH(Lists!$J$8,$A$1:$Z$1,0))&amp;""),"")</f>
        <v/>
      </c>
      <c r="AU75" s="36">
        <f>IF(AND(AH75=1,LEN(AT75)&gt;0),MAX($AU$1:AU74)+1,"")</f>
        <v/>
      </c>
      <c r="AV75" s="36">
        <f>IF(AH75=1,AE75,"")</f>
        <v/>
      </c>
      <c r="AW75" s="36">
        <f>IF(AV75="","",SUMPRODUCT(($AV$2:$AV$501&lt;&gt;"")*($AV$2:$AV$501&lt;AV75))+SUMPRODUCT(($AV$2:AV75=AV75)*1))</f>
        <v/>
      </c>
      <c r="AX75" s="36">
        <f>IF(AI75=1,IFERROR(TRIM(INDEX($A75:$Z75,MATCH(Lists!$J$6,$A$1:$Z$1,0))&amp;""),""),"")</f>
        <v/>
      </c>
    </row>
    <row r="76">
      <c r="AA76" s="34" t="n"/>
      <c r="AB76" s="37" t="n"/>
      <c r="AC76" s="37" t="n"/>
      <c r="AD76" s="34" t="n"/>
      <c r="AE76" s="36">
        <f>IFERROR(TRIM(INDEX($A76:$Z76,MATCH(Lists!$J$2,$A$1:$Z$1,0))&amp;""),"")</f>
        <v/>
      </c>
      <c r="AF76" s="36">
        <f>IFERROR(TRIM(INDEX($A76:$Z76,MATCH(Lists!$J$3,$A$1:$Z$1,0))&amp;""),"")</f>
        <v/>
      </c>
      <c r="AG76" s="36">
        <f>IFERROR(TRIM(INDEX($A76:$Z76,MATCH(Lists!$J$4,$A$1:$Z$1,0))&amp;""),"")</f>
        <v/>
      </c>
      <c r="AH76" s="36">
        <f>IF(AND(AE76&lt;&gt;"",UPPER(TRIM(AB76))&lt;&gt;"Y"),1,0)</f>
        <v/>
      </c>
      <c r="AI76" s="36">
        <f>IF(AH76=1,IF(LEFT(IFERROR(TRIM(INDEX($A76:$Z76,MATCH(Lists!$J$5,$A$1:$Z$1,0))&amp;""),""),3)="Yes",1,0),0)</f>
        <v/>
      </c>
      <c r="AJ76" s="36">
        <f>IFERROR(TRIM(INDEX($A76:$Z76,MATCH(Lists!$J$9,$A$1:$Z$1,0))&amp;""),"")</f>
        <v/>
      </c>
      <c r="AK76" s="36">
        <f>IF(AH76=0,0,IF(AJ76="",1,IF(IFERROR(INDEX(Lists!$B$2:$B$9,MATCH(AJ76,Lists!$A$2:$A$9,0)),"N")="Y",1,0)))</f>
        <v/>
      </c>
      <c r="AL76" s="36">
        <f>AH76+AI76</f>
        <v/>
      </c>
      <c r="AM76" s="36">
        <f>AK76*(1+AI76)</f>
        <v/>
      </c>
      <c r="AN76" s="36">
        <f>IFERROR(VALUE(IFERROR(TRIM(INDEX($A76:$Z76,MATCH(Lists!$J$10,$A$1:$Z$1,0))&amp;""),"")),0)</f>
        <v/>
      </c>
      <c r="AO76" s="36">
        <f>IFERROR(VALUE(IFERROR(TRIM(INDEX($A76:$Z76,MATCH(Lists!$J$12,$A$1:$Z$1,0))&amp;""),"")),0)</f>
        <v/>
      </c>
      <c r="AP76" s="36">
        <f>IF(IFERROR(INDEX(Lists!$C$2:$C$9,MATCH(AJ76,Lists!$A$2:$A$9,0)),"N")="Y",AN76-AO76,0)</f>
        <v/>
      </c>
      <c r="AQ76" s="36">
        <f>UPPER(IFERROR(TRIM(INDEX($A76:$Z76,MATCH(Lists!$J$11,$A$1:$Z$1,0))&amp;""),""))</f>
        <v/>
      </c>
      <c r="AR76" s="36">
        <f>IF(LEN(AQ76)&gt;0,ROW(),"")</f>
        <v/>
      </c>
      <c r="AS76" s="36">
        <f>IFERROR(TRIM(INDEX($A76:$Z76,MATCH(Lists!$J$7,$A$1:$Z$1,0))&amp;""),"")</f>
        <v/>
      </c>
      <c r="AT76" s="36">
        <f>IFERROR(TRIM(INDEX($A76:$Z76,MATCH(Lists!$J$8,$A$1:$Z$1,0))&amp;""),"")</f>
        <v/>
      </c>
      <c r="AU76" s="36">
        <f>IF(AND(AH76=1,LEN(AT76)&gt;0),MAX($AU$1:AU75)+1,"")</f>
        <v/>
      </c>
      <c r="AV76" s="36">
        <f>IF(AH76=1,AE76,"")</f>
        <v/>
      </c>
      <c r="AW76" s="36">
        <f>IF(AV76="","",SUMPRODUCT(($AV$2:$AV$501&lt;&gt;"")*($AV$2:$AV$501&lt;AV76))+SUMPRODUCT(($AV$2:AV76=AV76)*1))</f>
        <v/>
      </c>
      <c r="AX76" s="36">
        <f>IF(AI76=1,IFERROR(TRIM(INDEX($A76:$Z76,MATCH(Lists!$J$6,$A$1:$Z$1,0))&amp;""),""),"")</f>
        <v/>
      </c>
    </row>
    <row r="77">
      <c r="AA77" s="34" t="n"/>
      <c r="AB77" s="37" t="n"/>
      <c r="AC77" s="37" t="n"/>
      <c r="AD77" s="34" t="n"/>
      <c r="AE77" s="36">
        <f>IFERROR(TRIM(INDEX($A77:$Z77,MATCH(Lists!$J$2,$A$1:$Z$1,0))&amp;""),"")</f>
        <v/>
      </c>
      <c r="AF77" s="36">
        <f>IFERROR(TRIM(INDEX($A77:$Z77,MATCH(Lists!$J$3,$A$1:$Z$1,0))&amp;""),"")</f>
        <v/>
      </c>
      <c r="AG77" s="36">
        <f>IFERROR(TRIM(INDEX($A77:$Z77,MATCH(Lists!$J$4,$A$1:$Z$1,0))&amp;""),"")</f>
        <v/>
      </c>
      <c r="AH77" s="36">
        <f>IF(AND(AE77&lt;&gt;"",UPPER(TRIM(AB77))&lt;&gt;"Y"),1,0)</f>
        <v/>
      </c>
      <c r="AI77" s="36">
        <f>IF(AH77=1,IF(LEFT(IFERROR(TRIM(INDEX($A77:$Z77,MATCH(Lists!$J$5,$A$1:$Z$1,0))&amp;""),""),3)="Yes",1,0),0)</f>
        <v/>
      </c>
      <c r="AJ77" s="36">
        <f>IFERROR(TRIM(INDEX($A77:$Z77,MATCH(Lists!$J$9,$A$1:$Z$1,0))&amp;""),"")</f>
        <v/>
      </c>
      <c r="AK77" s="36">
        <f>IF(AH77=0,0,IF(AJ77="",1,IF(IFERROR(INDEX(Lists!$B$2:$B$9,MATCH(AJ77,Lists!$A$2:$A$9,0)),"N")="Y",1,0)))</f>
        <v/>
      </c>
      <c r="AL77" s="36">
        <f>AH77+AI77</f>
        <v/>
      </c>
      <c r="AM77" s="36">
        <f>AK77*(1+AI77)</f>
        <v/>
      </c>
      <c r="AN77" s="36">
        <f>IFERROR(VALUE(IFERROR(TRIM(INDEX($A77:$Z77,MATCH(Lists!$J$10,$A$1:$Z$1,0))&amp;""),"")),0)</f>
        <v/>
      </c>
      <c r="AO77" s="36">
        <f>IFERROR(VALUE(IFERROR(TRIM(INDEX($A77:$Z77,MATCH(Lists!$J$12,$A$1:$Z$1,0))&amp;""),"")),0)</f>
        <v/>
      </c>
      <c r="AP77" s="36">
        <f>IF(IFERROR(INDEX(Lists!$C$2:$C$9,MATCH(AJ77,Lists!$A$2:$A$9,0)),"N")="Y",AN77-AO77,0)</f>
        <v/>
      </c>
      <c r="AQ77" s="36">
        <f>UPPER(IFERROR(TRIM(INDEX($A77:$Z77,MATCH(Lists!$J$11,$A$1:$Z$1,0))&amp;""),""))</f>
        <v/>
      </c>
      <c r="AR77" s="36">
        <f>IF(LEN(AQ77)&gt;0,ROW(),"")</f>
        <v/>
      </c>
      <c r="AS77" s="36">
        <f>IFERROR(TRIM(INDEX($A77:$Z77,MATCH(Lists!$J$7,$A$1:$Z$1,0))&amp;""),"")</f>
        <v/>
      </c>
      <c r="AT77" s="36">
        <f>IFERROR(TRIM(INDEX($A77:$Z77,MATCH(Lists!$J$8,$A$1:$Z$1,0))&amp;""),"")</f>
        <v/>
      </c>
      <c r="AU77" s="36">
        <f>IF(AND(AH77=1,LEN(AT77)&gt;0),MAX($AU$1:AU76)+1,"")</f>
        <v/>
      </c>
      <c r="AV77" s="36">
        <f>IF(AH77=1,AE77,"")</f>
        <v/>
      </c>
      <c r="AW77" s="36">
        <f>IF(AV77="","",SUMPRODUCT(($AV$2:$AV$501&lt;&gt;"")*($AV$2:$AV$501&lt;AV77))+SUMPRODUCT(($AV$2:AV77=AV77)*1))</f>
        <v/>
      </c>
      <c r="AX77" s="36">
        <f>IF(AI77=1,IFERROR(TRIM(INDEX($A77:$Z77,MATCH(Lists!$J$6,$A$1:$Z$1,0))&amp;""),""),"")</f>
        <v/>
      </c>
    </row>
    <row r="78">
      <c r="AA78" s="34" t="n"/>
      <c r="AB78" s="37" t="n"/>
      <c r="AC78" s="37" t="n"/>
      <c r="AD78" s="34" t="n"/>
      <c r="AE78" s="36">
        <f>IFERROR(TRIM(INDEX($A78:$Z78,MATCH(Lists!$J$2,$A$1:$Z$1,0))&amp;""),"")</f>
        <v/>
      </c>
      <c r="AF78" s="36">
        <f>IFERROR(TRIM(INDEX($A78:$Z78,MATCH(Lists!$J$3,$A$1:$Z$1,0))&amp;""),"")</f>
        <v/>
      </c>
      <c r="AG78" s="36">
        <f>IFERROR(TRIM(INDEX($A78:$Z78,MATCH(Lists!$J$4,$A$1:$Z$1,0))&amp;""),"")</f>
        <v/>
      </c>
      <c r="AH78" s="36">
        <f>IF(AND(AE78&lt;&gt;"",UPPER(TRIM(AB78))&lt;&gt;"Y"),1,0)</f>
        <v/>
      </c>
      <c r="AI78" s="36">
        <f>IF(AH78=1,IF(LEFT(IFERROR(TRIM(INDEX($A78:$Z78,MATCH(Lists!$J$5,$A$1:$Z$1,0))&amp;""),""),3)="Yes",1,0),0)</f>
        <v/>
      </c>
      <c r="AJ78" s="36">
        <f>IFERROR(TRIM(INDEX($A78:$Z78,MATCH(Lists!$J$9,$A$1:$Z$1,0))&amp;""),"")</f>
        <v/>
      </c>
      <c r="AK78" s="36">
        <f>IF(AH78=0,0,IF(AJ78="",1,IF(IFERROR(INDEX(Lists!$B$2:$B$9,MATCH(AJ78,Lists!$A$2:$A$9,0)),"N")="Y",1,0)))</f>
        <v/>
      </c>
      <c r="AL78" s="36">
        <f>AH78+AI78</f>
        <v/>
      </c>
      <c r="AM78" s="36">
        <f>AK78*(1+AI78)</f>
        <v/>
      </c>
      <c r="AN78" s="36">
        <f>IFERROR(VALUE(IFERROR(TRIM(INDEX($A78:$Z78,MATCH(Lists!$J$10,$A$1:$Z$1,0))&amp;""),"")),0)</f>
        <v/>
      </c>
      <c r="AO78" s="36">
        <f>IFERROR(VALUE(IFERROR(TRIM(INDEX($A78:$Z78,MATCH(Lists!$J$12,$A$1:$Z$1,0))&amp;""),"")),0)</f>
        <v/>
      </c>
      <c r="AP78" s="36">
        <f>IF(IFERROR(INDEX(Lists!$C$2:$C$9,MATCH(AJ78,Lists!$A$2:$A$9,0)),"N")="Y",AN78-AO78,0)</f>
        <v/>
      </c>
      <c r="AQ78" s="36">
        <f>UPPER(IFERROR(TRIM(INDEX($A78:$Z78,MATCH(Lists!$J$11,$A$1:$Z$1,0))&amp;""),""))</f>
        <v/>
      </c>
      <c r="AR78" s="36">
        <f>IF(LEN(AQ78)&gt;0,ROW(),"")</f>
        <v/>
      </c>
      <c r="AS78" s="36">
        <f>IFERROR(TRIM(INDEX($A78:$Z78,MATCH(Lists!$J$7,$A$1:$Z$1,0))&amp;""),"")</f>
        <v/>
      </c>
      <c r="AT78" s="36">
        <f>IFERROR(TRIM(INDEX($A78:$Z78,MATCH(Lists!$J$8,$A$1:$Z$1,0))&amp;""),"")</f>
        <v/>
      </c>
      <c r="AU78" s="36">
        <f>IF(AND(AH78=1,LEN(AT78)&gt;0),MAX($AU$1:AU77)+1,"")</f>
        <v/>
      </c>
      <c r="AV78" s="36">
        <f>IF(AH78=1,AE78,"")</f>
        <v/>
      </c>
      <c r="AW78" s="36">
        <f>IF(AV78="","",SUMPRODUCT(($AV$2:$AV$501&lt;&gt;"")*($AV$2:$AV$501&lt;AV78))+SUMPRODUCT(($AV$2:AV78=AV78)*1))</f>
        <v/>
      </c>
      <c r="AX78" s="36">
        <f>IF(AI78=1,IFERROR(TRIM(INDEX($A78:$Z78,MATCH(Lists!$J$6,$A$1:$Z$1,0))&amp;""),""),"")</f>
        <v/>
      </c>
    </row>
    <row r="79">
      <c r="AA79" s="34" t="n"/>
      <c r="AB79" s="37" t="n"/>
      <c r="AC79" s="37" t="n"/>
      <c r="AD79" s="34" t="n"/>
      <c r="AE79" s="36">
        <f>IFERROR(TRIM(INDEX($A79:$Z79,MATCH(Lists!$J$2,$A$1:$Z$1,0))&amp;""),"")</f>
        <v/>
      </c>
      <c r="AF79" s="36">
        <f>IFERROR(TRIM(INDEX($A79:$Z79,MATCH(Lists!$J$3,$A$1:$Z$1,0))&amp;""),"")</f>
        <v/>
      </c>
      <c r="AG79" s="36">
        <f>IFERROR(TRIM(INDEX($A79:$Z79,MATCH(Lists!$J$4,$A$1:$Z$1,0))&amp;""),"")</f>
        <v/>
      </c>
      <c r="AH79" s="36">
        <f>IF(AND(AE79&lt;&gt;"",UPPER(TRIM(AB79))&lt;&gt;"Y"),1,0)</f>
        <v/>
      </c>
      <c r="AI79" s="36">
        <f>IF(AH79=1,IF(LEFT(IFERROR(TRIM(INDEX($A79:$Z79,MATCH(Lists!$J$5,$A$1:$Z$1,0))&amp;""),""),3)="Yes",1,0),0)</f>
        <v/>
      </c>
      <c r="AJ79" s="36">
        <f>IFERROR(TRIM(INDEX($A79:$Z79,MATCH(Lists!$J$9,$A$1:$Z$1,0))&amp;""),"")</f>
        <v/>
      </c>
      <c r="AK79" s="36">
        <f>IF(AH79=0,0,IF(AJ79="",1,IF(IFERROR(INDEX(Lists!$B$2:$B$9,MATCH(AJ79,Lists!$A$2:$A$9,0)),"N")="Y",1,0)))</f>
        <v/>
      </c>
      <c r="AL79" s="36">
        <f>AH79+AI79</f>
        <v/>
      </c>
      <c r="AM79" s="36">
        <f>AK79*(1+AI79)</f>
        <v/>
      </c>
      <c r="AN79" s="36">
        <f>IFERROR(VALUE(IFERROR(TRIM(INDEX($A79:$Z79,MATCH(Lists!$J$10,$A$1:$Z$1,0))&amp;""),"")),0)</f>
        <v/>
      </c>
      <c r="AO79" s="36">
        <f>IFERROR(VALUE(IFERROR(TRIM(INDEX($A79:$Z79,MATCH(Lists!$J$12,$A$1:$Z$1,0))&amp;""),"")),0)</f>
        <v/>
      </c>
      <c r="AP79" s="36">
        <f>IF(IFERROR(INDEX(Lists!$C$2:$C$9,MATCH(AJ79,Lists!$A$2:$A$9,0)),"N")="Y",AN79-AO79,0)</f>
        <v/>
      </c>
      <c r="AQ79" s="36">
        <f>UPPER(IFERROR(TRIM(INDEX($A79:$Z79,MATCH(Lists!$J$11,$A$1:$Z$1,0))&amp;""),""))</f>
        <v/>
      </c>
      <c r="AR79" s="36">
        <f>IF(LEN(AQ79)&gt;0,ROW(),"")</f>
        <v/>
      </c>
      <c r="AS79" s="36">
        <f>IFERROR(TRIM(INDEX($A79:$Z79,MATCH(Lists!$J$7,$A$1:$Z$1,0))&amp;""),"")</f>
        <v/>
      </c>
      <c r="AT79" s="36">
        <f>IFERROR(TRIM(INDEX($A79:$Z79,MATCH(Lists!$J$8,$A$1:$Z$1,0))&amp;""),"")</f>
        <v/>
      </c>
      <c r="AU79" s="36">
        <f>IF(AND(AH79=1,LEN(AT79)&gt;0),MAX($AU$1:AU78)+1,"")</f>
        <v/>
      </c>
      <c r="AV79" s="36">
        <f>IF(AH79=1,AE79,"")</f>
        <v/>
      </c>
      <c r="AW79" s="36">
        <f>IF(AV79="","",SUMPRODUCT(($AV$2:$AV$501&lt;&gt;"")*($AV$2:$AV$501&lt;AV79))+SUMPRODUCT(($AV$2:AV79=AV79)*1))</f>
        <v/>
      </c>
      <c r="AX79" s="36">
        <f>IF(AI79=1,IFERROR(TRIM(INDEX($A79:$Z79,MATCH(Lists!$J$6,$A$1:$Z$1,0))&amp;""),""),"")</f>
        <v/>
      </c>
    </row>
    <row r="80">
      <c r="AA80" s="34" t="n"/>
      <c r="AB80" s="37" t="n"/>
      <c r="AC80" s="37" t="n"/>
      <c r="AD80" s="34" t="n"/>
      <c r="AE80" s="36">
        <f>IFERROR(TRIM(INDEX($A80:$Z80,MATCH(Lists!$J$2,$A$1:$Z$1,0))&amp;""),"")</f>
        <v/>
      </c>
      <c r="AF80" s="36">
        <f>IFERROR(TRIM(INDEX($A80:$Z80,MATCH(Lists!$J$3,$A$1:$Z$1,0))&amp;""),"")</f>
        <v/>
      </c>
      <c r="AG80" s="36">
        <f>IFERROR(TRIM(INDEX($A80:$Z80,MATCH(Lists!$J$4,$A$1:$Z$1,0))&amp;""),"")</f>
        <v/>
      </c>
      <c r="AH80" s="36">
        <f>IF(AND(AE80&lt;&gt;"",UPPER(TRIM(AB80))&lt;&gt;"Y"),1,0)</f>
        <v/>
      </c>
      <c r="AI80" s="36">
        <f>IF(AH80=1,IF(LEFT(IFERROR(TRIM(INDEX($A80:$Z80,MATCH(Lists!$J$5,$A$1:$Z$1,0))&amp;""),""),3)="Yes",1,0),0)</f>
        <v/>
      </c>
      <c r="AJ80" s="36">
        <f>IFERROR(TRIM(INDEX($A80:$Z80,MATCH(Lists!$J$9,$A$1:$Z$1,0))&amp;""),"")</f>
        <v/>
      </c>
      <c r="AK80" s="36">
        <f>IF(AH80=0,0,IF(AJ80="",1,IF(IFERROR(INDEX(Lists!$B$2:$B$9,MATCH(AJ80,Lists!$A$2:$A$9,0)),"N")="Y",1,0)))</f>
        <v/>
      </c>
      <c r="AL80" s="36">
        <f>AH80+AI80</f>
        <v/>
      </c>
      <c r="AM80" s="36">
        <f>AK80*(1+AI80)</f>
        <v/>
      </c>
      <c r="AN80" s="36">
        <f>IFERROR(VALUE(IFERROR(TRIM(INDEX($A80:$Z80,MATCH(Lists!$J$10,$A$1:$Z$1,0))&amp;""),"")),0)</f>
        <v/>
      </c>
      <c r="AO80" s="36">
        <f>IFERROR(VALUE(IFERROR(TRIM(INDEX($A80:$Z80,MATCH(Lists!$J$12,$A$1:$Z$1,0))&amp;""),"")),0)</f>
        <v/>
      </c>
      <c r="AP80" s="36">
        <f>IF(IFERROR(INDEX(Lists!$C$2:$C$9,MATCH(AJ80,Lists!$A$2:$A$9,0)),"N")="Y",AN80-AO80,0)</f>
        <v/>
      </c>
      <c r="AQ80" s="36">
        <f>UPPER(IFERROR(TRIM(INDEX($A80:$Z80,MATCH(Lists!$J$11,$A$1:$Z$1,0))&amp;""),""))</f>
        <v/>
      </c>
      <c r="AR80" s="36">
        <f>IF(LEN(AQ80)&gt;0,ROW(),"")</f>
        <v/>
      </c>
      <c r="AS80" s="36">
        <f>IFERROR(TRIM(INDEX($A80:$Z80,MATCH(Lists!$J$7,$A$1:$Z$1,0))&amp;""),"")</f>
        <v/>
      </c>
      <c r="AT80" s="36">
        <f>IFERROR(TRIM(INDEX($A80:$Z80,MATCH(Lists!$J$8,$A$1:$Z$1,0))&amp;""),"")</f>
        <v/>
      </c>
      <c r="AU80" s="36">
        <f>IF(AND(AH80=1,LEN(AT80)&gt;0),MAX($AU$1:AU79)+1,"")</f>
        <v/>
      </c>
      <c r="AV80" s="36">
        <f>IF(AH80=1,AE80,"")</f>
        <v/>
      </c>
      <c r="AW80" s="36">
        <f>IF(AV80="","",SUMPRODUCT(($AV$2:$AV$501&lt;&gt;"")*($AV$2:$AV$501&lt;AV80))+SUMPRODUCT(($AV$2:AV80=AV80)*1))</f>
        <v/>
      </c>
      <c r="AX80" s="36">
        <f>IF(AI80=1,IFERROR(TRIM(INDEX($A80:$Z80,MATCH(Lists!$J$6,$A$1:$Z$1,0))&amp;""),""),"")</f>
        <v/>
      </c>
    </row>
    <row r="81">
      <c r="AA81" s="34" t="n"/>
      <c r="AB81" s="37" t="n"/>
      <c r="AC81" s="37" t="n"/>
      <c r="AD81" s="34" t="n"/>
      <c r="AE81" s="36">
        <f>IFERROR(TRIM(INDEX($A81:$Z81,MATCH(Lists!$J$2,$A$1:$Z$1,0))&amp;""),"")</f>
        <v/>
      </c>
      <c r="AF81" s="36">
        <f>IFERROR(TRIM(INDEX($A81:$Z81,MATCH(Lists!$J$3,$A$1:$Z$1,0))&amp;""),"")</f>
        <v/>
      </c>
      <c r="AG81" s="36">
        <f>IFERROR(TRIM(INDEX($A81:$Z81,MATCH(Lists!$J$4,$A$1:$Z$1,0))&amp;""),"")</f>
        <v/>
      </c>
      <c r="AH81" s="36">
        <f>IF(AND(AE81&lt;&gt;"",UPPER(TRIM(AB81))&lt;&gt;"Y"),1,0)</f>
        <v/>
      </c>
      <c r="AI81" s="36">
        <f>IF(AH81=1,IF(LEFT(IFERROR(TRIM(INDEX($A81:$Z81,MATCH(Lists!$J$5,$A$1:$Z$1,0))&amp;""),""),3)="Yes",1,0),0)</f>
        <v/>
      </c>
      <c r="AJ81" s="36">
        <f>IFERROR(TRIM(INDEX($A81:$Z81,MATCH(Lists!$J$9,$A$1:$Z$1,0))&amp;""),"")</f>
        <v/>
      </c>
      <c r="AK81" s="36">
        <f>IF(AH81=0,0,IF(AJ81="",1,IF(IFERROR(INDEX(Lists!$B$2:$B$9,MATCH(AJ81,Lists!$A$2:$A$9,0)),"N")="Y",1,0)))</f>
        <v/>
      </c>
      <c r="AL81" s="36">
        <f>AH81+AI81</f>
        <v/>
      </c>
      <c r="AM81" s="36">
        <f>AK81*(1+AI81)</f>
        <v/>
      </c>
      <c r="AN81" s="36">
        <f>IFERROR(VALUE(IFERROR(TRIM(INDEX($A81:$Z81,MATCH(Lists!$J$10,$A$1:$Z$1,0))&amp;""),"")),0)</f>
        <v/>
      </c>
      <c r="AO81" s="36">
        <f>IFERROR(VALUE(IFERROR(TRIM(INDEX($A81:$Z81,MATCH(Lists!$J$12,$A$1:$Z$1,0))&amp;""),"")),0)</f>
        <v/>
      </c>
      <c r="AP81" s="36">
        <f>IF(IFERROR(INDEX(Lists!$C$2:$C$9,MATCH(AJ81,Lists!$A$2:$A$9,0)),"N")="Y",AN81-AO81,0)</f>
        <v/>
      </c>
      <c r="AQ81" s="36">
        <f>UPPER(IFERROR(TRIM(INDEX($A81:$Z81,MATCH(Lists!$J$11,$A$1:$Z$1,0))&amp;""),""))</f>
        <v/>
      </c>
      <c r="AR81" s="36">
        <f>IF(LEN(AQ81)&gt;0,ROW(),"")</f>
        <v/>
      </c>
      <c r="AS81" s="36">
        <f>IFERROR(TRIM(INDEX($A81:$Z81,MATCH(Lists!$J$7,$A$1:$Z$1,0))&amp;""),"")</f>
        <v/>
      </c>
      <c r="AT81" s="36">
        <f>IFERROR(TRIM(INDEX($A81:$Z81,MATCH(Lists!$J$8,$A$1:$Z$1,0))&amp;""),"")</f>
        <v/>
      </c>
      <c r="AU81" s="36">
        <f>IF(AND(AH81=1,LEN(AT81)&gt;0),MAX($AU$1:AU80)+1,"")</f>
        <v/>
      </c>
      <c r="AV81" s="36">
        <f>IF(AH81=1,AE81,"")</f>
        <v/>
      </c>
      <c r="AW81" s="36">
        <f>IF(AV81="","",SUMPRODUCT(($AV$2:$AV$501&lt;&gt;"")*($AV$2:$AV$501&lt;AV81))+SUMPRODUCT(($AV$2:AV81=AV81)*1))</f>
        <v/>
      </c>
      <c r="AX81" s="36">
        <f>IF(AI81=1,IFERROR(TRIM(INDEX($A81:$Z81,MATCH(Lists!$J$6,$A$1:$Z$1,0))&amp;""),""),"")</f>
        <v/>
      </c>
    </row>
    <row r="82">
      <c r="AA82" s="34" t="n"/>
      <c r="AB82" s="37" t="n"/>
      <c r="AC82" s="37" t="n"/>
      <c r="AD82" s="34" t="n"/>
      <c r="AE82" s="36">
        <f>IFERROR(TRIM(INDEX($A82:$Z82,MATCH(Lists!$J$2,$A$1:$Z$1,0))&amp;""),"")</f>
        <v/>
      </c>
      <c r="AF82" s="36">
        <f>IFERROR(TRIM(INDEX($A82:$Z82,MATCH(Lists!$J$3,$A$1:$Z$1,0))&amp;""),"")</f>
        <v/>
      </c>
      <c r="AG82" s="36">
        <f>IFERROR(TRIM(INDEX($A82:$Z82,MATCH(Lists!$J$4,$A$1:$Z$1,0))&amp;""),"")</f>
        <v/>
      </c>
      <c r="AH82" s="36">
        <f>IF(AND(AE82&lt;&gt;"",UPPER(TRIM(AB82))&lt;&gt;"Y"),1,0)</f>
        <v/>
      </c>
      <c r="AI82" s="36">
        <f>IF(AH82=1,IF(LEFT(IFERROR(TRIM(INDEX($A82:$Z82,MATCH(Lists!$J$5,$A$1:$Z$1,0))&amp;""),""),3)="Yes",1,0),0)</f>
        <v/>
      </c>
      <c r="AJ82" s="36">
        <f>IFERROR(TRIM(INDEX($A82:$Z82,MATCH(Lists!$J$9,$A$1:$Z$1,0))&amp;""),"")</f>
        <v/>
      </c>
      <c r="AK82" s="36">
        <f>IF(AH82=0,0,IF(AJ82="",1,IF(IFERROR(INDEX(Lists!$B$2:$B$9,MATCH(AJ82,Lists!$A$2:$A$9,0)),"N")="Y",1,0)))</f>
        <v/>
      </c>
      <c r="AL82" s="36">
        <f>AH82+AI82</f>
        <v/>
      </c>
      <c r="AM82" s="36">
        <f>AK82*(1+AI82)</f>
        <v/>
      </c>
      <c r="AN82" s="36">
        <f>IFERROR(VALUE(IFERROR(TRIM(INDEX($A82:$Z82,MATCH(Lists!$J$10,$A$1:$Z$1,0))&amp;""),"")),0)</f>
        <v/>
      </c>
      <c r="AO82" s="36">
        <f>IFERROR(VALUE(IFERROR(TRIM(INDEX($A82:$Z82,MATCH(Lists!$J$12,$A$1:$Z$1,0))&amp;""),"")),0)</f>
        <v/>
      </c>
      <c r="AP82" s="36">
        <f>IF(IFERROR(INDEX(Lists!$C$2:$C$9,MATCH(AJ82,Lists!$A$2:$A$9,0)),"N")="Y",AN82-AO82,0)</f>
        <v/>
      </c>
      <c r="AQ82" s="36">
        <f>UPPER(IFERROR(TRIM(INDEX($A82:$Z82,MATCH(Lists!$J$11,$A$1:$Z$1,0))&amp;""),""))</f>
        <v/>
      </c>
      <c r="AR82" s="36">
        <f>IF(LEN(AQ82)&gt;0,ROW(),"")</f>
        <v/>
      </c>
      <c r="AS82" s="36">
        <f>IFERROR(TRIM(INDEX($A82:$Z82,MATCH(Lists!$J$7,$A$1:$Z$1,0))&amp;""),"")</f>
        <v/>
      </c>
      <c r="AT82" s="36">
        <f>IFERROR(TRIM(INDEX($A82:$Z82,MATCH(Lists!$J$8,$A$1:$Z$1,0))&amp;""),"")</f>
        <v/>
      </c>
      <c r="AU82" s="36">
        <f>IF(AND(AH82=1,LEN(AT82)&gt;0),MAX($AU$1:AU81)+1,"")</f>
        <v/>
      </c>
      <c r="AV82" s="36">
        <f>IF(AH82=1,AE82,"")</f>
        <v/>
      </c>
      <c r="AW82" s="36">
        <f>IF(AV82="","",SUMPRODUCT(($AV$2:$AV$501&lt;&gt;"")*($AV$2:$AV$501&lt;AV82))+SUMPRODUCT(($AV$2:AV82=AV82)*1))</f>
        <v/>
      </c>
      <c r="AX82" s="36">
        <f>IF(AI82=1,IFERROR(TRIM(INDEX($A82:$Z82,MATCH(Lists!$J$6,$A$1:$Z$1,0))&amp;""),""),"")</f>
        <v/>
      </c>
    </row>
    <row r="83">
      <c r="AA83" s="34" t="n"/>
      <c r="AB83" s="37" t="n"/>
      <c r="AC83" s="37" t="n"/>
      <c r="AD83" s="34" t="n"/>
      <c r="AE83" s="36">
        <f>IFERROR(TRIM(INDEX($A83:$Z83,MATCH(Lists!$J$2,$A$1:$Z$1,0))&amp;""),"")</f>
        <v/>
      </c>
      <c r="AF83" s="36">
        <f>IFERROR(TRIM(INDEX($A83:$Z83,MATCH(Lists!$J$3,$A$1:$Z$1,0))&amp;""),"")</f>
        <v/>
      </c>
      <c r="AG83" s="36">
        <f>IFERROR(TRIM(INDEX($A83:$Z83,MATCH(Lists!$J$4,$A$1:$Z$1,0))&amp;""),"")</f>
        <v/>
      </c>
      <c r="AH83" s="36">
        <f>IF(AND(AE83&lt;&gt;"",UPPER(TRIM(AB83))&lt;&gt;"Y"),1,0)</f>
        <v/>
      </c>
      <c r="AI83" s="36">
        <f>IF(AH83=1,IF(LEFT(IFERROR(TRIM(INDEX($A83:$Z83,MATCH(Lists!$J$5,$A$1:$Z$1,0))&amp;""),""),3)="Yes",1,0),0)</f>
        <v/>
      </c>
      <c r="AJ83" s="36">
        <f>IFERROR(TRIM(INDEX($A83:$Z83,MATCH(Lists!$J$9,$A$1:$Z$1,0))&amp;""),"")</f>
        <v/>
      </c>
      <c r="AK83" s="36">
        <f>IF(AH83=0,0,IF(AJ83="",1,IF(IFERROR(INDEX(Lists!$B$2:$B$9,MATCH(AJ83,Lists!$A$2:$A$9,0)),"N")="Y",1,0)))</f>
        <v/>
      </c>
      <c r="AL83" s="36">
        <f>AH83+AI83</f>
        <v/>
      </c>
      <c r="AM83" s="36">
        <f>AK83*(1+AI83)</f>
        <v/>
      </c>
      <c r="AN83" s="36">
        <f>IFERROR(VALUE(IFERROR(TRIM(INDEX($A83:$Z83,MATCH(Lists!$J$10,$A$1:$Z$1,0))&amp;""),"")),0)</f>
        <v/>
      </c>
      <c r="AO83" s="36">
        <f>IFERROR(VALUE(IFERROR(TRIM(INDEX($A83:$Z83,MATCH(Lists!$J$12,$A$1:$Z$1,0))&amp;""),"")),0)</f>
        <v/>
      </c>
      <c r="AP83" s="36">
        <f>IF(IFERROR(INDEX(Lists!$C$2:$C$9,MATCH(AJ83,Lists!$A$2:$A$9,0)),"N")="Y",AN83-AO83,0)</f>
        <v/>
      </c>
      <c r="AQ83" s="36">
        <f>UPPER(IFERROR(TRIM(INDEX($A83:$Z83,MATCH(Lists!$J$11,$A$1:$Z$1,0))&amp;""),""))</f>
        <v/>
      </c>
      <c r="AR83" s="36">
        <f>IF(LEN(AQ83)&gt;0,ROW(),"")</f>
        <v/>
      </c>
      <c r="AS83" s="36">
        <f>IFERROR(TRIM(INDEX($A83:$Z83,MATCH(Lists!$J$7,$A$1:$Z$1,0))&amp;""),"")</f>
        <v/>
      </c>
      <c r="AT83" s="36">
        <f>IFERROR(TRIM(INDEX($A83:$Z83,MATCH(Lists!$J$8,$A$1:$Z$1,0))&amp;""),"")</f>
        <v/>
      </c>
      <c r="AU83" s="36">
        <f>IF(AND(AH83=1,LEN(AT83)&gt;0),MAX($AU$1:AU82)+1,"")</f>
        <v/>
      </c>
      <c r="AV83" s="36">
        <f>IF(AH83=1,AE83,"")</f>
        <v/>
      </c>
      <c r="AW83" s="36">
        <f>IF(AV83="","",SUMPRODUCT(($AV$2:$AV$501&lt;&gt;"")*($AV$2:$AV$501&lt;AV83))+SUMPRODUCT(($AV$2:AV83=AV83)*1))</f>
        <v/>
      </c>
      <c r="AX83" s="36">
        <f>IF(AI83=1,IFERROR(TRIM(INDEX($A83:$Z83,MATCH(Lists!$J$6,$A$1:$Z$1,0))&amp;""),""),"")</f>
        <v/>
      </c>
    </row>
    <row r="84">
      <c r="AA84" s="34" t="n"/>
      <c r="AB84" s="37" t="n"/>
      <c r="AC84" s="37" t="n"/>
      <c r="AD84" s="34" t="n"/>
      <c r="AE84" s="36">
        <f>IFERROR(TRIM(INDEX($A84:$Z84,MATCH(Lists!$J$2,$A$1:$Z$1,0))&amp;""),"")</f>
        <v/>
      </c>
      <c r="AF84" s="36">
        <f>IFERROR(TRIM(INDEX($A84:$Z84,MATCH(Lists!$J$3,$A$1:$Z$1,0))&amp;""),"")</f>
        <v/>
      </c>
      <c r="AG84" s="36">
        <f>IFERROR(TRIM(INDEX($A84:$Z84,MATCH(Lists!$J$4,$A$1:$Z$1,0))&amp;""),"")</f>
        <v/>
      </c>
      <c r="AH84" s="36">
        <f>IF(AND(AE84&lt;&gt;"",UPPER(TRIM(AB84))&lt;&gt;"Y"),1,0)</f>
        <v/>
      </c>
      <c r="AI84" s="36">
        <f>IF(AH84=1,IF(LEFT(IFERROR(TRIM(INDEX($A84:$Z84,MATCH(Lists!$J$5,$A$1:$Z$1,0))&amp;""),""),3)="Yes",1,0),0)</f>
        <v/>
      </c>
      <c r="AJ84" s="36">
        <f>IFERROR(TRIM(INDEX($A84:$Z84,MATCH(Lists!$J$9,$A$1:$Z$1,0))&amp;""),"")</f>
        <v/>
      </c>
      <c r="AK84" s="36">
        <f>IF(AH84=0,0,IF(AJ84="",1,IF(IFERROR(INDEX(Lists!$B$2:$B$9,MATCH(AJ84,Lists!$A$2:$A$9,0)),"N")="Y",1,0)))</f>
        <v/>
      </c>
      <c r="AL84" s="36">
        <f>AH84+AI84</f>
        <v/>
      </c>
      <c r="AM84" s="36">
        <f>AK84*(1+AI84)</f>
        <v/>
      </c>
      <c r="AN84" s="36">
        <f>IFERROR(VALUE(IFERROR(TRIM(INDEX($A84:$Z84,MATCH(Lists!$J$10,$A$1:$Z$1,0))&amp;""),"")),0)</f>
        <v/>
      </c>
      <c r="AO84" s="36">
        <f>IFERROR(VALUE(IFERROR(TRIM(INDEX($A84:$Z84,MATCH(Lists!$J$12,$A$1:$Z$1,0))&amp;""),"")),0)</f>
        <v/>
      </c>
      <c r="AP84" s="36">
        <f>IF(IFERROR(INDEX(Lists!$C$2:$C$9,MATCH(AJ84,Lists!$A$2:$A$9,0)),"N")="Y",AN84-AO84,0)</f>
        <v/>
      </c>
      <c r="AQ84" s="36">
        <f>UPPER(IFERROR(TRIM(INDEX($A84:$Z84,MATCH(Lists!$J$11,$A$1:$Z$1,0))&amp;""),""))</f>
        <v/>
      </c>
      <c r="AR84" s="36">
        <f>IF(LEN(AQ84)&gt;0,ROW(),"")</f>
        <v/>
      </c>
      <c r="AS84" s="36">
        <f>IFERROR(TRIM(INDEX($A84:$Z84,MATCH(Lists!$J$7,$A$1:$Z$1,0))&amp;""),"")</f>
        <v/>
      </c>
      <c r="AT84" s="36">
        <f>IFERROR(TRIM(INDEX($A84:$Z84,MATCH(Lists!$J$8,$A$1:$Z$1,0))&amp;""),"")</f>
        <v/>
      </c>
      <c r="AU84" s="36">
        <f>IF(AND(AH84=1,LEN(AT84)&gt;0),MAX($AU$1:AU83)+1,"")</f>
        <v/>
      </c>
      <c r="AV84" s="36">
        <f>IF(AH84=1,AE84,"")</f>
        <v/>
      </c>
      <c r="AW84" s="36">
        <f>IF(AV84="","",SUMPRODUCT(($AV$2:$AV$501&lt;&gt;"")*($AV$2:$AV$501&lt;AV84))+SUMPRODUCT(($AV$2:AV84=AV84)*1))</f>
        <v/>
      </c>
      <c r="AX84" s="36">
        <f>IF(AI84=1,IFERROR(TRIM(INDEX($A84:$Z84,MATCH(Lists!$J$6,$A$1:$Z$1,0))&amp;""),""),"")</f>
        <v/>
      </c>
    </row>
    <row r="85">
      <c r="AA85" s="34" t="n"/>
      <c r="AB85" s="37" t="n"/>
      <c r="AC85" s="37" t="n"/>
      <c r="AD85" s="34" t="n"/>
      <c r="AE85" s="36">
        <f>IFERROR(TRIM(INDEX($A85:$Z85,MATCH(Lists!$J$2,$A$1:$Z$1,0))&amp;""),"")</f>
        <v/>
      </c>
      <c r="AF85" s="36">
        <f>IFERROR(TRIM(INDEX($A85:$Z85,MATCH(Lists!$J$3,$A$1:$Z$1,0))&amp;""),"")</f>
        <v/>
      </c>
      <c r="AG85" s="36">
        <f>IFERROR(TRIM(INDEX($A85:$Z85,MATCH(Lists!$J$4,$A$1:$Z$1,0))&amp;""),"")</f>
        <v/>
      </c>
      <c r="AH85" s="36">
        <f>IF(AND(AE85&lt;&gt;"",UPPER(TRIM(AB85))&lt;&gt;"Y"),1,0)</f>
        <v/>
      </c>
      <c r="AI85" s="36">
        <f>IF(AH85=1,IF(LEFT(IFERROR(TRIM(INDEX($A85:$Z85,MATCH(Lists!$J$5,$A$1:$Z$1,0))&amp;""),""),3)="Yes",1,0),0)</f>
        <v/>
      </c>
      <c r="AJ85" s="36">
        <f>IFERROR(TRIM(INDEX($A85:$Z85,MATCH(Lists!$J$9,$A$1:$Z$1,0))&amp;""),"")</f>
        <v/>
      </c>
      <c r="AK85" s="36">
        <f>IF(AH85=0,0,IF(AJ85="",1,IF(IFERROR(INDEX(Lists!$B$2:$B$9,MATCH(AJ85,Lists!$A$2:$A$9,0)),"N")="Y",1,0)))</f>
        <v/>
      </c>
      <c r="AL85" s="36">
        <f>AH85+AI85</f>
        <v/>
      </c>
      <c r="AM85" s="36">
        <f>AK85*(1+AI85)</f>
        <v/>
      </c>
      <c r="AN85" s="36">
        <f>IFERROR(VALUE(IFERROR(TRIM(INDEX($A85:$Z85,MATCH(Lists!$J$10,$A$1:$Z$1,0))&amp;""),"")),0)</f>
        <v/>
      </c>
      <c r="AO85" s="36">
        <f>IFERROR(VALUE(IFERROR(TRIM(INDEX($A85:$Z85,MATCH(Lists!$J$12,$A$1:$Z$1,0))&amp;""),"")),0)</f>
        <v/>
      </c>
      <c r="AP85" s="36">
        <f>IF(IFERROR(INDEX(Lists!$C$2:$C$9,MATCH(AJ85,Lists!$A$2:$A$9,0)),"N")="Y",AN85-AO85,0)</f>
        <v/>
      </c>
      <c r="AQ85" s="36">
        <f>UPPER(IFERROR(TRIM(INDEX($A85:$Z85,MATCH(Lists!$J$11,$A$1:$Z$1,0))&amp;""),""))</f>
        <v/>
      </c>
      <c r="AR85" s="36">
        <f>IF(LEN(AQ85)&gt;0,ROW(),"")</f>
        <v/>
      </c>
      <c r="AS85" s="36">
        <f>IFERROR(TRIM(INDEX($A85:$Z85,MATCH(Lists!$J$7,$A$1:$Z$1,0))&amp;""),"")</f>
        <v/>
      </c>
      <c r="AT85" s="36">
        <f>IFERROR(TRIM(INDEX($A85:$Z85,MATCH(Lists!$J$8,$A$1:$Z$1,0))&amp;""),"")</f>
        <v/>
      </c>
      <c r="AU85" s="36">
        <f>IF(AND(AH85=1,LEN(AT85)&gt;0),MAX($AU$1:AU84)+1,"")</f>
        <v/>
      </c>
      <c r="AV85" s="36">
        <f>IF(AH85=1,AE85,"")</f>
        <v/>
      </c>
      <c r="AW85" s="36">
        <f>IF(AV85="","",SUMPRODUCT(($AV$2:$AV$501&lt;&gt;"")*($AV$2:$AV$501&lt;AV85))+SUMPRODUCT(($AV$2:AV85=AV85)*1))</f>
        <v/>
      </c>
      <c r="AX85" s="36">
        <f>IF(AI85=1,IFERROR(TRIM(INDEX($A85:$Z85,MATCH(Lists!$J$6,$A$1:$Z$1,0))&amp;""),""),"")</f>
        <v/>
      </c>
    </row>
    <row r="86">
      <c r="AA86" s="34" t="n"/>
      <c r="AB86" s="37" t="n"/>
      <c r="AC86" s="37" t="n"/>
      <c r="AD86" s="34" t="n"/>
      <c r="AE86" s="36">
        <f>IFERROR(TRIM(INDEX($A86:$Z86,MATCH(Lists!$J$2,$A$1:$Z$1,0))&amp;""),"")</f>
        <v/>
      </c>
      <c r="AF86" s="36">
        <f>IFERROR(TRIM(INDEX($A86:$Z86,MATCH(Lists!$J$3,$A$1:$Z$1,0))&amp;""),"")</f>
        <v/>
      </c>
      <c r="AG86" s="36">
        <f>IFERROR(TRIM(INDEX($A86:$Z86,MATCH(Lists!$J$4,$A$1:$Z$1,0))&amp;""),"")</f>
        <v/>
      </c>
      <c r="AH86" s="36">
        <f>IF(AND(AE86&lt;&gt;"",UPPER(TRIM(AB86))&lt;&gt;"Y"),1,0)</f>
        <v/>
      </c>
      <c r="AI86" s="36">
        <f>IF(AH86=1,IF(LEFT(IFERROR(TRIM(INDEX($A86:$Z86,MATCH(Lists!$J$5,$A$1:$Z$1,0))&amp;""),""),3)="Yes",1,0),0)</f>
        <v/>
      </c>
      <c r="AJ86" s="36">
        <f>IFERROR(TRIM(INDEX($A86:$Z86,MATCH(Lists!$J$9,$A$1:$Z$1,0))&amp;""),"")</f>
        <v/>
      </c>
      <c r="AK86" s="36">
        <f>IF(AH86=0,0,IF(AJ86="",1,IF(IFERROR(INDEX(Lists!$B$2:$B$9,MATCH(AJ86,Lists!$A$2:$A$9,0)),"N")="Y",1,0)))</f>
        <v/>
      </c>
      <c r="AL86" s="36">
        <f>AH86+AI86</f>
        <v/>
      </c>
      <c r="AM86" s="36">
        <f>AK86*(1+AI86)</f>
        <v/>
      </c>
      <c r="AN86" s="36">
        <f>IFERROR(VALUE(IFERROR(TRIM(INDEX($A86:$Z86,MATCH(Lists!$J$10,$A$1:$Z$1,0))&amp;""),"")),0)</f>
        <v/>
      </c>
      <c r="AO86" s="36">
        <f>IFERROR(VALUE(IFERROR(TRIM(INDEX($A86:$Z86,MATCH(Lists!$J$12,$A$1:$Z$1,0))&amp;""),"")),0)</f>
        <v/>
      </c>
      <c r="AP86" s="36">
        <f>IF(IFERROR(INDEX(Lists!$C$2:$C$9,MATCH(AJ86,Lists!$A$2:$A$9,0)),"N")="Y",AN86-AO86,0)</f>
        <v/>
      </c>
      <c r="AQ86" s="36">
        <f>UPPER(IFERROR(TRIM(INDEX($A86:$Z86,MATCH(Lists!$J$11,$A$1:$Z$1,0))&amp;""),""))</f>
        <v/>
      </c>
      <c r="AR86" s="36">
        <f>IF(LEN(AQ86)&gt;0,ROW(),"")</f>
        <v/>
      </c>
      <c r="AS86" s="36">
        <f>IFERROR(TRIM(INDEX($A86:$Z86,MATCH(Lists!$J$7,$A$1:$Z$1,0))&amp;""),"")</f>
        <v/>
      </c>
      <c r="AT86" s="36">
        <f>IFERROR(TRIM(INDEX($A86:$Z86,MATCH(Lists!$J$8,$A$1:$Z$1,0))&amp;""),"")</f>
        <v/>
      </c>
      <c r="AU86" s="36">
        <f>IF(AND(AH86=1,LEN(AT86)&gt;0),MAX($AU$1:AU85)+1,"")</f>
        <v/>
      </c>
      <c r="AV86" s="36">
        <f>IF(AH86=1,AE86,"")</f>
        <v/>
      </c>
      <c r="AW86" s="36">
        <f>IF(AV86="","",SUMPRODUCT(($AV$2:$AV$501&lt;&gt;"")*($AV$2:$AV$501&lt;AV86))+SUMPRODUCT(($AV$2:AV86=AV86)*1))</f>
        <v/>
      </c>
      <c r="AX86" s="36">
        <f>IF(AI86=1,IFERROR(TRIM(INDEX($A86:$Z86,MATCH(Lists!$J$6,$A$1:$Z$1,0))&amp;""),""),"")</f>
        <v/>
      </c>
    </row>
    <row r="87">
      <c r="AA87" s="34" t="n"/>
      <c r="AB87" s="37" t="n"/>
      <c r="AC87" s="37" t="n"/>
      <c r="AD87" s="34" t="n"/>
      <c r="AE87" s="36">
        <f>IFERROR(TRIM(INDEX($A87:$Z87,MATCH(Lists!$J$2,$A$1:$Z$1,0))&amp;""),"")</f>
        <v/>
      </c>
      <c r="AF87" s="36">
        <f>IFERROR(TRIM(INDEX($A87:$Z87,MATCH(Lists!$J$3,$A$1:$Z$1,0))&amp;""),"")</f>
        <v/>
      </c>
      <c r="AG87" s="36">
        <f>IFERROR(TRIM(INDEX($A87:$Z87,MATCH(Lists!$J$4,$A$1:$Z$1,0))&amp;""),"")</f>
        <v/>
      </c>
      <c r="AH87" s="36">
        <f>IF(AND(AE87&lt;&gt;"",UPPER(TRIM(AB87))&lt;&gt;"Y"),1,0)</f>
        <v/>
      </c>
      <c r="AI87" s="36">
        <f>IF(AH87=1,IF(LEFT(IFERROR(TRIM(INDEX($A87:$Z87,MATCH(Lists!$J$5,$A$1:$Z$1,0))&amp;""),""),3)="Yes",1,0),0)</f>
        <v/>
      </c>
      <c r="AJ87" s="36">
        <f>IFERROR(TRIM(INDEX($A87:$Z87,MATCH(Lists!$J$9,$A$1:$Z$1,0))&amp;""),"")</f>
        <v/>
      </c>
      <c r="AK87" s="36">
        <f>IF(AH87=0,0,IF(AJ87="",1,IF(IFERROR(INDEX(Lists!$B$2:$B$9,MATCH(AJ87,Lists!$A$2:$A$9,0)),"N")="Y",1,0)))</f>
        <v/>
      </c>
      <c r="AL87" s="36">
        <f>AH87+AI87</f>
        <v/>
      </c>
      <c r="AM87" s="36">
        <f>AK87*(1+AI87)</f>
        <v/>
      </c>
      <c r="AN87" s="36">
        <f>IFERROR(VALUE(IFERROR(TRIM(INDEX($A87:$Z87,MATCH(Lists!$J$10,$A$1:$Z$1,0))&amp;""),"")),0)</f>
        <v/>
      </c>
      <c r="AO87" s="36">
        <f>IFERROR(VALUE(IFERROR(TRIM(INDEX($A87:$Z87,MATCH(Lists!$J$12,$A$1:$Z$1,0))&amp;""),"")),0)</f>
        <v/>
      </c>
      <c r="AP87" s="36">
        <f>IF(IFERROR(INDEX(Lists!$C$2:$C$9,MATCH(AJ87,Lists!$A$2:$A$9,0)),"N")="Y",AN87-AO87,0)</f>
        <v/>
      </c>
      <c r="AQ87" s="36">
        <f>UPPER(IFERROR(TRIM(INDEX($A87:$Z87,MATCH(Lists!$J$11,$A$1:$Z$1,0))&amp;""),""))</f>
        <v/>
      </c>
      <c r="AR87" s="36">
        <f>IF(LEN(AQ87)&gt;0,ROW(),"")</f>
        <v/>
      </c>
      <c r="AS87" s="36">
        <f>IFERROR(TRIM(INDEX($A87:$Z87,MATCH(Lists!$J$7,$A$1:$Z$1,0))&amp;""),"")</f>
        <v/>
      </c>
      <c r="AT87" s="36">
        <f>IFERROR(TRIM(INDEX($A87:$Z87,MATCH(Lists!$J$8,$A$1:$Z$1,0))&amp;""),"")</f>
        <v/>
      </c>
      <c r="AU87" s="36">
        <f>IF(AND(AH87=1,LEN(AT87)&gt;0),MAX($AU$1:AU86)+1,"")</f>
        <v/>
      </c>
      <c r="AV87" s="36">
        <f>IF(AH87=1,AE87,"")</f>
        <v/>
      </c>
      <c r="AW87" s="36">
        <f>IF(AV87="","",SUMPRODUCT(($AV$2:$AV$501&lt;&gt;"")*($AV$2:$AV$501&lt;AV87))+SUMPRODUCT(($AV$2:AV87=AV87)*1))</f>
        <v/>
      </c>
      <c r="AX87" s="36">
        <f>IF(AI87=1,IFERROR(TRIM(INDEX($A87:$Z87,MATCH(Lists!$J$6,$A$1:$Z$1,0))&amp;""),""),"")</f>
        <v/>
      </c>
    </row>
    <row r="88">
      <c r="AA88" s="34" t="n"/>
      <c r="AB88" s="37" t="n"/>
      <c r="AC88" s="37" t="n"/>
      <c r="AD88" s="34" t="n"/>
      <c r="AE88" s="36">
        <f>IFERROR(TRIM(INDEX($A88:$Z88,MATCH(Lists!$J$2,$A$1:$Z$1,0))&amp;""),"")</f>
        <v/>
      </c>
      <c r="AF88" s="36">
        <f>IFERROR(TRIM(INDEX($A88:$Z88,MATCH(Lists!$J$3,$A$1:$Z$1,0))&amp;""),"")</f>
        <v/>
      </c>
      <c r="AG88" s="36">
        <f>IFERROR(TRIM(INDEX($A88:$Z88,MATCH(Lists!$J$4,$A$1:$Z$1,0))&amp;""),"")</f>
        <v/>
      </c>
      <c r="AH88" s="36">
        <f>IF(AND(AE88&lt;&gt;"",UPPER(TRIM(AB88))&lt;&gt;"Y"),1,0)</f>
        <v/>
      </c>
      <c r="AI88" s="36">
        <f>IF(AH88=1,IF(LEFT(IFERROR(TRIM(INDEX($A88:$Z88,MATCH(Lists!$J$5,$A$1:$Z$1,0))&amp;""),""),3)="Yes",1,0),0)</f>
        <v/>
      </c>
      <c r="AJ88" s="36">
        <f>IFERROR(TRIM(INDEX($A88:$Z88,MATCH(Lists!$J$9,$A$1:$Z$1,0))&amp;""),"")</f>
        <v/>
      </c>
      <c r="AK88" s="36">
        <f>IF(AH88=0,0,IF(AJ88="",1,IF(IFERROR(INDEX(Lists!$B$2:$B$9,MATCH(AJ88,Lists!$A$2:$A$9,0)),"N")="Y",1,0)))</f>
        <v/>
      </c>
      <c r="AL88" s="36">
        <f>AH88+AI88</f>
        <v/>
      </c>
      <c r="AM88" s="36">
        <f>AK88*(1+AI88)</f>
        <v/>
      </c>
      <c r="AN88" s="36">
        <f>IFERROR(VALUE(IFERROR(TRIM(INDEX($A88:$Z88,MATCH(Lists!$J$10,$A$1:$Z$1,0))&amp;""),"")),0)</f>
        <v/>
      </c>
      <c r="AO88" s="36">
        <f>IFERROR(VALUE(IFERROR(TRIM(INDEX($A88:$Z88,MATCH(Lists!$J$12,$A$1:$Z$1,0))&amp;""),"")),0)</f>
        <v/>
      </c>
      <c r="AP88" s="36">
        <f>IF(IFERROR(INDEX(Lists!$C$2:$C$9,MATCH(AJ88,Lists!$A$2:$A$9,0)),"N")="Y",AN88-AO88,0)</f>
        <v/>
      </c>
      <c r="AQ88" s="36">
        <f>UPPER(IFERROR(TRIM(INDEX($A88:$Z88,MATCH(Lists!$J$11,$A$1:$Z$1,0))&amp;""),""))</f>
        <v/>
      </c>
      <c r="AR88" s="36">
        <f>IF(LEN(AQ88)&gt;0,ROW(),"")</f>
        <v/>
      </c>
      <c r="AS88" s="36">
        <f>IFERROR(TRIM(INDEX($A88:$Z88,MATCH(Lists!$J$7,$A$1:$Z$1,0))&amp;""),"")</f>
        <v/>
      </c>
      <c r="AT88" s="36">
        <f>IFERROR(TRIM(INDEX($A88:$Z88,MATCH(Lists!$J$8,$A$1:$Z$1,0))&amp;""),"")</f>
        <v/>
      </c>
      <c r="AU88" s="36">
        <f>IF(AND(AH88=1,LEN(AT88)&gt;0),MAX($AU$1:AU87)+1,"")</f>
        <v/>
      </c>
      <c r="AV88" s="36">
        <f>IF(AH88=1,AE88,"")</f>
        <v/>
      </c>
      <c r="AW88" s="36">
        <f>IF(AV88="","",SUMPRODUCT(($AV$2:$AV$501&lt;&gt;"")*($AV$2:$AV$501&lt;AV88))+SUMPRODUCT(($AV$2:AV88=AV88)*1))</f>
        <v/>
      </c>
      <c r="AX88" s="36">
        <f>IF(AI88=1,IFERROR(TRIM(INDEX($A88:$Z88,MATCH(Lists!$J$6,$A$1:$Z$1,0))&amp;""),""),"")</f>
        <v/>
      </c>
    </row>
    <row r="89">
      <c r="AA89" s="34" t="n"/>
      <c r="AB89" s="37" t="n"/>
      <c r="AC89" s="37" t="n"/>
      <c r="AD89" s="34" t="n"/>
      <c r="AE89" s="36">
        <f>IFERROR(TRIM(INDEX($A89:$Z89,MATCH(Lists!$J$2,$A$1:$Z$1,0))&amp;""),"")</f>
        <v/>
      </c>
      <c r="AF89" s="36">
        <f>IFERROR(TRIM(INDEX($A89:$Z89,MATCH(Lists!$J$3,$A$1:$Z$1,0))&amp;""),"")</f>
        <v/>
      </c>
      <c r="AG89" s="36">
        <f>IFERROR(TRIM(INDEX($A89:$Z89,MATCH(Lists!$J$4,$A$1:$Z$1,0))&amp;""),"")</f>
        <v/>
      </c>
      <c r="AH89" s="36">
        <f>IF(AND(AE89&lt;&gt;"",UPPER(TRIM(AB89))&lt;&gt;"Y"),1,0)</f>
        <v/>
      </c>
      <c r="AI89" s="36">
        <f>IF(AH89=1,IF(LEFT(IFERROR(TRIM(INDEX($A89:$Z89,MATCH(Lists!$J$5,$A$1:$Z$1,0))&amp;""),""),3)="Yes",1,0),0)</f>
        <v/>
      </c>
      <c r="AJ89" s="36">
        <f>IFERROR(TRIM(INDEX($A89:$Z89,MATCH(Lists!$J$9,$A$1:$Z$1,0))&amp;""),"")</f>
        <v/>
      </c>
      <c r="AK89" s="36">
        <f>IF(AH89=0,0,IF(AJ89="",1,IF(IFERROR(INDEX(Lists!$B$2:$B$9,MATCH(AJ89,Lists!$A$2:$A$9,0)),"N")="Y",1,0)))</f>
        <v/>
      </c>
      <c r="AL89" s="36">
        <f>AH89+AI89</f>
        <v/>
      </c>
      <c r="AM89" s="36">
        <f>AK89*(1+AI89)</f>
        <v/>
      </c>
      <c r="AN89" s="36">
        <f>IFERROR(VALUE(IFERROR(TRIM(INDEX($A89:$Z89,MATCH(Lists!$J$10,$A$1:$Z$1,0))&amp;""),"")),0)</f>
        <v/>
      </c>
      <c r="AO89" s="36">
        <f>IFERROR(VALUE(IFERROR(TRIM(INDEX($A89:$Z89,MATCH(Lists!$J$12,$A$1:$Z$1,0))&amp;""),"")),0)</f>
        <v/>
      </c>
      <c r="AP89" s="36">
        <f>IF(IFERROR(INDEX(Lists!$C$2:$C$9,MATCH(AJ89,Lists!$A$2:$A$9,0)),"N")="Y",AN89-AO89,0)</f>
        <v/>
      </c>
      <c r="AQ89" s="36">
        <f>UPPER(IFERROR(TRIM(INDEX($A89:$Z89,MATCH(Lists!$J$11,$A$1:$Z$1,0))&amp;""),""))</f>
        <v/>
      </c>
      <c r="AR89" s="36">
        <f>IF(LEN(AQ89)&gt;0,ROW(),"")</f>
        <v/>
      </c>
      <c r="AS89" s="36">
        <f>IFERROR(TRIM(INDEX($A89:$Z89,MATCH(Lists!$J$7,$A$1:$Z$1,0))&amp;""),"")</f>
        <v/>
      </c>
      <c r="AT89" s="36">
        <f>IFERROR(TRIM(INDEX($A89:$Z89,MATCH(Lists!$J$8,$A$1:$Z$1,0))&amp;""),"")</f>
        <v/>
      </c>
      <c r="AU89" s="36">
        <f>IF(AND(AH89=1,LEN(AT89)&gt;0),MAX($AU$1:AU88)+1,"")</f>
        <v/>
      </c>
      <c r="AV89" s="36">
        <f>IF(AH89=1,AE89,"")</f>
        <v/>
      </c>
      <c r="AW89" s="36">
        <f>IF(AV89="","",SUMPRODUCT(($AV$2:$AV$501&lt;&gt;"")*($AV$2:$AV$501&lt;AV89))+SUMPRODUCT(($AV$2:AV89=AV89)*1))</f>
        <v/>
      </c>
      <c r="AX89" s="36">
        <f>IF(AI89=1,IFERROR(TRIM(INDEX($A89:$Z89,MATCH(Lists!$J$6,$A$1:$Z$1,0))&amp;""),""),"")</f>
        <v/>
      </c>
    </row>
    <row r="90">
      <c r="AA90" s="34" t="n"/>
      <c r="AB90" s="37" t="n"/>
      <c r="AC90" s="37" t="n"/>
      <c r="AD90" s="34" t="n"/>
      <c r="AE90" s="36">
        <f>IFERROR(TRIM(INDEX($A90:$Z90,MATCH(Lists!$J$2,$A$1:$Z$1,0))&amp;""),"")</f>
        <v/>
      </c>
      <c r="AF90" s="36">
        <f>IFERROR(TRIM(INDEX($A90:$Z90,MATCH(Lists!$J$3,$A$1:$Z$1,0))&amp;""),"")</f>
        <v/>
      </c>
      <c r="AG90" s="36">
        <f>IFERROR(TRIM(INDEX($A90:$Z90,MATCH(Lists!$J$4,$A$1:$Z$1,0))&amp;""),"")</f>
        <v/>
      </c>
      <c r="AH90" s="36">
        <f>IF(AND(AE90&lt;&gt;"",UPPER(TRIM(AB90))&lt;&gt;"Y"),1,0)</f>
        <v/>
      </c>
      <c r="AI90" s="36">
        <f>IF(AH90=1,IF(LEFT(IFERROR(TRIM(INDEX($A90:$Z90,MATCH(Lists!$J$5,$A$1:$Z$1,0))&amp;""),""),3)="Yes",1,0),0)</f>
        <v/>
      </c>
      <c r="AJ90" s="36">
        <f>IFERROR(TRIM(INDEX($A90:$Z90,MATCH(Lists!$J$9,$A$1:$Z$1,0))&amp;""),"")</f>
        <v/>
      </c>
      <c r="AK90" s="36">
        <f>IF(AH90=0,0,IF(AJ90="",1,IF(IFERROR(INDEX(Lists!$B$2:$B$9,MATCH(AJ90,Lists!$A$2:$A$9,0)),"N")="Y",1,0)))</f>
        <v/>
      </c>
      <c r="AL90" s="36">
        <f>AH90+AI90</f>
        <v/>
      </c>
      <c r="AM90" s="36">
        <f>AK90*(1+AI90)</f>
        <v/>
      </c>
      <c r="AN90" s="36">
        <f>IFERROR(VALUE(IFERROR(TRIM(INDEX($A90:$Z90,MATCH(Lists!$J$10,$A$1:$Z$1,0))&amp;""),"")),0)</f>
        <v/>
      </c>
      <c r="AO90" s="36">
        <f>IFERROR(VALUE(IFERROR(TRIM(INDEX($A90:$Z90,MATCH(Lists!$J$12,$A$1:$Z$1,0))&amp;""),"")),0)</f>
        <v/>
      </c>
      <c r="AP90" s="36">
        <f>IF(IFERROR(INDEX(Lists!$C$2:$C$9,MATCH(AJ90,Lists!$A$2:$A$9,0)),"N")="Y",AN90-AO90,0)</f>
        <v/>
      </c>
      <c r="AQ90" s="36">
        <f>UPPER(IFERROR(TRIM(INDEX($A90:$Z90,MATCH(Lists!$J$11,$A$1:$Z$1,0))&amp;""),""))</f>
        <v/>
      </c>
      <c r="AR90" s="36">
        <f>IF(LEN(AQ90)&gt;0,ROW(),"")</f>
        <v/>
      </c>
      <c r="AS90" s="36">
        <f>IFERROR(TRIM(INDEX($A90:$Z90,MATCH(Lists!$J$7,$A$1:$Z$1,0))&amp;""),"")</f>
        <v/>
      </c>
      <c r="AT90" s="36">
        <f>IFERROR(TRIM(INDEX($A90:$Z90,MATCH(Lists!$J$8,$A$1:$Z$1,0))&amp;""),"")</f>
        <v/>
      </c>
      <c r="AU90" s="36">
        <f>IF(AND(AH90=1,LEN(AT90)&gt;0),MAX($AU$1:AU89)+1,"")</f>
        <v/>
      </c>
      <c r="AV90" s="36">
        <f>IF(AH90=1,AE90,"")</f>
        <v/>
      </c>
      <c r="AW90" s="36">
        <f>IF(AV90="","",SUMPRODUCT(($AV$2:$AV$501&lt;&gt;"")*($AV$2:$AV$501&lt;AV90))+SUMPRODUCT(($AV$2:AV90=AV90)*1))</f>
        <v/>
      </c>
      <c r="AX90" s="36">
        <f>IF(AI90=1,IFERROR(TRIM(INDEX($A90:$Z90,MATCH(Lists!$J$6,$A$1:$Z$1,0))&amp;""),""),"")</f>
        <v/>
      </c>
    </row>
    <row r="91">
      <c r="AA91" s="34" t="n"/>
      <c r="AB91" s="37" t="n"/>
      <c r="AC91" s="37" t="n"/>
      <c r="AD91" s="34" t="n"/>
      <c r="AE91" s="36">
        <f>IFERROR(TRIM(INDEX($A91:$Z91,MATCH(Lists!$J$2,$A$1:$Z$1,0))&amp;""),"")</f>
        <v/>
      </c>
      <c r="AF91" s="36">
        <f>IFERROR(TRIM(INDEX($A91:$Z91,MATCH(Lists!$J$3,$A$1:$Z$1,0))&amp;""),"")</f>
        <v/>
      </c>
      <c r="AG91" s="36">
        <f>IFERROR(TRIM(INDEX($A91:$Z91,MATCH(Lists!$J$4,$A$1:$Z$1,0))&amp;""),"")</f>
        <v/>
      </c>
      <c r="AH91" s="36">
        <f>IF(AND(AE91&lt;&gt;"",UPPER(TRIM(AB91))&lt;&gt;"Y"),1,0)</f>
        <v/>
      </c>
      <c r="AI91" s="36">
        <f>IF(AH91=1,IF(LEFT(IFERROR(TRIM(INDEX($A91:$Z91,MATCH(Lists!$J$5,$A$1:$Z$1,0))&amp;""),""),3)="Yes",1,0),0)</f>
        <v/>
      </c>
      <c r="AJ91" s="36">
        <f>IFERROR(TRIM(INDEX($A91:$Z91,MATCH(Lists!$J$9,$A$1:$Z$1,0))&amp;""),"")</f>
        <v/>
      </c>
      <c r="AK91" s="36">
        <f>IF(AH91=0,0,IF(AJ91="",1,IF(IFERROR(INDEX(Lists!$B$2:$B$9,MATCH(AJ91,Lists!$A$2:$A$9,0)),"N")="Y",1,0)))</f>
        <v/>
      </c>
      <c r="AL91" s="36">
        <f>AH91+AI91</f>
        <v/>
      </c>
      <c r="AM91" s="36">
        <f>AK91*(1+AI91)</f>
        <v/>
      </c>
      <c r="AN91" s="36">
        <f>IFERROR(VALUE(IFERROR(TRIM(INDEX($A91:$Z91,MATCH(Lists!$J$10,$A$1:$Z$1,0))&amp;""),"")),0)</f>
        <v/>
      </c>
      <c r="AO91" s="36">
        <f>IFERROR(VALUE(IFERROR(TRIM(INDEX($A91:$Z91,MATCH(Lists!$J$12,$A$1:$Z$1,0))&amp;""),"")),0)</f>
        <v/>
      </c>
      <c r="AP91" s="36">
        <f>IF(IFERROR(INDEX(Lists!$C$2:$C$9,MATCH(AJ91,Lists!$A$2:$A$9,0)),"N")="Y",AN91-AO91,0)</f>
        <v/>
      </c>
      <c r="AQ91" s="36">
        <f>UPPER(IFERROR(TRIM(INDEX($A91:$Z91,MATCH(Lists!$J$11,$A$1:$Z$1,0))&amp;""),""))</f>
        <v/>
      </c>
      <c r="AR91" s="36">
        <f>IF(LEN(AQ91)&gt;0,ROW(),"")</f>
        <v/>
      </c>
      <c r="AS91" s="36">
        <f>IFERROR(TRIM(INDEX($A91:$Z91,MATCH(Lists!$J$7,$A$1:$Z$1,0))&amp;""),"")</f>
        <v/>
      </c>
      <c r="AT91" s="36">
        <f>IFERROR(TRIM(INDEX($A91:$Z91,MATCH(Lists!$J$8,$A$1:$Z$1,0))&amp;""),"")</f>
        <v/>
      </c>
      <c r="AU91" s="36">
        <f>IF(AND(AH91=1,LEN(AT91)&gt;0),MAX($AU$1:AU90)+1,"")</f>
        <v/>
      </c>
      <c r="AV91" s="36">
        <f>IF(AH91=1,AE91,"")</f>
        <v/>
      </c>
      <c r="AW91" s="36">
        <f>IF(AV91="","",SUMPRODUCT(($AV$2:$AV$501&lt;&gt;"")*($AV$2:$AV$501&lt;AV91))+SUMPRODUCT(($AV$2:AV91=AV91)*1))</f>
        <v/>
      </c>
      <c r="AX91" s="36">
        <f>IF(AI91=1,IFERROR(TRIM(INDEX($A91:$Z91,MATCH(Lists!$J$6,$A$1:$Z$1,0))&amp;""),""),"")</f>
        <v/>
      </c>
    </row>
    <row r="92">
      <c r="AA92" s="34" t="n"/>
      <c r="AB92" s="37" t="n"/>
      <c r="AC92" s="37" t="n"/>
      <c r="AD92" s="34" t="n"/>
      <c r="AE92" s="36">
        <f>IFERROR(TRIM(INDEX($A92:$Z92,MATCH(Lists!$J$2,$A$1:$Z$1,0))&amp;""),"")</f>
        <v/>
      </c>
      <c r="AF92" s="36">
        <f>IFERROR(TRIM(INDEX($A92:$Z92,MATCH(Lists!$J$3,$A$1:$Z$1,0))&amp;""),"")</f>
        <v/>
      </c>
      <c r="AG92" s="36">
        <f>IFERROR(TRIM(INDEX($A92:$Z92,MATCH(Lists!$J$4,$A$1:$Z$1,0))&amp;""),"")</f>
        <v/>
      </c>
      <c r="AH92" s="36">
        <f>IF(AND(AE92&lt;&gt;"",UPPER(TRIM(AB92))&lt;&gt;"Y"),1,0)</f>
        <v/>
      </c>
      <c r="AI92" s="36">
        <f>IF(AH92=1,IF(LEFT(IFERROR(TRIM(INDEX($A92:$Z92,MATCH(Lists!$J$5,$A$1:$Z$1,0))&amp;""),""),3)="Yes",1,0),0)</f>
        <v/>
      </c>
      <c r="AJ92" s="36">
        <f>IFERROR(TRIM(INDEX($A92:$Z92,MATCH(Lists!$J$9,$A$1:$Z$1,0))&amp;""),"")</f>
        <v/>
      </c>
      <c r="AK92" s="36">
        <f>IF(AH92=0,0,IF(AJ92="",1,IF(IFERROR(INDEX(Lists!$B$2:$B$9,MATCH(AJ92,Lists!$A$2:$A$9,0)),"N")="Y",1,0)))</f>
        <v/>
      </c>
      <c r="AL92" s="36">
        <f>AH92+AI92</f>
        <v/>
      </c>
      <c r="AM92" s="36">
        <f>AK92*(1+AI92)</f>
        <v/>
      </c>
      <c r="AN92" s="36">
        <f>IFERROR(VALUE(IFERROR(TRIM(INDEX($A92:$Z92,MATCH(Lists!$J$10,$A$1:$Z$1,0))&amp;""),"")),0)</f>
        <v/>
      </c>
      <c r="AO92" s="36">
        <f>IFERROR(VALUE(IFERROR(TRIM(INDEX($A92:$Z92,MATCH(Lists!$J$12,$A$1:$Z$1,0))&amp;""),"")),0)</f>
        <v/>
      </c>
      <c r="AP92" s="36">
        <f>IF(IFERROR(INDEX(Lists!$C$2:$C$9,MATCH(AJ92,Lists!$A$2:$A$9,0)),"N")="Y",AN92-AO92,0)</f>
        <v/>
      </c>
      <c r="AQ92" s="36">
        <f>UPPER(IFERROR(TRIM(INDEX($A92:$Z92,MATCH(Lists!$J$11,$A$1:$Z$1,0))&amp;""),""))</f>
        <v/>
      </c>
      <c r="AR92" s="36">
        <f>IF(LEN(AQ92)&gt;0,ROW(),"")</f>
        <v/>
      </c>
      <c r="AS92" s="36">
        <f>IFERROR(TRIM(INDEX($A92:$Z92,MATCH(Lists!$J$7,$A$1:$Z$1,0))&amp;""),"")</f>
        <v/>
      </c>
      <c r="AT92" s="36">
        <f>IFERROR(TRIM(INDEX($A92:$Z92,MATCH(Lists!$J$8,$A$1:$Z$1,0))&amp;""),"")</f>
        <v/>
      </c>
      <c r="AU92" s="36">
        <f>IF(AND(AH92=1,LEN(AT92)&gt;0),MAX($AU$1:AU91)+1,"")</f>
        <v/>
      </c>
      <c r="AV92" s="36">
        <f>IF(AH92=1,AE92,"")</f>
        <v/>
      </c>
      <c r="AW92" s="36">
        <f>IF(AV92="","",SUMPRODUCT(($AV$2:$AV$501&lt;&gt;"")*($AV$2:$AV$501&lt;AV92))+SUMPRODUCT(($AV$2:AV92=AV92)*1))</f>
        <v/>
      </c>
      <c r="AX92" s="36">
        <f>IF(AI92=1,IFERROR(TRIM(INDEX($A92:$Z92,MATCH(Lists!$J$6,$A$1:$Z$1,0))&amp;""),""),"")</f>
        <v/>
      </c>
    </row>
    <row r="93">
      <c r="AA93" s="34" t="n"/>
      <c r="AB93" s="37" t="n"/>
      <c r="AC93" s="37" t="n"/>
      <c r="AD93" s="34" t="n"/>
      <c r="AE93" s="36">
        <f>IFERROR(TRIM(INDEX($A93:$Z93,MATCH(Lists!$J$2,$A$1:$Z$1,0))&amp;""),"")</f>
        <v/>
      </c>
      <c r="AF93" s="36">
        <f>IFERROR(TRIM(INDEX($A93:$Z93,MATCH(Lists!$J$3,$A$1:$Z$1,0))&amp;""),"")</f>
        <v/>
      </c>
      <c r="AG93" s="36">
        <f>IFERROR(TRIM(INDEX($A93:$Z93,MATCH(Lists!$J$4,$A$1:$Z$1,0))&amp;""),"")</f>
        <v/>
      </c>
      <c r="AH93" s="36">
        <f>IF(AND(AE93&lt;&gt;"",UPPER(TRIM(AB93))&lt;&gt;"Y"),1,0)</f>
        <v/>
      </c>
      <c r="AI93" s="36">
        <f>IF(AH93=1,IF(LEFT(IFERROR(TRIM(INDEX($A93:$Z93,MATCH(Lists!$J$5,$A$1:$Z$1,0))&amp;""),""),3)="Yes",1,0),0)</f>
        <v/>
      </c>
      <c r="AJ93" s="36">
        <f>IFERROR(TRIM(INDEX($A93:$Z93,MATCH(Lists!$J$9,$A$1:$Z$1,0))&amp;""),"")</f>
        <v/>
      </c>
      <c r="AK93" s="36">
        <f>IF(AH93=0,0,IF(AJ93="",1,IF(IFERROR(INDEX(Lists!$B$2:$B$9,MATCH(AJ93,Lists!$A$2:$A$9,0)),"N")="Y",1,0)))</f>
        <v/>
      </c>
      <c r="AL93" s="36">
        <f>AH93+AI93</f>
        <v/>
      </c>
      <c r="AM93" s="36">
        <f>AK93*(1+AI93)</f>
        <v/>
      </c>
      <c r="AN93" s="36">
        <f>IFERROR(VALUE(IFERROR(TRIM(INDEX($A93:$Z93,MATCH(Lists!$J$10,$A$1:$Z$1,0))&amp;""),"")),0)</f>
        <v/>
      </c>
      <c r="AO93" s="36">
        <f>IFERROR(VALUE(IFERROR(TRIM(INDEX($A93:$Z93,MATCH(Lists!$J$12,$A$1:$Z$1,0))&amp;""),"")),0)</f>
        <v/>
      </c>
      <c r="AP93" s="36">
        <f>IF(IFERROR(INDEX(Lists!$C$2:$C$9,MATCH(AJ93,Lists!$A$2:$A$9,0)),"N")="Y",AN93-AO93,0)</f>
        <v/>
      </c>
      <c r="AQ93" s="36">
        <f>UPPER(IFERROR(TRIM(INDEX($A93:$Z93,MATCH(Lists!$J$11,$A$1:$Z$1,0))&amp;""),""))</f>
        <v/>
      </c>
      <c r="AR93" s="36">
        <f>IF(LEN(AQ93)&gt;0,ROW(),"")</f>
        <v/>
      </c>
      <c r="AS93" s="36">
        <f>IFERROR(TRIM(INDEX($A93:$Z93,MATCH(Lists!$J$7,$A$1:$Z$1,0))&amp;""),"")</f>
        <v/>
      </c>
      <c r="AT93" s="36">
        <f>IFERROR(TRIM(INDEX($A93:$Z93,MATCH(Lists!$J$8,$A$1:$Z$1,0))&amp;""),"")</f>
        <v/>
      </c>
      <c r="AU93" s="36">
        <f>IF(AND(AH93=1,LEN(AT93)&gt;0),MAX($AU$1:AU92)+1,"")</f>
        <v/>
      </c>
      <c r="AV93" s="36">
        <f>IF(AH93=1,AE93,"")</f>
        <v/>
      </c>
      <c r="AW93" s="36">
        <f>IF(AV93="","",SUMPRODUCT(($AV$2:$AV$501&lt;&gt;"")*($AV$2:$AV$501&lt;AV93))+SUMPRODUCT(($AV$2:AV93=AV93)*1))</f>
        <v/>
      </c>
      <c r="AX93" s="36">
        <f>IF(AI93=1,IFERROR(TRIM(INDEX($A93:$Z93,MATCH(Lists!$J$6,$A$1:$Z$1,0))&amp;""),""),"")</f>
        <v/>
      </c>
    </row>
    <row r="94">
      <c r="AA94" s="34" t="n"/>
      <c r="AB94" s="37" t="n"/>
      <c r="AC94" s="37" t="n"/>
      <c r="AD94" s="34" t="n"/>
      <c r="AE94" s="36">
        <f>IFERROR(TRIM(INDEX($A94:$Z94,MATCH(Lists!$J$2,$A$1:$Z$1,0))&amp;""),"")</f>
        <v/>
      </c>
      <c r="AF94" s="36">
        <f>IFERROR(TRIM(INDEX($A94:$Z94,MATCH(Lists!$J$3,$A$1:$Z$1,0))&amp;""),"")</f>
        <v/>
      </c>
      <c r="AG94" s="36">
        <f>IFERROR(TRIM(INDEX($A94:$Z94,MATCH(Lists!$J$4,$A$1:$Z$1,0))&amp;""),"")</f>
        <v/>
      </c>
      <c r="AH94" s="36">
        <f>IF(AND(AE94&lt;&gt;"",UPPER(TRIM(AB94))&lt;&gt;"Y"),1,0)</f>
        <v/>
      </c>
      <c r="AI94" s="36">
        <f>IF(AH94=1,IF(LEFT(IFERROR(TRIM(INDEX($A94:$Z94,MATCH(Lists!$J$5,$A$1:$Z$1,0))&amp;""),""),3)="Yes",1,0),0)</f>
        <v/>
      </c>
      <c r="AJ94" s="36">
        <f>IFERROR(TRIM(INDEX($A94:$Z94,MATCH(Lists!$J$9,$A$1:$Z$1,0))&amp;""),"")</f>
        <v/>
      </c>
      <c r="AK94" s="36">
        <f>IF(AH94=0,0,IF(AJ94="",1,IF(IFERROR(INDEX(Lists!$B$2:$B$9,MATCH(AJ94,Lists!$A$2:$A$9,0)),"N")="Y",1,0)))</f>
        <v/>
      </c>
      <c r="AL94" s="36">
        <f>AH94+AI94</f>
        <v/>
      </c>
      <c r="AM94" s="36">
        <f>AK94*(1+AI94)</f>
        <v/>
      </c>
      <c r="AN94" s="36">
        <f>IFERROR(VALUE(IFERROR(TRIM(INDEX($A94:$Z94,MATCH(Lists!$J$10,$A$1:$Z$1,0))&amp;""),"")),0)</f>
        <v/>
      </c>
      <c r="AO94" s="36">
        <f>IFERROR(VALUE(IFERROR(TRIM(INDEX($A94:$Z94,MATCH(Lists!$J$12,$A$1:$Z$1,0))&amp;""),"")),0)</f>
        <v/>
      </c>
      <c r="AP94" s="36">
        <f>IF(IFERROR(INDEX(Lists!$C$2:$C$9,MATCH(AJ94,Lists!$A$2:$A$9,0)),"N")="Y",AN94-AO94,0)</f>
        <v/>
      </c>
      <c r="AQ94" s="36">
        <f>UPPER(IFERROR(TRIM(INDEX($A94:$Z94,MATCH(Lists!$J$11,$A$1:$Z$1,0))&amp;""),""))</f>
        <v/>
      </c>
      <c r="AR94" s="36">
        <f>IF(LEN(AQ94)&gt;0,ROW(),"")</f>
        <v/>
      </c>
      <c r="AS94" s="36">
        <f>IFERROR(TRIM(INDEX($A94:$Z94,MATCH(Lists!$J$7,$A$1:$Z$1,0))&amp;""),"")</f>
        <v/>
      </c>
      <c r="AT94" s="36">
        <f>IFERROR(TRIM(INDEX($A94:$Z94,MATCH(Lists!$J$8,$A$1:$Z$1,0))&amp;""),"")</f>
        <v/>
      </c>
      <c r="AU94" s="36">
        <f>IF(AND(AH94=1,LEN(AT94)&gt;0),MAX($AU$1:AU93)+1,"")</f>
        <v/>
      </c>
      <c r="AV94" s="36">
        <f>IF(AH94=1,AE94,"")</f>
        <v/>
      </c>
      <c r="AW94" s="36">
        <f>IF(AV94="","",SUMPRODUCT(($AV$2:$AV$501&lt;&gt;"")*($AV$2:$AV$501&lt;AV94))+SUMPRODUCT(($AV$2:AV94=AV94)*1))</f>
        <v/>
      </c>
      <c r="AX94" s="36">
        <f>IF(AI94=1,IFERROR(TRIM(INDEX($A94:$Z94,MATCH(Lists!$J$6,$A$1:$Z$1,0))&amp;""),""),"")</f>
        <v/>
      </c>
    </row>
    <row r="95">
      <c r="AA95" s="34" t="n"/>
      <c r="AB95" s="37" t="n"/>
      <c r="AC95" s="37" t="n"/>
      <c r="AD95" s="34" t="n"/>
      <c r="AE95" s="36">
        <f>IFERROR(TRIM(INDEX($A95:$Z95,MATCH(Lists!$J$2,$A$1:$Z$1,0))&amp;""),"")</f>
        <v/>
      </c>
      <c r="AF95" s="36">
        <f>IFERROR(TRIM(INDEX($A95:$Z95,MATCH(Lists!$J$3,$A$1:$Z$1,0))&amp;""),"")</f>
        <v/>
      </c>
      <c r="AG95" s="36">
        <f>IFERROR(TRIM(INDEX($A95:$Z95,MATCH(Lists!$J$4,$A$1:$Z$1,0))&amp;""),"")</f>
        <v/>
      </c>
      <c r="AH95" s="36">
        <f>IF(AND(AE95&lt;&gt;"",UPPER(TRIM(AB95))&lt;&gt;"Y"),1,0)</f>
        <v/>
      </c>
      <c r="AI95" s="36">
        <f>IF(AH95=1,IF(LEFT(IFERROR(TRIM(INDEX($A95:$Z95,MATCH(Lists!$J$5,$A$1:$Z$1,0))&amp;""),""),3)="Yes",1,0),0)</f>
        <v/>
      </c>
      <c r="AJ95" s="36">
        <f>IFERROR(TRIM(INDEX($A95:$Z95,MATCH(Lists!$J$9,$A$1:$Z$1,0))&amp;""),"")</f>
        <v/>
      </c>
      <c r="AK95" s="36">
        <f>IF(AH95=0,0,IF(AJ95="",1,IF(IFERROR(INDEX(Lists!$B$2:$B$9,MATCH(AJ95,Lists!$A$2:$A$9,0)),"N")="Y",1,0)))</f>
        <v/>
      </c>
      <c r="AL95" s="36">
        <f>AH95+AI95</f>
        <v/>
      </c>
      <c r="AM95" s="36">
        <f>AK95*(1+AI95)</f>
        <v/>
      </c>
      <c r="AN95" s="36">
        <f>IFERROR(VALUE(IFERROR(TRIM(INDEX($A95:$Z95,MATCH(Lists!$J$10,$A$1:$Z$1,0))&amp;""),"")),0)</f>
        <v/>
      </c>
      <c r="AO95" s="36">
        <f>IFERROR(VALUE(IFERROR(TRIM(INDEX($A95:$Z95,MATCH(Lists!$J$12,$A$1:$Z$1,0))&amp;""),"")),0)</f>
        <v/>
      </c>
      <c r="AP95" s="36">
        <f>IF(IFERROR(INDEX(Lists!$C$2:$C$9,MATCH(AJ95,Lists!$A$2:$A$9,0)),"N")="Y",AN95-AO95,0)</f>
        <v/>
      </c>
      <c r="AQ95" s="36">
        <f>UPPER(IFERROR(TRIM(INDEX($A95:$Z95,MATCH(Lists!$J$11,$A$1:$Z$1,0))&amp;""),""))</f>
        <v/>
      </c>
      <c r="AR95" s="36">
        <f>IF(LEN(AQ95)&gt;0,ROW(),"")</f>
        <v/>
      </c>
      <c r="AS95" s="36">
        <f>IFERROR(TRIM(INDEX($A95:$Z95,MATCH(Lists!$J$7,$A$1:$Z$1,0))&amp;""),"")</f>
        <v/>
      </c>
      <c r="AT95" s="36">
        <f>IFERROR(TRIM(INDEX($A95:$Z95,MATCH(Lists!$J$8,$A$1:$Z$1,0))&amp;""),"")</f>
        <v/>
      </c>
      <c r="AU95" s="36">
        <f>IF(AND(AH95=1,LEN(AT95)&gt;0),MAX($AU$1:AU94)+1,"")</f>
        <v/>
      </c>
      <c r="AV95" s="36">
        <f>IF(AH95=1,AE95,"")</f>
        <v/>
      </c>
      <c r="AW95" s="36">
        <f>IF(AV95="","",SUMPRODUCT(($AV$2:$AV$501&lt;&gt;"")*($AV$2:$AV$501&lt;AV95))+SUMPRODUCT(($AV$2:AV95=AV95)*1))</f>
        <v/>
      </c>
      <c r="AX95" s="36">
        <f>IF(AI95=1,IFERROR(TRIM(INDEX($A95:$Z95,MATCH(Lists!$J$6,$A$1:$Z$1,0))&amp;""),""),"")</f>
        <v/>
      </c>
    </row>
    <row r="96">
      <c r="AA96" s="34" t="n"/>
      <c r="AB96" s="37" t="n"/>
      <c r="AC96" s="37" t="n"/>
      <c r="AD96" s="34" t="n"/>
      <c r="AE96" s="36">
        <f>IFERROR(TRIM(INDEX($A96:$Z96,MATCH(Lists!$J$2,$A$1:$Z$1,0))&amp;""),"")</f>
        <v/>
      </c>
      <c r="AF96" s="36">
        <f>IFERROR(TRIM(INDEX($A96:$Z96,MATCH(Lists!$J$3,$A$1:$Z$1,0))&amp;""),"")</f>
        <v/>
      </c>
      <c r="AG96" s="36">
        <f>IFERROR(TRIM(INDEX($A96:$Z96,MATCH(Lists!$J$4,$A$1:$Z$1,0))&amp;""),"")</f>
        <v/>
      </c>
      <c r="AH96" s="36">
        <f>IF(AND(AE96&lt;&gt;"",UPPER(TRIM(AB96))&lt;&gt;"Y"),1,0)</f>
        <v/>
      </c>
      <c r="AI96" s="36">
        <f>IF(AH96=1,IF(LEFT(IFERROR(TRIM(INDEX($A96:$Z96,MATCH(Lists!$J$5,$A$1:$Z$1,0))&amp;""),""),3)="Yes",1,0),0)</f>
        <v/>
      </c>
      <c r="AJ96" s="36">
        <f>IFERROR(TRIM(INDEX($A96:$Z96,MATCH(Lists!$J$9,$A$1:$Z$1,0))&amp;""),"")</f>
        <v/>
      </c>
      <c r="AK96" s="36">
        <f>IF(AH96=0,0,IF(AJ96="",1,IF(IFERROR(INDEX(Lists!$B$2:$B$9,MATCH(AJ96,Lists!$A$2:$A$9,0)),"N")="Y",1,0)))</f>
        <v/>
      </c>
      <c r="AL96" s="36">
        <f>AH96+AI96</f>
        <v/>
      </c>
      <c r="AM96" s="36">
        <f>AK96*(1+AI96)</f>
        <v/>
      </c>
      <c r="AN96" s="36">
        <f>IFERROR(VALUE(IFERROR(TRIM(INDEX($A96:$Z96,MATCH(Lists!$J$10,$A$1:$Z$1,0))&amp;""),"")),0)</f>
        <v/>
      </c>
      <c r="AO96" s="36">
        <f>IFERROR(VALUE(IFERROR(TRIM(INDEX($A96:$Z96,MATCH(Lists!$J$12,$A$1:$Z$1,0))&amp;""),"")),0)</f>
        <v/>
      </c>
      <c r="AP96" s="36">
        <f>IF(IFERROR(INDEX(Lists!$C$2:$C$9,MATCH(AJ96,Lists!$A$2:$A$9,0)),"N")="Y",AN96-AO96,0)</f>
        <v/>
      </c>
      <c r="AQ96" s="36">
        <f>UPPER(IFERROR(TRIM(INDEX($A96:$Z96,MATCH(Lists!$J$11,$A$1:$Z$1,0))&amp;""),""))</f>
        <v/>
      </c>
      <c r="AR96" s="36">
        <f>IF(LEN(AQ96)&gt;0,ROW(),"")</f>
        <v/>
      </c>
      <c r="AS96" s="36">
        <f>IFERROR(TRIM(INDEX($A96:$Z96,MATCH(Lists!$J$7,$A$1:$Z$1,0))&amp;""),"")</f>
        <v/>
      </c>
      <c r="AT96" s="36">
        <f>IFERROR(TRIM(INDEX($A96:$Z96,MATCH(Lists!$J$8,$A$1:$Z$1,0))&amp;""),"")</f>
        <v/>
      </c>
      <c r="AU96" s="36">
        <f>IF(AND(AH96=1,LEN(AT96)&gt;0),MAX($AU$1:AU95)+1,"")</f>
        <v/>
      </c>
      <c r="AV96" s="36">
        <f>IF(AH96=1,AE96,"")</f>
        <v/>
      </c>
      <c r="AW96" s="36">
        <f>IF(AV96="","",SUMPRODUCT(($AV$2:$AV$501&lt;&gt;"")*($AV$2:$AV$501&lt;AV96))+SUMPRODUCT(($AV$2:AV96=AV96)*1))</f>
        <v/>
      </c>
      <c r="AX96" s="36">
        <f>IF(AI96=1,IFERROR(TRIM(INDEX($A96:$Z96,MATCH(Lists!$J$6,$A$1:$Z$1,0))&amp;""),""),"")</f>
        <v/>
      </c>
    </row>
    <row r="97">
      <c r="AA97" s="34" t="n"/>
      <c r="AB97" s="37" t="n"/>
      <c r="AC97" s="37" t="n"/>
      <c r="AD97" s="34" t="n"/>
      <c r="AE97" s="36">
        <f>IFERROR(TRIM(INDEX($A97:$Z97,MATCH(Lists!$J$2,$A$1:$Z$1,0))&amp;""),"")</f>
        <v/>
      </c>
      <c r="AF97" s="36">
        <f>IFERROR(TRIM(INDEX($A97:$Z97,MATCH(Lists!$J$3,$A$1:$Z$1,0))&amp;""),"")</f>
        <v/>
      </c>
      <c r="AG97" s="36">
        <f>IFERROR(TRIM(INDEX($A97:$Z97,MATCH(Lists!$J$4,$A$1:$Z$1,0))&amp;""),"")</f>
        <v/>
      </c>
      <c r="AH97" s="36">
        <f>IF(AND(AE97&lt;&gt;"",UPPER(TRIM(AB97))&lt;&gt;"Y"),1,0)</f>
        <v/>
      </c>
      <c r="AI97" s="36">
        <f>IF(AH97=1,IF(LEFT(IFERROR(TRIM(INDEX($A97:$Z97,MATCH(Lists!$J$5,$A$1:$Z$1,0))&amp;""),""),3)="Yes",1,0),0)</f>
        <v/>
      </c>
      <c r="AJ97" s="36">
        <f>IFERROR(TRIM(INDEX($A97:$Z97,MATCH(Lists!$J$9,$A$1:$Z$1,0))&amp;""),"")</f>
        <v/>
      </c>
      <c r="AK97" s="36">
        <f>IF(AH97=0,0,IF(AJ97="",1,IF(IFERROR(INDEX(Lists!$B$2:$B$9,MATCH(AJ97,Lists!$A$2:$A$9,0)),"N")="Y",1,0)))</f>
        <v/>
      </c>
      <c r="AL97" s="36">
        <f>AH97+AI97</f>
        <v/>
      </c>
      <c r="AM97" s="36">
        <f>AK97*(1+AI97)</f>
        <v/>
      </c>
      <c r="AN97" s="36">
        <f>IFERROR(VALUE(IFERROR(TRIM(INDEX($A97:$Z97,MATCH(Lists!$J$10,$A$1:$Z$1,0))&amp;""),"")),0)</f>
        <v/>
      </c>
      <c r="AO97" s="36">
        <f>IFERROR(VALUE(IFERROR(TRIM(INDEX($A97:$Z97,MATCH(Lists!$J$12,$A$1:$Z$1,0))&amp;""),"")),0)</f>
        <v/>
      </c>
      <c r="AP97" s="36">
        <f>IF(IFERROR(INDEX(Lists!$C$2:$C$9,MATCH(AJ97,Lists!$A$2:$A$9,0)),"N")="Y",AN97-AO97,0)</f>
        <v/>
      </c>
      <c r="AQ97" s="36">
        <f>UPPER(IFERROR(TRIM(INDEX($A97:$Z97,MATCH(Lists!$J$11,$A$1:$Z$1,0))&amp;""),""))</f>
        <v/>
      </c>
      <c r="AR97" s="36">
        <f>IF(LEN(AQ97)&gt;0,ROW(),"")</f>
        <v/>
      </c>
      <c r="AS97" s="36">
        <f>IFERROR(TRIM(INDEX($A97:$Z97,MATCH(Lists!$J$7,$A$1:$Z$1,0))&amp;""),"")</f>
        <v/>
      </c>
      <c r="AT97" s="36">
        <f>IFERROR(TRIM(INDEX($A97:$Z97,MATCH(Lists!$J$8,$A$1:$Z$1,0))&amp;""),"")</f>
        <v/>
      </c>
      <c r="AU97" s="36">
        <f>IF(AND(AH97=1,LEN(AT97)&gt;0),MAX($AU$1:AU96)+1,"")</f>
        <v/>
      </c>
      <c r="AV97" s="36">
        <f>IF(AH97=1,AE97,"")</f>
        <v/>
      </c>
      <c r="AW97" s="36">
        <f>IF(AV97="","",SUMPRODUCT(($AV$2:$AV$501&lt;&gt;"")*($AV$2:$AV$501&lt;AV97))+SUMPRODUCT(($AV$2:AV97=AV97)*1))</f>
        <v/>
      </c>
      <c r="AX97" s="36">
        <f>IF(AI97=1,IFERROR(TRIM(INDEX($A97:$Z97,MATCH(Lists!$J$6,$A$1:$Z$1,0))&amp;""),""),"")</f>
        <v/>
      </c>
    </row>
    <row r="98">
      <c r="AA98" s="34" t="n"/>
      <c r="AB98" s="37" t="n"/>
      <c r="AC98" s="37" t="n"/>
      <c r="AD98" s="34" t="n"/>
      <c r="AE98" s="36">
        <f>IFERROR(TRIM(INDEX($A98:$Z98,MATCH(Lists!$J$2,$A$1:$Z$1,0))&amp;""),"")</f>
        <v/>
      </c>
      <c r="AF98" s="36">
        <f>IFERROR(TRIM(INDEX($A98:$Z98,MATCH(Lists!$J$3,$A$1:$Z$1,0))&amp;""),"")</f>
        <v/>
      </c>
      <c r="AG98" s="36">
        <f>IFERROR(TRIM(INDEX($A98:$Z98,MATCH(Lists!$J$4,$A$1:$Z$1,0))&amp;""),"")</f>
        <v/>
      </c>
      <c r="AH98" s="36">
        <f>IF(AND(AE98&lt;&gt;"",UPPER(TRIM(AB98))&lt;&gt;"Y"),1,0)</f>
        <v/>
      </c>
      <c r="AI98" s="36">
        <f>IF(AH98=1,IF(LEFT(IFERROR(TRIM(INDEX($A98:$Z98,MATCH(Lists!$J$5,$A$1:$Z$1,0))&amp;""),""),3)="Yes",1,0),0)</f>
        <v/>
      </c>
      <c r="AJ98" s="36">
        <f>IFERROR(TRIM(INDEX($A98:$Z98,MATCH(Lists!$J$9,$A$1:$Z$1,0))&amp;""),"")</f>
        <v/>
      </c>
      <c r="AK98" s="36">
        <f>IF(AH98=0,0,IF(AJ98="",1,IF(IFERROR(INDEX(Lists!$B$2:$B$9,MATCH(AJ98,Lists!$A$2:$A$9,0)),"N")="Y",1,0)))</f>
        <v/>
      </c>
      <c r="AL98" s="36">
        <f>AH98+AI98</f>
        <v/>
      </c>
      <c r="AM98" s="36">
        <f>AK98*(1+AI98)</f>
        <v/>
      </c>
      <c r="AN98" s="36">
        <f>IFERROR(VALUE(IFERROR(TRIM(INDEX($A98:$Z98,MATCH(Lists!$J$10,$A$1:$Z$1,0))&amp;""),"")),0)</f>
        <v/>
      </c>
      <c r="AO98" s="36">
        <f>IFERROR(VALUE(IFERROR(TRIM(INDEX($A98:$Z98,MATCH(Lists!$J$12,$A$1:$Z$1,0))&amp;""),"")),0)</f>
        <v/>
      </c>
      <c r="AP98" s="36">
        <f>IF(IFERROR(INDEX(Lists!$C$2:$C$9,MATCH(AJ98,Lists!$A$2:$A$9,0)),"N")="Y",AN98-AO98,0)</f>
        <v/>
      </c>
      <c r="AQ98" s="36">
        <f>UPPER(IFERROR(TRIM(INDEX($A98:$Z98,MATCH(Lists!$J$11,$A$1:$Z$1,0))&amp;""),""))</f>
        <v/>
      </c>
      <c r="AR98" s="36">
        <f>IF(LEN(AQ98)&gt;0,ROW(),"")</f>
        <v/>
      </c>
      <c r="AS98" s="36">
        <f>IFERROR(TRIM(INDEX($A98:$Z98,MATCH(Lists!$J$7,$A$1:$Z$1,0))&amp;""),"")</f>
        <v/>
      </c>
      <c r="AT98" s="36">
        <f>IFERROR(TRIM(INDEX($A98:$Z98,MATCH(Lists!$J$8,$A$1:$Z$1,0))&amp;""),"")</f>
        <v/>
      </c>
      <c r="AU98" s="36">
        <f>IF(AND(AH98=1,LEN(AT98)&gt;0),MAX($AU$1:AU97)+1,"")</f>
        <v/>
      </c>
      <c r="AV98" s="36">
        <f>IF(AH98=1,AE98,"")</f>
        <v/>
      </c>
      <c r="AW98" s="36">
        <f>IF(AV98="","",SUMPRODUCT(($AV$2:$AV$501&lt;&gt;"")*($AV$2:$AV$501&lt;AV98))+SUMPRODUCT(($AV$2:AV98=AV98)*1))</f>
        <v/>
      </c>
      <c r="AX98" s="36">
        <f>IF(AI98=1,IFERROR(TRIM(INDEX($A98:$Z98,MATCH(Lists!$J$6,$A$1:$Z$1,0))&amp;""),""),"")</f>
        <v/>
      </c>
    </row>
    <row r="99">
      <c r="AA99" s="34" t="n"/>
      <c r="AB99" s="37" t="n"/>
      <c r="AC99" s="37" t="n"/>
      <c r="AD99" s="34" t="n"/>
      <c r="AE99" s="36">
        <f>IFERROR(TRIM(INDEX($A99:$Z99,MATCH(Lists!$J$2,$A$1:$Z$1,0))&amp;""),"")</f>
        <v/>
      </c>
      <c r="AF99" s="36">
        <f>IFERROR(TRIM(INDEX($A99:$Z99,MATCH(Lists!$J$3,$A$1:$Z$1,0))&amp;""),"")</f>
        <v/>
      </c>
      <c r="AG99" s="36">
        <f>IFERROR(TRIM(INDEX($A99:$Z99,MATCH(Lists!$J$4,$A$1:$Z$1,0))&amp;""),"")</f>
        <v/>
      </c>
      <c r="AH99" s="36">
        <f>IF(AND(AE99&lt;&gt;"",UPPER(TRIM(AB99))&lt;&gt;"Y"),1,0)</f>
        <v/>
      </c>
      <c r="AI99" s="36">
        <f>IF(AH99=1,IF(LEFT(IFERROR(TRIM(INDEX($A99:$Z99,MATCH(Lists!$J$5,$A$1:$Z$1,0))&amp;""),""),3)="Yes",1,0),0)</f>
        <v/>
      </c>
      <c r="AJ99" s="36">
        <f>IFERROR(TRIM(INDEX($A99:$Z99,MATCH(Lists!$J$9,$A$1:$Z$1,0))&amp;""),"")</f>
        <v/>
      </c>
      <c r="AK99" s="36">
        <f>IF(AH99=0,0,IF(AJ99="",1,IF(IFERROR(INDEX(Lists!$B$2:$B$9,MATCH(AJ99,Lists!$A$2:$A$9,0)),"N")="Y",1,0)))</f>
        <v/>
      </c>
      <c r="AL99" s="36">
        <f>AH99+AI99</f>
        <v/>
      </c>
      <c r="AM99" s="36">
        <f>AK99*(1+AI99)</f>
        <v/>
      </c>
      <c r="AN99" s="36">
        <f>IFERROR(VALUE(IFERROR(TRIM(INDEX($A99:$Z99,MATCH(Lists!$J$10,$A$1:$Z$1,0))&amp;""),"")),0)</f>
        <v/>
      </c>
      <c r="AO99" s="36">
        <f>IFERROR(VALUE(IFERROR(TRIM(INDEX($A99:$Z99,MATCH(Lists!$J$12,$A$1:$Z$1,0))&amp;""),"")),0)</f>
        <v/>
      </c>
      <c r="AP99" s="36">
        <f>IF(IFERROR(INDEX(Lists!$C$2:$C$9,MATCH(AJ99,Lists!$A$2:$A$9,0)),"N")="Y",AN99-AO99,0)</f>
        <v/>
      </c>
      <c r="AQ99" s="36">
        <f>UPPER(IFERROR(TRIM(INDEX($A99:$Z99,MATCH(Lists!$J$11,$A$1:$Z$1,0))&amp;""),""))</f>
        <v/>
      </c>
      <c r="AR99" s="36">
        <f>IF(LEN(AQ99)&gt;0,ROW(),"")</f>
        <v/>
      </c>
      <c r="AS99" s="36">
        <f>IFERROR(TRIM(INDEX($A99:$Z99,MATCH(Lists!$J$7,$A$1:$Z$1,0))&amp;""),"")</f>
        <v/>
      </c>
      <c r="AT99" s="36">
        <f>IFERROR(TRIM(INDEX($A99:$Z99,MATCH(Lists!$J$8,$A$1:$Z$1,0))&amp;""),"")</f>
        <v/>
      </c>
      <c r="AU99" s="36">
        <f>IF(AND(AH99=1,LEN(AT99)&gt;0),MAX($AU$1:AU98)+1,"")</f>
        <v/>
      </c>
      <c r="AV99" s="36">
        <f>IF(AH99=1,AE99,"")</f>
        <v/>
      </c>
      <c r="AW99" s="36">
        <f>IF(AV99="","",SUMPRODUCT(($AV$2:$AV$501&lt;&gt;"")*($AV$2:$AV$501&lt;AV99))+SUMPRODUCT(($AV$2:AV99=AV99)*1))</f>
        <v/>
      </c>
      <c r="AX99" s="36">
        <f>IF(AI99=1,IFERROR(TRIM(INDEX($A99:$Z99,MATCH(Lists!$J$6,$A$1:$Z$1,0))&amp;""),""),"")</f>
        <v/>
      </c>
    </row>
    <row r="100">
      <c r="AA100" s="34" t="n"/>
      <c r="AB100" s="37" t="n"/>
      <c r="AC100" s="37" t="n"/>
      <c r="AD100" s="34" t="n"/>
      <c r="AE100" s="36">
        <f>IFERROR(TRIM(INDEX($A100:$Z100,MATCH(Lists!$J$2,$A$1:$Z$1,0))&amp;""),"")</f>
        <v/>
      </c>
      <c r="AF100" s="36">
        <f>IFERROR(TRIM(INDEX($A100:$Z100,MATCH(Lists!$J$3,$A$1:$Z$1,0))&amp;""),"")</f>
        <v/>
      </c>
      <c r="AG100" s="36">
        <f>IFERROR(TRIM(INDEX($A100:$Z100,MATCH(Lists!$J$4,$A$1:$Z$1,0))&amp;""),"")</f>
        <v/>
      </c>
      <c r="AH100" s="36">
        <f>IF(AND(AE100&lt;&gt;"",UPPER(TRIM(AB100))&lt;&gt;"Y"),1,0)</f>
        <v/>
      </c>
      <c r="AI100" s="36">
        <f>IF(AH100=1,IF(LEFT(IFERROR(TRIM(INDEX($A100:$Z100,MATCH(Lists!$J$5,$A$1:$Z$1,0))&amp;""),""),3)="Yes",1,0),0)</f>
        <v/>
      </c>
      <c r="AJ100" s="36">
        <f>IFERROR(TRIM(INDEX($A100:$Z100,MATCH(Lists!$J$9,$A$1:$Z$1,0))&amp;""),"")</f>
        <v/>
      </c>
      <c r="AK100" s="36">
        <f>IF(AH100=0,0,IF(AJ100="",1,IF(IFERROR(INDEX(Lists!$B$2:$B$9,MATCH(AJ100,Lists!$A$2:$A$9,0)),"N")="Y",1,0)))</f>
        <v/>
      </c>
      <c r="AL100" s="36">
        <f>AH100+AI100</f>
        <v/>
      </c>
      <c r="AM100" s="36">
        <f>AK100*(1+AI100)</f>
        <v/>
      </c>
      <c r="AN100" s="36">
        <f>IFERROR(VALUE(IFERROR(TRIM(INDEX($A100:$Z100,MATCH(Lists!$J$10,$A$1:$Z$1,0))&amp;""),"")),0)</f>
        <v/>
      </c>
      <c r="AO100" s="36">
        <f>IFERROR(VALUE(IFERROR(TRIM(INDEX($A100:$Z100,MATCH(Lists!$J$12,$A$1:$Z$1,0))&amp;""),"")),0)</f>
        <v/>
      </c>
      <c r="AP100" s="36">
        <f>IF(IFERROR(INDEX(Lists!$C$2:$C$9,MATCH(AJ100,Lists!$A$2:$A$9,0)),"N")="Y",AN100-AO100,0)</f>
        <v/>
      </c>
      <c r="AQ100" s="36">
        <f>UPPER(IFERROR(TRIM(INDEX($A100:$Z100,MATCH(Lists!$J$11,$A$1:$Z$1,0))&amp;""),""))</f>
        <v/>
      </c>
      <c r="AR100" s="36">
        <f>IF(LEN(AQ100)&gt;0,ROW(),"")</f>
        <v/>
      </c>
      <c r="AS100" s="36">
        <f>IFERROR(TRIM(INDEX($A100:$Z100,MATCH(Lists!$J$7,$A$1:$Z$1,0))&amp;""),"")</f>
        <v/>
      </c>
      <c r="AT100" s="36">
        <f>IFERROR(TRIM(INDEX($A100:$Z100,MATCH(Lists!$J$8,$A$1:$Z$1,0))&amp;""),"")</f>
        <v/>
      </c>
      <c r="AU100" s="36">
        <f>IF(AND(AH100=1,LEN(AT100)&gt;0),MAX($AU$1:AU99)+1,"")</f>
        <v/>
      </c>
      <c r="AV100" s="36">
        <f>IF(AH100=1,AE100,"")</f>
        <v/>
      </c>
      <c r="AW100" s="36">
        <f>IF(AV100="","",SUMPRODUCT(($AV$2:$AV$501&lt;&gt;"")*($AV$2:$AV$501&lt;AV100))+SUMPRODUCT(($AV$2:AV100=AV100)*1))</f>
        <v/>
      </c>
      <c r="AX100" s="36">
        <f>IF(AI100=1,IFERROR(TRIM(INDEX($A100:$Z100,MATCH(Lists!$J$6,$A$1:$Z$1,0))&amp;""),""),"")</f>
        <v/>
      </c>
    </row>
    <row r="101">
      <c r="AA101" s="34" t="n"/>
      <c r="AB101" s="37" t="n"/>
      <c r="AC101" s="37" t="n"/>
      <c r="AD101" s="34" t="n"/>
      <c r="AE101" s="36">
        <f>IFERROR(TRIM(INDEX($A101:$Z101,MATCH(Lists!$J$2,$A$1:$Z$1,0))&amp;""),"")</f>
        <v/>
      </c>
      <c r="AF101" s="36">
        <f>IFERROR(TRIM(INDEX($A101:$Z101,MATCH(Lists!$J$3,$A$1:$Z$1,0))&amp;""),"")</f>
        <v/>
      </c>
      <c r="AG101" s="36">
        <f>IFERROR(TRIM(INDEX($A101:$Z101,MATCH(Lists!$J$4,$A$1:$Z$1,0))&amp;""),"")</f>
        <v/>
      </c>
      <c r="AH101" s="36">
        <f>IF(AND(AE101&lt;&gt;"",UPPER(TRIM(AB101))&lt;&gt;"Y"),1,0)</f>
        <v/>
      </c>
      <c r="AI101" s="36">
        <f>IF(AH101=1,IF(LEFT(IFERROR(TRIM(INDEX($A101:$Z101,MATCH(Lists!$J$5,$A$1:$Z$1,0))&amp;""),""),3)="Yes",1,0),0)</f>
        <v/>
      </c>
      <c r="AJ101" s="36">
        <f>IFERROR(TRIM(INDEX($A101:$Z101,MATCH(Lists!$J$9,$A$1:$Z$1,0))&amp;""),"")</f>
        <v/>
      </c>
      <c r="AK101" s="36">
        <f>IF(AH101=0,0,IF(AJ101="",1,IF(IFERROR(INDEX(Lists!$B$2:$B$9,MATCH(AJ101,Lists!$A$2:$A$9,0)),"N")="Y",1,0)))</f>
        <v/>
      </c>
      <c r="AL101" s="36">
        <f>AH101+AI101</f>
        <v/>
      </c>
      <c r="AM101" s="36">
        <f>AK101*(1+AI101)</f>
        <v/>
      </c>
      <c r="AN101" s="36">
        <f>IFERROR(VALUE(IFERROR(TRIM(INDEX($A101:$Z101,MATCH(Lists!$J$10,$A$1:$Z$1,0))&amp;""),"")),0)</f>
        <v/>
      </c>
      <c r="AO101" s="36">
        <f>IFERROR(VALUE(IFERROR(TRIM(INDEX($A101:$Z101,MATCH(Lists!$J$12,$A$1:$Z$1,0))&amp;""),"")),0)</f>
        <v/>
      </c>
      <c r="AP101" s="36">
        <f>IF(IFERROR(INDEX(Lists!$C$2:$C$9,MATCH(AJ101,Lists!$A$2:$A$9,0)),"N")="Y",AN101-AO101,0)</f>
        <v/>
      </c>
      <c r="AQ101" s="36">
        <f>UPPER(IFERROR(TRIM(INDEX($A101:$Z101,MATCH(Lists!$J$11,$A$1:$Z$1,0))&amp;""),""))</f>
        <v/>
      </c>
      <c r="AR101" s="36">
        <f>IF(LEN(AQ101)&gt;0,ROW(),"")</f>
        <v/>
      </c>
      <c r="AS101" s="36">
        <f>IFERROR(TRIM(INDEX($A101:$Z101,MATCH(Lists!$J$7,$A$1:$Z$1,0))&amp;""),"")</f>
        <v/>
      </c>
      <c r="AT101" s="36">
        <f>IFERROR(TRIM(INDEX($A101:$Z101,MATCH(Lists!$J$8,$A$1:$Z$1,0))&amp;""),"")</f>
        <v/>
      </c>
      <c r="AU101" s="36">
        <f>IF(AND(AH101=1,LEN(AT101)&gt;0),MAX($AU$1:AU100)+1,"")</f>
        <v/>
      </c>
      <c r="AV101" s="36">
        <f>IF(AH101=1,AE101,"")</f>
        <v/>
      </c>
      <c r="AW101" s="36">
        <f>IF(AV101="","",SUMPRODUCT(($AV$2:$AV$501&lt;&gt;"")*($AV$2:$AV$501&lt;AV101))+SUMPRODUCT(($AV$2:AV101=AV101)*1))</f>
        <v/>
      </c>
      <c r="AX101" s="36">
        <f>IF(AI101=1,IFERROR(TRIM(INDEX($A101:$Z101,MATCH(Lists!$J$6,$A$1:$Z$1,0))&amp;""),""),"")</f>
        <v/>
      </c>
    </row>
    <row r="102">
      <c r="AA102" s="34" t="n"/>
      <c r="AB102" s="37" t="n"/>
      <c r="AC102" s="37" t="n"/>
      <c r="AD102" s="34" t="n"/>
      <c r="AE102" s="36">
        <f>IFERROR(TRIM(INDEX($A102:$Z102,MATCH(Lists!$J$2,$A$1:$Z$1,0))&amp;""),"")</f>
        <v/>
      </c>
      <c r="AF102" s="36">
        <f>IFERROR(TRIM(INDEX($A102:$Z102,MATCH(Lists!$J$3,$A$1:$Z$1,0))&amp;""),"")</f>
        <v/>
      </c>
      <c r="AG102" s="36">
        <f>IFERROR(TRIM(INDEX($A102:$Z102,MATCH(Lists!$J$4,$A$1:$Z$1,0))&amp;""),"")</f>
        <v/>
      </c>
      <c r="AH102" s="36">
        <f>IF(AND(AE102&lt;&gt;"",UPPER(TRIM(AB102))&lt;&gt;"Y"),1,0)</f>
        <v/>
      </c>
      <c r="AI102" s="36">
        <f>IF(AH102=1,IF(LEFT(IFERROR(TRIM(INDEX($A102:$Z102,MATCH(Lists!$J$5,$A$1:$Z$1,0))&amp;""),""),3)="Yes",1,0),0)</f>
        <v/>
      </c>
      <c r="AJ102" s="36">
        <f>IFERROR(TRIM(INDEX($A102:$Z102,MATCH(Lists!$J$9,$A$1:$Z$1,0))&amp;""),"")</f>
        <v/>
      </c>
      <c r="AK102" s="36">
        <f>IF(AH102=0,0,IF(AJ102="",1,IF(IFERROR(INDEX(Lists!$B$2:$B$9,MATCH(AJ102,Lists!$A$2:$A$9,0)),"N")="Y",1,0)))</f>
        <v/>
      </c>
      <c r="AL102" s="36">
        <f>AH102+AI102</f>
        <v/>
      </c>
      <c r="AM102" s="36">
        <f>AK102*(1+AI102)</f>
        <v/>
      </c>
      <c r="AN102" s="36">
        <f>IFERROR(VALUE(IFERROR(TRIM(INDEX($A102:$Z102,MATCH(Lists!$J$10,$A$1:$Z$1,0))&amp;""),"")),0)</f>
        <v/>
      </c>
      <c r="AO102" s="36">
        <f>IFERROR(VALUE(IFERROR(TRIM(INDEX($A102:$Z102,MATCH(Lists!$J$12,$A$1:$Z$1,0))&amp;""),"")),0)</f>
        <v/>
      </c>
      <c r="AP102" s="36">
        <f>IF(IFERROR(INDEX(Lists!$C$2:$C$9,MATCH(AJ102,Lists!$A$2:$A$9,0)),"N")="Y",AN102-AO102,0)</f>
        <v/>
      </c>
      <c r="AQ102" s="36">
        <f>UPPER(IFERROR(TRIM(INDEX($A102:$Z102,MATCH(Lists!$J$11,$A$1:$Z$1,0))&amp;""),""))</f>
        <v/>
      </c>
      <c r="AR102" s="36">
        <f>IF(LEN(AQ102)&gt;0,ROW(),"")</f>
        <v/>
      </c>
      <c r="AS102" s="36">
        <f>IFERROR(TRIM(INDEX($A102:$Z102,MATCH(Lists!$J$7,$A$1:$Z$1,0))&amp;""),"")</f>
        <v/>
      </c>
      <c r="AT102" s="36">
        <f>IFERROR(TRIM(INDEX($A102:$Z102,MATCH(Lists!$J$8,$A$1:$Z$1,0))&amp;""),"")</f>
        <v/>
      </c>
      <c r="AU102" s="36">
        <f>IF(AND(AH102=1,LEN(AT102)&gt;0),MAX($AU$1:AU101)+1,"")</f>
        <v/>
      </c>
      <c r="AV102" s="36">
        <f>IF(AH102=1,AE102,"")</f>
        <v/>
      </c>
      <c r="AW102" s="36">
        <f>IF(AV102="","",SUMPRODUCT(($AV$2:$AV$501&lt;&gt;"")*($AV$2:$AV$501&lt;AV102))+SUMPRODUCT(($AV$2:AV102=AV102)*1))</f>
        <v/>
      </c>
      <c r="AX102" s="36">
        <f>IF(AI102=1,IFERROR(TRIM(INDEX($A102:$Z102,MATCH(Lists!$J$6,$A$1:$Z$1,0))&amp;""),""),"")</f>
        <v/>
      </c>
    </row>
    <row r="103">
      <c r="AA103" s="34" t="n"/>
      <c r="AB103" s="37" t="n"/>
      <c r="AC103" s="37" t="n"/>
      <c r="AD103" s="34" t="n"/>
      <c r="AE103" s="36">
        <f>IFERROR(TRIM(INDEX($A103:$Z103,MATCH(Lists!$J$2,$A$1:$Z$1,0))&amp;""),"")</f>
        <v/>
      </c>
      <c r="AF103" s="36">
        <f>IFERROR(TRIM(INDEX($A103:$Z103,MATCH(Lists!$J$3,$A$1:$Z$1,0))&amp;""),"")</f>
        <v/>
      </c>
      <c r="AG103" s="36">
        <f>IFERROR(TRIM(INDEX($A103:$Z103,MATCH(Lists!$J$4,$A$1:$Z$1,0))&amp;""),"")</f>
        <v/>
      </c>
      <c r="AH103" s="36">
        <f>IF(AND(AE103&lt;&gt;"",UPPER(TRIM(AB103))&lt;&gt;"Y"),1,0)</f>
        <v/>
      </c>
      <c r="AI103" s="36">
        <f>IF(AH103=1,IF(LEFT(IFERROR(TRIM(INDEX($A103:$Z103,MATCH(Lists!$J$5,$A$1:$Z$1,0))&amp;""),""),3)="Yes",1,0),0)</f>
        <v/>
      </c>
      <c r="AJ103" s="36">
        <f>IFERROR(TRIM(INDEX($A103:$Z103,MATCH(Lists!$J$9,$A$1:$Z$1,0))&amp;""),"")</f>
        <v/>
      </c>
      <c r="AK103" s="36">
        <f>IF(AH103=0,0,IF(AJ103="",1,IF(IFERROR(INDEX(Lists!$B$2:$B$9,MATCH(AJ103,Lists!$A$2:$A$9,0)),"N")="Y",1,0)))</f>
        <v/>
      </c>
      <c r="AL103" s="36">
        <f>AH103+AI103</f>
        <v/>
      </c>
      <c r="AM103" s="36">
        <f>AK103*(1+AI103)</f>
        <v/>
      </c>
      <c r="AN103" s="36">
        <f>IFERROR(VALUE(IFERROR(TRIM(INDEX($A103:$Z103,MATCH(Lists!$J$10,$A$1:$Z$1,0))&amp;""),"")),0)</f>
        <v/>
      </c>
      <c r="AO103" s="36">
        <f>IFERROR(VALUE(IFERROR(TRIM(INDEX($A103:$Z103,MATCH(Lists!$J$12,$A$1:$Z$1,0))&amp;""),"")),0)</f>
        <v/>
      </c>
      <c r="AP103" s="36">
        <f>IF(IFERROR(INDEX(Lists!$C$2:$C$9,MATCH(AJ103,Lists!$A$2:$A$9,0)),"N")="Y",AN103-AO103,0)</f>
        <v/>
      </c>
      <c r="AQ103" s="36">
        <f>UPPER(IFERROR(TRIM(INDEX($A103:$Z103,MATCH(Lists!$J$11,$A$1:$Z$1,0))&amp;""),""))</f>
        <v/>
      </c>
      <c r="AR103" s="36">
        <f>IF(LEN(AQ103)&gt;0,ROW(),"")</f>
        <v/>
      </c>
      <c r="AS103" s="36">
        <f>IFERROR(TRIM(INDEX($A103:$Z103,MATCH(Lists!$J$7,$A$1:$Z$1,0))&amp;""),"")</f>
        <v/>
      </c>
      <c r="AT103" s="36">
        <f>IFERROR(TRIM(INDEX($A103:$Z103,MATCH(Lists!$J$8,$A$1:$Z$1,0))&amp;""),"")</f>
        <v/>
      </c>
      <c r="AU103" s="36">
        <f>IF(AND(AH103=1,LEN(AT103)&gt;0),MAX($AU$1:AU102)+1,"")</f>
        <v/>
      </c>
      <c r="AV103" s="36">
        <f>IF(AH103=1,AE103,"")</f>
        <v/>
      </c>
      <c r="AW103" s="36">
        <f>IF(AV103="","",SUMPRODUCT(($AV$2:$AV$501&lt;&gt;"")*($AV$2:$AV$501&lt;AV103))+SUMPRODUCT(($AV$2:AV103=AV103)*1))</f>
        <v/>
      </c>
      <c r="AX103" s="36">
        <f>IF(AI103=1,IFERROR(TRIM(INDEX($A103:$Z103,MATCH(Lists!$J$6,$A$1:$Z$1,0))&amp;""),""),"")</f>
        <v/>
      </c>
    </row>
    <row r="104">
      <c r="AA104" s="34" t="n"/>
      <c r="AB104" s="37" t="n"/>
      <c r="AC104" s="37" t="n"/>
      <c r="AD104" s="34" t="n"/>
      <c r="AE104" s="36">
        <f>IFERROR(TRIM(INDEX($A104:$Z104,MATCH(Lists!$J$2,$A$1:$Z$1,0))&amp;""),"")</f>
        <v/>
      </c>
      <c r="AF104" s="36">
        <f>IFERROR(TRIM(INDEX($A104:$Z104,MATCH(Lists!$J$3,$A$1:$Z$1,0))&amp;""),"")</f>
        <v/>
      </c>
      <c r="AG104" s="36">
        <f>IFERROR(TRIM(INDEX($A104:$Z104,MATCH(Lists!$J$4,$A$1:$Z$1,0))&amp;""),"")</f>
        <v/>
      </c>
      <c r="AH104" s="36">
        <f>IF(AND(AE104&lt;&gt;"",UPPER(TRIM(AB104))&lt;&gt;"Y"),1,0)</f>
        <v/>
      </c>
      <c r="AI104" s="36">
        <f>IF(AH104=1,IF(LEFT(IFERROR(TRIM(INDEX($A104:$Z104,MATCH(Lists!$J$5,$A$1:$Z$1,0))&amp;""),""),3)="Yes",1,0),0)</f>
        <v/>
      </c>
      <c r="AJ104" s="36">
        <f>IFERROR(TRIM(INDEX($A104:$Z104,MATCH(Lists!$J$9,$A$1:$Z$1,0))&amp;""),"")</f>
        <v/>
      </c>
      <c r="AK104" s="36">
        <f>IF(AH104=0,0,IF(AJ104="",1,IF(IFERROR(INDEX(Lists!$B$2:$B$9,MATCH(AJ104,Lists!$A$2:$A$9,0)),"N")="Y",1,0)))</f>
        <v/>
      </c>
      <c r="AL104" s="36">
        <f>AH104+AI104</f>
        <v/>
      </c>
      <c r="AM104" s="36">
        <f>AK104*(1+AI104)</f>
        <v/>
      </c>
      <c r="AN104" s="36">
        <f>IFERROR(VALUE(IFERROR(TRIM(INDEX($A104:$Z104,MATCH(Lists!$J$10,$A$1:$Z$1,0))&amp;""),"")),0)</f>
        <v/>
      </c>
      <c r="AO104" s="36">
        <f>IFERROR(VALUE(IFERROR(TRIM(INDEX($A104:$Z104,MATCH(Lists!$J$12,$A$1:$Z$1,0))&amp;""),"")),0)</f>
        <v/>
      </c>
      <c r="AP104" s="36">
        <f>IF(IFERROR(INDEX(Lists!$C$2:$C$9,MATCH(AJ104,Lists!$A$2:$A$9,0)),"N")="Y",AN104-AO104,0)</f>
        <v/>
      </c>
      <c r="AQ104" s="36">
        <f>UPPER(IFERROR(TRIM(INDEX($A104:$Z104,MATCH(Lists!$J$11,$A$1:$Z$1,0))&amp;""),""))</f>
        <v/>
      </c>
      <c r="AR104" s="36">
        <f>IF(LEN(AQ104)&gt;0,ROW(),"")</f>
        <v/>
      </c>
      <c r="AS104" s="36">
        <f>IFERROR(TRIM(INDEX($A104:$Z104,MATCH(Lists!$J$7,$A$1:$Z$1,0))&amp;""),"")</f>
        <v/>
      </c>
      <c r="AT104" s="36">
        <f>IFERROR(TRIM(INDEX($A104:$Z104,MATCH(Lists!$J$8,$A$1:$Z$1,0))&amp;""),"")</f>
        <v/>
      </c>
      <c r="AU104" s="36">
        <f>IF(AND(AH104=1,LEN(AT104)&gt;0),MAX($AU$1:AU103)+1,"")</f>
        <v/>
      </c>
      <c r="AV104" s="36">
        <f>IF(AH104=1,AE104,"")</f>
        <v/>
      </c>
      <c r="AW104" s="36">
        <f>IF(AV104="","",SUMPRODUCT(($AV$2:$AV$501&lt;&gt;"")*($AV$2:$AV$501&lt;AV104))+SUMPRODUCT(($AV$2:AV104=AV104)*1))</f>
        <v/>
      </c>
      <c r="AX104" s="36">
        <f>IF(AI104=1,IFERROR(TRIM(INDEX($A104:$Z104,MATCH(Lists!$J$6,$A$1:$Z$1,0))&amp;""),""),"")</f>
        <v/>
      </c>
    </row>
    <row r="105">
      <c r="AA105" s="34" t="n"/>
      <c r="AB105" s="37" t="n"/>
      <c r="AC105" s="37" t="n"/>
      <c r="AD105" s="34" t="n"/>
      <c r="AE105" s="36">
        <f>IFERROR(TRIM(INDEX($A105:$Z105,MATCH(Lists!$J$2,$A$1:$Z$1,0))&amp;""),"")</f>
        <v/>
      </c>
      <c r="AF105" s="36">
        <f>IFERROR(TRIM(INDEX($A105:$Z105,MATCH(Lists!$J$3,$A$1:$Z$1,0))&amp;""),"")</f>
        <v/>
      </c>
      <c r="AG105" s="36">
        <f>IFERROR(TRIM(INDEX($A105:$Z105,MATCH(Lists!$J$4,$A$1:$Z$1,0))&amp;""),"")</f>
        <v/>
      </c>
      <c r="AH105" s="36">
        <f>IF(AND(AE105&lt;&gt;"",UPPER(TRIM(AB105))&lt;&gt;"Y"),1,0)</f>
        <v/>
      </c>
      <c r="AI105" s="36">
        <f>IF(AH105=1,IF(LEFT(IFERROR(TRIM(INDEX($A105:$Z105,MATCH(Lists!$J$5,$A$1:$Z$1,0))&amp;""),""),3)="Yes",1,0),0)</f>
        <v/>
      </c>
      <c r="AJ105" s="36">
        <f>IFERROR(TRIM(INDEX($A105:$Z105,MATCH(Lists!$J$9,$A$1:$Z$1,0))&amp;""),"")</f>
        <v/>
      </c>
      <c r="AK105" s="36">
        <f>IF(AH105=0,0,IF(AJ105="",1,IF(IFERROR(INDEX(Lists!$B$2:$B$9,MATCH(AJ105,Lists!$A$2:$A$9,0)),"N")="Y",1,0)))</f>
        <v/>
      </c>
      <c r="AL105" s="36">
        <f>AH105+AI105</f>
        <v/>
      </c>
      <c r="AM105" s="36">
        <f>AK105*(1+AI105)</f>
        <v/>
      </c>
      <c r="AN105" s="36">
        <f>IFERROR(VALUE(IFERROR(TRIM(INDEX($A105:$Z105,MATCH(Lists!$J$10,$A$1:$Z$1,0))&amp;""),"")),0)</f>
        <v/>
      </c>
      <c r="AO105" s="36">
        <f>IFERROR(VALUE(IFERROR(TRIM(INDEX($A105:$Z105,MATCH(Lists!$J$12,$A$1:$Z$1,0))&amp;""),"")),0)</f>
        <v/>
      </c>
      <c r="AP105" s="36">
        <f>IF(IFERROR(INDEX(Lists!$C$2:$C$9,MATCH(AJ105,Lists!$A$2:$A$9,0)),"N")="Y",AN105-AO105,0)</f>
        <v/>
      </c>
      <c r="AQ105" s="36">
        <f>UPPER(IFERROR(TRIM(INDEX($A105:$Z105,MATCH(Lists!$J$11,$A$1:$Z$1,0))&amp;""),""))</f>
        <v/>
      </c>
      <c r="AR105" s="36">
        <f>IF(LEN(AQ105)&gt;0,ROW(),"")</f>
        <v/>
      </c>
      <c r="AS105" s="36">
        <f>IFERROR(TRIM(INDEX($A105:$Z105,MATCH(Lists!$J$7,$A$1:$Z$1,0))&amp;""),"")</f>
        <v/>
      </c>
      <c r="AT105" s="36">
        <f>IFERROR(TRIM(INDEX($A105:$Z105,MATCH(Lists!$J$8,$A$1:$Z$1,0))&amp;""),"")</f>
        <v/>
      </c>
      <c r="AU105" s="36">
        <f>IF(AND(AH105=1,LEN(AT105)&gt;0),MAX($AU$1:AU104)+1,"")</f>
        <v/>
      </c>
      <c r="AV105" s="36">
        <f>IF(AH105=1,AE105,"")</f>
        <v/>
      </c>
      <c r="AW105" s="36">
        <f>IF(AV105="","",SUMPRODUCT(($AV$2:$AV$501&lt;&gt;"")*($AV$2:$AV$501&lt;AV105))+SUMPRODUCT(($AV$2:AV105=AV105)*1))</f>
        <v/>
      </c>
      <c r="AX105" s="36">
        <f>IF(AI105=1,IFERROR(TRIM(INDEX($A105:$Z105,MATCH(Lists!$J$6,$A$1:$Z$1,0))&amp;""),""),"")</f>
        <v/>
      </c>
    </row>
    <row r="106">
      <c r="AA106" s="34" t="n"/>
      <c r="AB106" s="37" t="n"/>
      <c r="AC106" s="37" t="n"/>
      <c r="AD106" s="34" t="n"/>
      <c r="AE106" s="36">
        <f>IFERROR(TRIM(INDEX($A106:$Z106,MATCH(Lists!$J$2,$A$1:$Z$1,0))&amp;""),"")</f>
        <v/>
      </c>
      <c r="AF106" s="36">
        <f>IFERROR(TRIM(INDEX($A106:$Z106,MATCH(Lists!$J$3,$A$1:$Z$1,0))&amp;""),"")</f>
        <v/>
      </c>
      <c r="AG106" s="36">
        <f>IFERROR(TRIM(INDEX($A106:$Z106,MATCH(Lists!$J$4,$A$1:$Z$1,0))&amp;""),"")</f>
        <v/>
      </c>
      <c r="AH106" s="36">
        <f>IF(AND(AE106&lt;&gt;"",UPPER(TRIM(AB106))&lt;&gt;"Y"),1,0)</f>
        <v/>
      </c>
      <c r="AI106" s="36">
        <f>IF(AH106=1,IF(LEFT(IFERROR(TRIM(INDEX($A106:$Z106,MATCH(Lists!$J$5,$A$1:$Z$1,0))&amp;""),""),3)="Yes",1,0),0)</f>
        <v/>
      </c>
      <c r="AJ106" s="36">
        <f>IFERROR(TRIM(INDEX($A106:$Z106,MATCH(Lists!$J$9,$A$1:$Z$1,0))&amp;""),"")</f>
        <v/>
      </c>
      <c r="AK106" s="36">
        <f>IF(AH106=0,0,IF(AJ106="",1,IF(IFERROR(INDEX(Lists!$B$2:$B$9,MATCH(AJ106,Lists!$A$2:$A$9,0)),"N")="Y",1,0)))</f>
        <v/>
      </c>
      <c r="AL106" s="36">
        <f>AH106+AI106</f>
        <v/>
      </c>
      <c r="AM106" s="36">
        <f>AK106*(1+AI106)</f>
        <v/>
      </c>
      <c r="AN106" s="36">
        <f>IFERROR(VALUE(IFERROR(TRIM(INDEX($A106:$Z106,MATCH(Lists!$J$10,$A$1:$Z$1,0))&amp;""),"")),0)</f>
        <v/>
      </c>
      <c r="AO106" s="36">
        <f>IFERROR(VALUE(IFERROR(TRIM(INDEX($A106:$Z106,MATCH(Lists!$J$12,$A$1:$Z$1,0))&amp;""),"")),0)</f>
        <v/>
      </c>
      <c r="AP106" s="36">
        <f>IF(IFERROR(INDEX(Lists!$C$2:$C$9,MATCH(AJ106,Lists!$A$2:$A$9,0)),"N")="Y",AN106-AO106,0)</f>
        <v/>
      </c>
      <c r="AQ106" s="36">
        <f>UPPER(IFERROR(TRIM(INDEX($A106:$Z106,MATCH(Lists!$J$11,$A$1:$Z$1,0))&amp;""),""))</f>
        <v/>
      </c>
      <c r="AR106" s="36">
        <f>IF(LEN(AQ106)&gt;0,ROW(),"")</f>
        <v/>
      </c>
      <c r="AS106" s="36">
        <f>IFERROR(TRIM(INDEX($A106:$Z106,MATCH(Lists!$J$7,$A$1:$Z$1,0))&amp;""),"")</f>
        <v/>
      </c>
      <c r="AT106" s="36">
        <f>IFERROR(TRIM(INDEX($A106:$Z106,MATCH(Lists!$J$8,$A$1:$Z$1,0))&amp;""),"")</f>
        <v/>
      </c>
      <c r="AU106" s="36">
        <f>IF(AND(AH106=1,LEN(AT106)&gt;0),MAX($AU$1:AU105)+1,"")</f>
        <v/>
      </c>
      <c r="AV106" s="36">
        <f>IF(AH106=1,AE106,"")</f>
        <v/>
      </c>
      <c r="AW106" s="36">
        <f>IF(AV106="","",SUMPRODUCT(($AV$2:$AV$501&lt;&gt;"")*($AV$2:$AV$501&lt;AV106))+SUMPRODUCT(($AV$2:AV106=AV106)*1))</f>
        <v/>
      </c>
      <c r="AX106" s="36">
        <f>IF(AI106=1,IFERROR(TRIM(INDEX($A106:$Z106,MATCH(Lists!$J$6,$A$1:$Z$1,0))&amp;""),""),"")</f>
        <v/>
      </c>
    </row>
    <row r="107">
      <c r="AA107" s="34" t="n"/>
      <c r="AB107" s="37" t="n"/>
      <c r="AC107" s="37" t="n"/>
      <c r="AD107" s="34" t="n"/>
      <c r="AE107" s="36">
        <f>IFERROR(TRIM(INDEX($A107:$Z107,MATCH(Lists!$J$2,$A$1:$Z$1,0))&amp;""),"")</f>
        <v/>
      </c>
      <c r="AF107" s="36">
        <f>IFERROR(TRIM(INDEX($A107:$Z107,MATCH(Lists!$J$3,$A$1:$Z$1,0))&amp;""),"")</f>
        <v/>
      </c>
      <c r="AG107" s="36">
        <f>IFERROR(TRIM(INDEX($A107:$Z107,MATCH(Lists!$J$4,$A$1:$Z$1,0))&amp;""),"")</f>
        <v/>
      </c>
      <c r="AH107" s="36">
        <f>IF(AND(AE107&lt;&gt;"",UPPER(TRIM(AB107))&lt;&gt;"Y"),1,0)</f>
        <v/>
      </c>
      <c r="AI107" s="36">
        <f>IF(AH107=1,IF(LEFT(IFERROR(TRIM(INDEX($A107:$Z107,MATCH(Lists!$J$5,$A$1:$Z$1,0))&amp;""),""),3)="Yes",1,0),0)</f>
        <v/>
      </c>
      <c r="AJ107" s="36">
        <f>IFERROR(TRIM(INDEX($A107:$Z107,MATCH(Lists!$J$9,$A$1:$Z$1,0))&amp;""),"")</f>
        <v/>
      </c>
      <c r="AK107" s="36">
        <f>IF(AH107=0,0,IF(AJ107="",1,IF(IFERROR(INDEX(Lists!$B$2:$B$9,MATCH(AJ107,Lists!$A$2:$A$9,0)),"N")="Y",1,0)))</f>
        <v/>
      </c>
      <c r="AL107" s="36">
        <f>AH107+AI107</f>
        <v/>
      </c>
      <c r="AM107" s="36">
        <f>AK107*(1+AI107)</f>
        <v/>
      </c>
      <c r="AN107" s="36">
        <f>IFERROR(VALUE(IFERROR(TRIM(INDEX($A107:$Z107,MATCH(Lists!$J$10,$A$1:$Z$1,0))&amp;""),"")),0)</f>
        <v/>
      </c>
      <c r="AO107" s="36">
        <f>IFERROR(VALUE(IFERROR(TRIM(INDEX($A107:$Z107,MATCH(Lists!$J$12,$A$1:$Z$1,0))&amp;""),"")),0)</f>
        <v/>
      </c>
      <c r="AP107" s="36">
        <f>IF(IFERROR(INDEX(Lists!$C$2:$C$9,MATCH(AJ107,Lists!$A$2:$A$9,0)),"N")="Y",AN107-AO107,0)</f>
        <v/>
      </c>
      <c r="AQ107" s="36">
        <f>UPPER(IFERROR(TRIM(INDEX($A107:$Z107,MATCH(Lists!$J$11,$A$1:$Z$1,0))&amp;""),""))</f>
        <v/>
      </c>
      <c r="AR107" s="36">
        <f>IF(LEN(AQ107)&gt;0,ROW(),"")</f>
        <v/>
      </c>
      <c r="AS107" s="36">
        <f>IFERROR(TRIM(INDEX($A107:$Z107,MATCH(Lists!$J$7,$A$1:$Z$1,0))&amp;""),"")</f>
        <v/>
      </c>
      <c r="AT107" s="36">
        <f>IFERROR(TRIM(INDEX($A107:$Z107,MATCH(Lists!$J$8,$A$1:$Z$1,0))&amp;""),"")</f>
        <v/>
      </c>
      <c r="AU107" s="36">
        <f>IF(AND(AH107=1,LEN(AT107)&gt;0),MAX($AU$1:AU106)+1,"")</f>
        <v/>
      </c>
      <c r="AV107" s="36">
        <f>IF(AH107=1,AE107,"")</f>
        <v/>
      </c>
      <c r="AW107" s="36">
        <f>IF(AV107="","",SUMPRODUCT(($AV$2:$AV$501&lt;&gt;"")*($AV$2:$AV$501&lt;AV107))+SUMPRODUCT(($AV$2:AV107=AV107)*1))</f>
        <v/>
      </c>
      <c r="AX107" s="36">
        <f>IF(AI107=1,IFERROR(TRIM(INDEX($A107:$Z107,MATCH(Lists!$J$6,$A$1:$Z$1,0))&amp;""),""),"")</f>
        <v/>
      </c>
    </row>
    <row r="108">
      <c r="AA108" s="34" t="n"/>
      <c r="AB108" s="37" t="n"/>
      <c r="AC108" s="37" t="n"/>
      <c r="AD108" s="34" t="n"/>
      <c r="AE108" s="36">
        <f>IFERROR(TRIM(INDEX($A108:$Z108,MATCH(Lists!$J$2,$A$1:$Z$1,0))&amp;""),"")</f>
        <v/>
      </c>
      <c r="AF108" s="36">
        <f>IFERROR(TRIM(INDEX($A108:$Z108,MATCH(Lists!$J$3,$A$1:$Z$1,0))&amp;""),"")</f>
        <v/>
      </c>
      <c r="AG108" s="36">
        <f>IFERROR(TRIM(INDEX($A108:$Z108,MATCH(Lists!$J$4,$A$1:$Z$1,0))&amp;""),"")</f>
        <v/>
      </c>
      <c r="AH108" s="36">
        <f>IF(AND(AE108&lt;&gt;"",UPPER(TRIM(AB108))&lt;&gt;"Y"),1,0)</f>
        <v/>
      </c>
      <c r="AI108" s="36">
        <f>IF(AH108=1,IF(LEFT(IFERROR(TRIM(INDEX($A108:$Z108,MATCH(Lists!$J$5,$A$1:$Z$1,0))&amp;""),""),3)="Yes",1,0),0)</f>
        <v/>
      </c>
      <c r="AJ108" s="36">
        <f>IFERROR(TRIM(INDEX($A108:$Z108,MATCH(Lists!$J$9,$A$1:$Z$1,0))&amp;""),"")</f>
        <v/>
      </c>
      <c r="AK108" s="36">
        <f>IF(AH108=0,0,IF(AJ108="",1,IF(IFERROR(INDEX(Lists!$B$2:$B$9,MATCH(AJ108,Lists!$A$2:$A$9,0)),"N")="Y",1,0)))</f>
        <v/>
      </c>
      <c r="AL108" s="36">
        <f>AH108+AI108</f>
        <v/>
      </c>
      <c r="AM108" s="36">
        <f>AK108*(1+AI108)</f>
        <v/>
      </c>
      <c r="AN108" s="36">
        <f>IFERROR(VALUE(IFERROR(TRIM(INDEX($A108:$Z108,MATCH(Lists!$J$10,$A$1:$Z$1,0))&amp;""),"")),0)</f>
        <v/>
      </c>
      <c r="AO108" s="36">
        <f>IFERROR(VALUE(IFERROR(TRIM(INDEX($A108:$Z108,MATCH(Lists!$J$12,$A$1:$Z$1,0))&amp;""),"")),0)</f>
        <v/>
      </c>
      <c r="AP108" s="36">
        <f>IF(IFERROR(INDEX(Lists!$C$2:$C$9,MATCH(AJ108,Lists!$A$2:$A$9,0)),"N")="Y",AN108-AO108,0)</f>
        <v/>
      </c>
      <c r="AQ108" s="36">
        <f>UPPER(IFERROR(TRIM(INDEX($A108:$Z108,MATCH(Lists!$J$11,$A$1:$Z$1,0))&amp;""),""))</f>
        <v/>
      </c>
      <c r="AR108" s="36">
        <f>IF(LEN(AQ108)&gt;0,ROW(),"")</f>
        <v/>
      </c>
      <c r="AS108" s="36">
        <f>IFERROR(TRIM(INDEX($A108:$Z108,MATCH(Lists!$J$7,$A$1:$Z$1,0))&amp;""),"")</f>
        <v/>
      </c>
      <c r="AT108" s="36">
        <f>IFERROR(TRIM(INDEX($A108:$Z108,MATCH(Lists!$J$8,$A$1:$Z$1,0))&amp;""),"")</f>
        <v/>
      </c>
      <c r="AU108" s="36">
        <f>IF(AND(AH108=1,LEN(AT108)&gt;0),MAX($AU$1:AU107)+1,"")</f>
        <v/>
      </c>
      <c r="AV108" s="36">
        <f>IF(AH108=1,AE108,"")</f>
        <v/>
      </c>
      <c r="AW108" s="36">
        <f>IF(AV108="","",SUMPRODUCT(($AV$2:$AV$501&lt;&gt;"")*($AV$2:$AV$501&lt;AV108))+SUMPRODUCT(($AV$2:AV108=AV108)*1))</f>
        <v/>
      </c>
      <c r="AX108" s="36">
        <f>IF(AI108=1,IFERROR(TRIM(INDEX($A108:$Z108,MATCH(Lists!$J$6,$A$1:$Z$1,0))&amp;""),""),"")</f>
        <v/>
      </c>
    </row>
    <row r="109">
      <c r="AA109" s="34" t="n"/>
      <c r="AB109" s="37" t="n"/>
      <c r="AC109" s="37" t="n"/>
      <c r="AD109" s="34" t="n"/>
      <c r="AE109" s="36">
        <f>IFERROR(TRIM(INDEX($A109:$Z109,MATCH(Lists!$J$2,$A$1:$Z$1,0))&amp;""),"")</f>
        <v/>
      </c>
      <c r="AF109" s="36">
        <f>IFERROR(TRIM(INDEX($A109:$Z109,MATCH(Lists!$J$3,$A$1:$Z$1,0))&amp;""),"")</f>
        <v/>
      </c>
      <c r="AG109" s="36">
        <f>IFERROR(TRIM(INDEX($A109:$Z109,MATCH(Lists!$J$4,$A$1:$Z$1,0))&amp;""),"")</f>
        <v/>
      </c>
      <c r="AH109" s="36">
        <f>IF(AND(AE109&lt;&gt;"",UPPER(TRIM(AB109))&lt;&gt;"Y"),1,0)</f>
        <v/>
      </c>
      <c r="AI109" s="36">
        <f>IF(AH109=1,IF(LEFT(IFERROR(TRIM(INDEX($A109:$Z109,MATCH(Lists!$J$5,$A$1:$Z$1,0))&amp;""),""),3)="Yes",1,0),0)</f>
        <v/>
      </c>
      <c r="AJ109" s="36">
        <f>IFERROR(TRIM(INDEX($A109:$Z109,MATCH(Lists!$J$9,$A$1:$Z$1,0))&amp;""),"")</f>
        <v/>
      </c>
      <c r="AK109" s="36">
        <f>IF(AH109=0,0,IF(AJ109="",1,IF(IFERROR(INDEX(Lists!$B$2:$B$9,MATCH(AJ109,Lists!$A$2:$A$9,0)),"N")="Y",1,0)))</f>
        <v/>
      </c>
      <c r="AL109" s="36">
        <f>AH109+AI109</f>
        <v/>
      </c>
      <c r="AM109" s="36">
        <f>AK109*(1+AI109)</f>
        <v/>
      </c>
      <c r="AN109" s="36">
        <f>IFERROR(VALUE(IFERROR(TRIM(INDEX($A109:$Z109,MATCH(Lists!$J$10,$A$1:$Z$1,0))&amp;""),"")),0)</f>
        <v/>
      </c>
      <c r="AO109" s="36">
        <f>IFERROR(VALUE(IFERROR(TRIM(INDEX($A109:$Z109,MATCH(Lists!$J$12,$A$1:$Z$1,0))&amp;""),"")),0)</f>
        <v/>
      </c>
      <c r="AP109" s="36">
        <f>IF(IFERROR(INDEX(Lists!$C$2:$C$9,MATCH(AJ109,Lists!$A$2:$A$9,0)),"N")="Y",AN109-AO109,0)</f>
        <v/>
      </c>
      <c r="AQ109" s="36">
        <f>UPPER(IFERROR(TRIM(INDEX($A109:$Z109,MATCH(Lists!$J$11,$A$1:$Z$1,0))&amp;""),""))</f>
        <v/>
      </c>
      <c r="AR109" s="36">
        <f>IF(LEN(AQ109)&gt;0,ROW(),"")</f>
        <v/>
      </c>
      <c r="AS109" s="36">
        <f>IFERROR(TRIM(INDEX($A109:$Z109,MATCH(Lists!$J$7,$A$1:$Z$1,0))&amp;""),"")</f>
        <v/>
      </c>
      <c r="AT109" s="36">
        <f>IFERROR(TRIM(INDEX($A109:$Z109,MATCH(Lists!$J$8,$A$1:$Z$1,0))&amp;""),"")</f>
        <v/>
      </c>
      <c r="AU109" s="36">
        <f>IF(AND(AH109=1,LEN(AT109)&gt;0),MAX($AU$1:AU108)+1,"")</f>
        <v/>
      </c>
      <c r="AV109" s="36">
        <f>IF(AH109=1,AE109,"")</f>
        <v/>
      </c>
      <c r="AW109" s="36">
        <f>IF(AV109="","",SUMPRODUCT(($AV$2:$AV$501&lt;&gt;"")*($AV$2:$AV$501&lt;AV109))+SUMPRODUCT(($AV$2:AV109=AV109)*1))</f>
        <v/>
      </c>
      <c r="AX109" s="36">
        <f>IF(AI109=1,IFERROR(TRIM(INDEX($A109:$Z109,MATCH(Lists!$J$6,$A$1:$Z$1,0))&amp;""),""),"")</f>
        <v/>
      </c>
    </row>
    <row r="110">
      <c r="AA110" s="34" t="n"/>
      <c r="AB110" s="37" t="n"/>
      <c r="AC110" s="37" t="n"/>
      <c r="AD110" s="34" t="n"/>
      <c r="AE110" s="36">
        <f>IFERROR(TRIM(INDEX($A110:$Z110,MATCH(Lists!$J$2,$A$1:$Z$1,0))&amp;""),"")</f>
        <v/>
      </c>
      <c r="AF110" s="36">
        <f>IFERROR(TRIM(INDEX($A110:$Z110,MATCH(Lists!$J$3,$A$1:$Z$1,0))&amp;""),"")</f>
        <v/>
      </c>
      <c r="AG110" s="36">
        <f>IFERROR(TRIM(INDEX($A110:$Z110,MATCH(Lists!$J$4,$A$1:$Z$1,0))&amp;""),"")</f>
        <v/>
      </c>
      <c r="AH110" s="36">
        <f>IF(AND(AE110&lt;&gt;"",UPPER(TRIM(AB110))&lt;&gt;"Y"),1,0)</f>
        <v/>
      </c>
      <c r="AI110" s="36">
        <f>IF(AH110=1,IF(LEFT(IFERROR(TRIM(INDEX($A110:$Z110,MATCH(Lists!$J$5,$A$1:$Z$1,0))&amp;""),""),3)="Yes",1,0),0)</f>
        <v/>
      </c>
      <c r="AJ110" s="36">
        <f>IFERROR(TRIM(INDEX($A110:$Z110,MATCH(Lists!$J$9,$A$1:$Z$1,0))&amp;""),"")</f>
        <v/>
      </c>
      <c r="AK110" s="36">
        <f>IF(AH110=0,0,IF(AJ110="",1,IF(IFERROR(INDEX(Lists!$B$2:$B$9,MATCH(AJ110,Lists!$A$2:$A$9,0)),"N")="Y",1,0)))</f>
        <v/>
      </c>
      <c r="AL110" s="36">
        <f>AH110+AI110</f>
        <v/>
      </c>
      <c r="AM110" s="36">
        <f>AK110*(1+AI110)</f>
        <v/>
      </c>
      <c r="AN110" s="36">
        <f>IFERROR(VALUE(IFERROR(TRIM(INDEX($A110:$Z110,MATCH(Lists!$J$10,$A$1:$Z$1,0))&amp;""),"")),0)</f>
        <v/>
      </c>
      <c r="AO110" s="36">
        <f>IFERROR(VALUE(IFERROR(TRIM(INDEX($A110:$Z110,MATCH(Lists!$J$12,$A$1:$Z$1,0))&amp;""),"")),0)</f>
        <v/>
      </c>
      <c r="AP110" s="36">
        <f>IF(IFERROR(INDEX(Lists!$C$2:$C$9,MATCH(AJ110,Lists!$A$2:$A$9,0)),"N")="Y",AN110-AO110,0)</f>
        <v/>
      </c>
      <c r="AQ110" s="36">
        <f>UPPER(IFERROR(TRIM(INDEX($A110:$Z110,MATCH(Lists!$J$11,$A$1:$Z$1,0))&amp;""),""))</f>
        <v/>
      </c>
      <c r="AR110" s="36">
        <f>IF(LEN(AQ110)&gt;0,ROW(),"")</f>
        <v/>
      </c>
      <c r="AS110" s="36">
        <f>IFERROR(TRIM(INDEX($A110:$Z110,MATCH(Lists!$J$7,$A$1:$Z$1,0))&amp;""),"")</f>
        <v/>
      </c>
      <c r="AT110" s="36">
        <f>IFERROR(TRIM(INDEX($A110:$Z110,MATCH(Lists!$J$8,$A$1:$Z$1,0))&amp;""),"")</f>
        <v/>
      </c>
      <c r="AU110" s="36">
        <f>IF(AND(AH110=1,LEN(AT110)&gt;0),MAX($AU$1:AU109)+1,"")</f>
        <v/>
      </c>
      <c r="AV110" s="36">
        <f>IF(AH110=1,AE110,"")</f>
        <v/>
      </c>
      <c r="AW110" s="36">
        <f>IF(AV110="","",SUMPRODUCT(($AV$2:$AV$501&lt;&gt;"")*($AV$2:$AV$501&lt;AV110))+SUMPRODUCT(($AV$2:AV110=AV110)*1))</f>
        <v/>
      </c>
      <c r="AX110" s="36">
        <f>IF(AI110=1,IFERROR(TRIM(INDEX($A110:$Z110,MATCH(Lists!$J$6,$A$1:$Z$1,0))&amp;""),""),"")</f>
        <v/>
      </c>
    </row>
    <row r="111">
      <c r="AA111" s="34" t="n"/>
      <c r="AB111" s="37" t="n"/>
      <c r="AC111" s="37" t="n"/>
      <c r="AD111" s="34" t="n"/>
      <c r="AE111" s="36">
        <f>IFERROR(TRIM(INDEX($A111:$Z111,MATCH(Lists!$J$2,$A$1:$Z$1,0))&amp;""),"")</f>
        <v/>
      </c>
      <c r="AF111" s="36">
        <f>IFERROR(TRIM(INDEX($A111:$Z111,MATCH(Lists!$J$3,$A$1:$Z$1,0))&amp;""),"")</f>
        <v/>
      </c>
      <c r="AG111" s="36">
        <f>IFERROR(TRIM(INDEX($A111:$Z111,MATCH(Lists!$J$4,$A$1:$Z$1,0))&amp;""),"")</f>
        <v/>
      </c>
      <c r="AH111" s="36">
        <f>IF(AND(AE111&lt;&gt;"",UPPER(TRIM(AB111))&lt;&gt;"Y"),1,0)</f>
        <v/>
      </c>
      <c r="AI111" s="36">
        <f>IF(AH111=1,IF(LEFT(IFERROR(TRIM(INDEX($A111:$Z111,MATCH(Lists!$J$5,$A$1:$Z$1,0))&amp;""),""),3)="Yes",1,0),0)</f>
        <v/>
      </c>
      <c r="AJ111" s="36">
        <f>IFERROR(TRIM(INDEX($A111:$Z111,MATCH(Lists!$J$9,$A$1:$Z$1,0))&amp;""),"")</f>
        <v/>
      </c>
      <c r="AK111" s="36">
        <f>IF(AH111=0,0,IF(AJ111="",1,IF(IFERROR(INDEX(Lists!$B$2:$B$9,MATCH(AJ111,Lists!$A$2:$A$9,0)),"N")="Y",1,0)))</f>
        <v/>
      </c>
      <c r="AL111" s="36">
        <f>AH111+AI111</f>
        <v/>
      </c>
      <c r="AM111" s="36">
        <f>AK111*(1+AI111)</f>
        <v/>
      </c>
      <c r="AN111" s="36">
        <f>IFERROR(VALUE(IFERROR(TRIM(INDEX($A111:$Z111,MATCH(Lists!$J$10,$A$1:$Z$1,0))&amp;""),"")),0)</f>
        <v/>
      </c>
      <c r="AO111" s="36">
        <f>IFERROR(VALUE(IFERROR(TRIM(INDEX($A111:$Z111,MATCH(Lists!$J$12,$A$1:$Z$1,0))&amp;""),"")),0)</f>
        <v/>
      </c>
      <c r="AP111" s="36">
        <f>IF(IFERROR(INDEX(Lists!$C$2:$C$9,MATCH(AJ111,Lists!$A$2:$A$9,0)),"N")="Y",AN111-AO111,0)</f>
        <v/>
      </c>
      <c r="AQ111" s="36">
        <f>UPPER(IFERROR(TRIM(INDEX($A111:$Z111,MATCH(Lists!$J$11,$A$1:$Z$1,0))&amp;""),""))</f>
        <v/>
      </c>
      <c r="AR111" s="36">
        <f>IF(LEN(AQ111)&gt;0,ROW(),"")</f>
        <v/>
      </c>
      <c r="AS111" s="36">
        <f>IFERROR(TRIM(INDEX($A111:$Z111,MATCH(Lists!$J$7,$A$1:$Z$1,0))&amp;""),"")</f>
        <v/>
      </c>
      <c r="AT111" s="36">
        <f>IFERROR(TRIM(INDEX($A111:$Z111,MATCH(Lists!$J$8,$A$1:$Z$1,0))&amp;""),"")</f>
        <v/>
      </c>
      <c r="AU111" s="36">
        <f>IF(AND(AH111=1,LEN(AT111)&gt;0),MAX($AU$1:AU110)+1,"")</f>
        <v/>
      </c>
      <c r="AV111" s="36">
        <f>IF(AH111=1,AE111,"")</f>
        <v/>
      </c>
      <c r="AW111" s="36">
        <f>IF(AV111="","",SUMPRODUCT(($AV$2:$AV$501&lt;&gt;"")*($AV$2:$AV$501&lt;AV111))+SUMPRODUCT(($AV$2:AV111=AV111)*1))</f>
        <v/>
      </c>
      <c r="AX111" s="36">
        <f>IF(AI111=1,IFERROR(TRIM(INDEX($A111:$Z111,MATCH(Lists!$J$6,$A$1:$Z$1,0))&amp;""),""),"")</f>
        <v/>
      </c>
    </row>
    <row r="112">
      <c r="AA112" s="34" t="n"/>
      <c r="AB112" s="37" t="n"/>
      <c r="AC112" s="37" t="n"/>
      <c r="AD112" s="34" t="n"/>
      <c r="AE112" s="36">
        <f>IFERROR(TRIM(INDEX($A112:$Z112,MATCH(Lists!$J$2,$A$1:$Z$1,0))&amp;""),"")</f>
        <v/>
      </c>
      <c r="AF112" s="36">
        <f>IFERROR(TRIM(INDEX($A112:$Z112,MATCH(Lists!$J$3,$A$1:$Z$1,0))&amp;""),"")</f>
        <v/>
      </c>
      <c r="AG112" s="36">
        <f>IFERROR(TRIM(INDEX($A112:$Z112,MATCH(Lists!$J$4,$A$1:$Z$1,0))&amp;""),"")</f>
        <v/>
      </c>
      <c r="AH112" s="36">
        <f>IF(AND(AE112&lt;&gt;"",UPPER(TRIM(AB112))&lt;&gt;"Y"),1,0)</f>
        <v/>
      </c>
      <c r="AI112" s="36">
        <f>IF(AH112=1,IF(LEFT(IFERROR(TRIM(INDEX($A112:$Z112,MATCH(Lists!$J$5,$A$1:$Z$1,0))&amp;""),""),3)="Yes",1,0),0)</f>
        <v/>
      </c>
      <c r="AJ112" s="36">
        <f>IFERROR(TRIM(INDEX($A112:$Z112,MATCH(Lists!$J$9,$A$1:$Z$1,0))&amp;""),"")</f>
        <v/>
      </c>
      <c r="AK112" s="36">
        <f>IF(AH112=0,0,IF(AJ112="",1,IF(IFERROR(INDEX(Lists!$B$2:$B$9,MATCH(AJ112,Lists!$A$2:$A$9,0)),"N")="Y",1,0)))</f>
        <v/>
      </c>
      <c r="AL112" s="36">
        <f>AH112+AI112</f>
        <v/>
      </c>
      <c r="AM112" s="36">
        <f>AK112*(1+AI112)</f>
        <v/>
      </c>
      <c r="AN112" s="36">
        <f>IFERROR(VALUE(IFERROR(TRIM(INDEX($A112:$Z112,MATCH(Lists!$J$10,$A$1:$Z$1,0))&amp;""),"")),0)</f>
        <v/>
      </c>
      <c r="AO112" s="36">
        <f>IFERROR(VALUE(IFERROR(TRIM(INDEX($A112:$Z112,MATCH(Lists!$J$12,$A$1:$Z$1,0))&amp;""),"")),0)</f>
        <v/>
      </c>
      <c r="AP112" s="36">
        <f>IF(IFERROR(INDEX(Lists!$C$2:$C$9,MATCH(AJ112,Lists!$A$2:$A$9,0)),"N")="Y",AN112-AO112,0)</f>
        <v/>
      </c>
      <c r="AQ112" s="36">
        <f>UPPER(IFERROR(TRIM(INDEX($A112:$Z112,MATCH(Lists!$J$11,$A$1:$Z$1,0))&amp;""),""))</f>
        <v/>
      </c>
      <c r="AR112" s="36">
        <f>IF(LEN(AQ112)&gt;0,ROW(),"")</f>
        <v/>
      </c>
      <c r="AS112" s="36">
        <f>IFERROR(TRIM(INDEX($A112:$Z112,MATCH(Lists!$J$7,$A$1:$Z$1,0))&amp;""),"")</f>
        <v/>
      </c>
      <c r="AT112" s="36">
        <f>IFERROR(TRIM(INDEX($A112:$Z112,MATCH(Lists!$J$8,$A$1:$Z$1,0))&amp;""),"")</f>
        <v/>
      </c>
      <c r="AU112" s="36">
        <f>IF(AND(AH112=1,LEN(AT112)&gt;0),MAX($AU$1:AU111)+1,"")</f>
        <v/>
      </c>
      <c r="AV112" s="36">
        <f>IF(AH112=1,AE112,"")</f>
        <v/>
      </c>
      <c r="AW112" s="36">
        <f>IF(AV112="","",SUMPRODUCT(($AV$2:$AV$501&lt;&gt;"")*($AV$2:$AV$501&lt;AV112))+SUMPRODUCT(($AV$2:AV112=AV112)*1))</f>
        <v/>
      </c>
      <c r="AX112" s="36">
        <f>IF(AI112=1,IFERROR(TRIM(INDEX($A112:$Z112,MATCH(Lists!$J$6,$A$1:$Z$1,0))&amp;""),""),"")</f>
        <v/>
      </c>
    </row>
    <row r="113">
      <c r="AA113" s="34" t="n"/>
      <c r="AB113" s="37" t="n"/>
      <c r="AC113" s="37" t="n"/>
      <c r="AD113" s="34" t="n"/>
      <c r="AE113" s="36">
        <f>IFERROR(TRIM(INDEX($A113:$Z113,MATCH(Lists!$J$2,$A$1:$Z$1,0))&amp;""),"")</f>
        <v/>
      </c>
      <c r="AF113" s="36">
        <f>IFERROR(TRIM(INDEX($A113:$Z113,MATCH(Lists!$J$3,$A$1:$Z$1,0))&amp;""),"")</f>
        <v/>
      </c>
      <c r="AG113" s="36">
        <f>IFERROR(TRIM(INDEX($A113:$Z113,MATCH(Lists!$J$4,$A$1:$Z$1,0))&amp;""),"")</f>
        <v/>
      </c>
      <c r="AH113" s="36">
        <f>IF(AND(AE113&lt;&gt;"",UPPER(TRIM(AB113))&lt;&gt;"Y"),1,0)</f>
        <v/>
      </c>
      <c r="AI113" s="36">
        <f>IF(AH113=1,IF(LEFT(IFERROR(TRIM(INDEX($A113:$Z113,MATCH(Lists!$J$5,$A$1:$Z$1,0))&amp;""),""),3)="Yes",1,0),0)</f>
        <v/>
      </c>
      <c r="AJ113" s="36">
        <f>IFERROR(TRIM(INDEX($A113:$Z113,MATCH(Lists!$J$9,$A$1:$Z$1,0))&amp;""),"")</f>
        <v/>
      </c>
      <c r="AK113" s="36">
        <f>IF(AH113=0,0,IF(AJ113="",1,IF(IFERROR(INDEX(Lists!$B$2:$B$9,MATCH(AJ113,Lists!$A$2:$A$9,0)),"N")="Y",1,0)))</f>
        <v/>
      </c>
      <c r="AL113" s="36">
        <f>AH113+AI113</f>
        <v/>
      </c>
      <c r="AM113" s="36">
        <f>AK113*(1+AI113)</f>
        <v/>
      </c>
      <c r="AN113" s="36">
        <f>IFERROR(VALUE(IFERROR(TRIM(INDEX($A113:$Z113,MATCH(Lists!$J$10,$A$1:$Z$1,0))&amp;""),"")),0)</f>
        <v/>
      </c>
      <c r="AO113" s="36">
        <f>IFERROR(VALUE(IFERROR(TRIM(INDEX($A113:$Z113,MATCH(Lists!$J$12,$A$1:$Z$1,0))&amp;""),"")),0)</f>
        <v/>
      </c>
      <c r="AP113" s="36">
        <f>IF(IFERROR(INDEX(Lists!$C$2:$C$9,MATCH(AJ113,Lists!$A$2:$A$9,0)),"N")="Y",AN113-AO113,0)</f>
        <v/>
      </c>
      <c r="AQ113" s="36">
        <f>UPPER(IFERROR(TRIM(INDEX($A113:$Z113,MATCH(Lists!$J$11,$A$1:$Z$1,0))&amp;""),""))</f>
        <v/>
      </c>
      <c r="AR113" s="36">
        <f>IF(LEN(AQ113)&gt;0,ROW(),"")</f>
        <v/>
      </c>
      <c r="AS113" s="36">
        <f>IFERROR(TRIM(INDEX($A113:$Z113,MATCH(Lists!$J$7,$A$1:$Z$1,0))&amp;""),"")</f>
        <v/>
      </c>
      <c r="AT113" s="36">
        <f>IFERROR(TRIM(INDEX($A113:$Z113,MATCH(Lists!$J$8,$A$1:$Z$1,0))&amp;""),"")</f>
        <v/>
      </c>
      <c r="AU113" s="36">
        <f>IF(AND(AH113=1,LEN(AT113)&gt;0),MAX($AU$1:AU112)+1,"")</f>
        <v/>
      </c>
      <c r="AV113" s="36">
        <f>IF(AH113=1,AE113,"")</f>
        <v/>
      </c>
      <c r="AW113" s="36">
        <f>IF(AV113="","",SUMPRODUCT(($AV$2:$AV$501&lt;&gt;"")*($AV$2:$AV$501&lt;AV113))+SUMPRODUCT(($AV$2:AV113=AV113)*1))</f>
        <v/>
      </c>
      <c r="AX113" s="36">
        <f>IF(AI113=1,IFERROR(TRIM(INDEX($A113:$Z113,MATCH(Lists!$J$6,$A$1:$Z$1,0))&amp;""),""),"")</f>
        <v/>
      </c>
    </row>
    <row r="114">
      <c r="AA114" s="34" t="n"/>
      <c r="AB114" s="37" t="n"/>
      <c r="AC114" s="37" t="n"/>
      <c r="AD114" s="34" t="n"/>
      <c r="AE114" s="36">
        <f>IFERROR(TRIM(INDEX($A114:$Z114,MATCH(Lists!$J$2,$A$1:$Z$1,0))&amp;""),"")</f>
        <v/>
      </c>
      <c r="AF114" s="36">
        <f>IFERROR(TRIM(INDEX($A114:$Z114,MATCH(Lists!$J$3,$A$1:$Z$1,0))&amp;""),"")</f>
        <v/>
      </c>
      <c r="AG114" s="36">
        <f>IFERROR(TRIM(INDEX($A114:$Z114,MATCH(Lists!$J$4,$A$1:$Z$1,0))&amp;""),"")</f>
        <v/>
      </c>
      <c r="AH114" s="36">
        <f>IF(AND(AE114&lt;&gt;"",UPPER(TRIM(AB114))&lt;&gt;"Y"),1,0)</f>
        <v/>
      </c>
      <c r="AI114" s="36">
        <f>IF(AH114=1,IF(LEFT(IFERROR(TRIM(INDEX($A114:$Z114,MATCH(Lists!$J$5,$A$1:$Z$1,0))&amp;""),""),3)="Yes",1,0),0)</f>
        <v/>
      </c>
      <c r="AJ114" s="36">
        <f>IFERROR(TRIM(INDEX($A114:$Z114,MATCH(Lists!$J$9,$A$1:$Z$1,0))&amp;""),"")</f>
        <v/>
      </c>
      <c r="AK114" s="36">
        <f>IF(AH114=0,0,IF(AJ114="",1,IF(IFERROR(INDEX(Lists!$B$2:$B$9,MATCH(AJ114,Lists!$A$2:$A$9,0)),"N")="Y",1,0)))</f>
        <v/>
      </c>
      <c r="AL114" s="36">
        <f>AH114+AI114</f>
        <v/>
      </c>
      <c r="AM114" s="36">
        <f>AK114*(1+AI114)</f>
        <v/>
      </c>
      <c r="AN114" s="36">
        <f>IFERROR(VALUE(IFERROR(TRIM(INDEX($A114:$Z114,MATCH(Lists!$J$10,$A$1:$Z$1,0))&amp;""),"")),0)</f>
        <v/>
      </c>
      <c r="AO114" s="36">
        <f>IFERROR(VALUE(IFERROR(TRIM(INDEX($A114:$Z114,MATCH(Lists!$J$12,$A$1:$Z$1,0))&amp;""),"")),0)</f>
        <v/>
      </c>
      <c r="AP114" s="36">
        <f>IF(IFERROR(INDEX(Lists!$C$2:$C$9,MATCH(AJ114,Lists!$A$2:$A$9,0)),"N")="Y",AN114-AO114,0)</f>
        <v/>
      </c>
      <c r="AQ114" s="36">
        <f>UPPER(IFERROR(TRIM(INDEX($A114:$Z114,MATCH(Lists!$J$11,$A$1:$Z$1,0))&amp;""),""))</f>
        <v/>
      </c>
      <c r="AR114" s="36">
        <f>IF(LEN(AQ114)&gt;0,ROW(),"")</f>
        <v/>
      </c>
      <c r="AS114" s="36">
        <f>IFERROR(TRIM(INDEX($A114:$Z114,MATCH(Lists!$J$7,$A$1:$Z$1,0))&amp;""),"")</f>
        <v/>
      </c>
      <c r="AT114" s="36">
        <f>IFERROR(TRIM(INDEX($A114:$Z114,MATCH(Lists!$J$8,$A$1:$Z$1,0))&amp;""),"")</f>
        <v/>
      </c>
      <c r="AU114" s="36">
        <f>IF(AND(AH114=1,LEN(AT114)&gt;0),MAX($AU$1:AU113)+1,"")</f>
        <v/>
      </c>
      <c r="AV114" s="36">
        <f>IF(AH114=1,AE114,"")</f>
        <v/>
      </c>
      <c r="AW114" s="36">
        <f>IF(AV114="","",SUMPRODUCT(($AV$2:$AV$501&lt;&gt;"")*($AV$2:$AV$501&lt;AV114))+SUMPRODUCT(($AV$2:AV114=AV114)*1))</f>
        <v/>
      </c>
      <c r="AX114" s="36">
        <f>IF(AI114=1,IFERROR(TRIM(INDEX($A114:$Z114,MATCH(Lists!$J$6,$A$1:$Z$1,0))&amp;""),""),"")</f>
        <v/>
      </c>
    </row>
    <row r="115">
      <c r="AA115" s="34" t="n"/>
      <c r="AB115" s="37" t="n"/>
      <c r="AC115" s="37" t="n"/>
      <c r="AD115" s="34" t="n"/>
      <c r="AE115" s="36">
        <f>IFERROR(TRIM(INDEX($A115:$Z115,MATCH(Lists!$J$2,$A$1:$Z$1,0))&amp;""),"")</f>
        <v/>
      </c>
      <c r="AF115" s="36">
        <f>IFERROR(TRIM(INDEX($A115:$Z115,MATCH(Lists!$J$3,$A$1:$Z$1,0))&amp;""),"")</f>
        <v/>
      </c>
      <c r="AG115" s="36">
        <f>IFERROR(TRIM(INDEX($A115:$Z115,MATCH(Lists!$J$4,$A$1:$Z$1,0))&amp;""),"")</f>
        <v/>
      </c>
      <c r="AH115" s="36">
        <f>IF(AND(AE115&lt;&gt;"",UPPER(TRIM(AB115))&lt;&gt;"Y"),1,0)</f>
        <v/>
      </c>
      <c r="AI115" s="36">
        <f>IF(AH115=1,IF(LEFT(IFERROR(TRIM(INDEX($A115:$Z115,MATCH(Lists!$J$5,$A$1:$Z$1,0))&amp;""),""),3)="Yes",1,0),0)</f>
        <v/>
      </c>
      <c r="AJ115" s="36">
        <f>IFERROR(TRIM(INDEX($A115:$Z115,MATCH(Lists!$J$9,$A$1:$Z$1,0))&amp;""),"")</f>
        <v/>
      </c>
      <c r="AK115" s="36">
        <f>IF(AH115=0,0,IF(AJ115="",1,IF(IFERROR(INDEX(Lists!$B$2:$B$9,MATCH(AJ115,Lists!$A$2:$A$9,0)),"N")="Y",1,0)))</f>
        <v/>
      </c>
      <c r="AL115" s="36">
        <f>AH115+AI115</f>
        <v/>
      </c>
      <c r="AM115" s="36">
        <f>AK115*(1+AI115)</f>
        <v/>
      </c>
      <c r="AN115" s="36">
        <f>IFERROR(VALUE(IFERROR(TRIM(INDEX($A115:$Z115,MATCH(Lists!$J$10,$A$1:$Z$1,0))&amp;""),"")),0)</f>
        <v/>
      </c>
      <c r="AO115" s="36">
        <f>IFERROR(VALUE(IFERROR(TRIM(INDEX($A115:$Z115,MATCH(Lists!$J$12,$A$1:$Z$1,0))&amp;""),"")),0)</f>
        <v/>
      </c>
      <c r="AP115" s="36">
        <f>IF(IFERROR(INDEX(Lists!$C$2:$C$9,MATCH(AJ115,Lists!$A$2:$A$9,0)),"N")="Y",AN115-AO115,0)</f>
        <v/>
      </c>
      <c r="AQ115" s="36">
        <f>UPPER(IFERROR(TRIM(INDEX($A115:$Z115,MATCH(Lists!$J$11,$A$1:$Z$1,0))&amp;""),""))</f>
        <v/>
      </c>
      <c r="AR115" s="36">
        <f>IF(LEN(AQ115)&gt;0,ROW(),"")</f>
        <v/>
      </c>
      <c r="AS115" s="36">
        <f>IFERROR(TRIM(INDEX($A115:$Z115,MATCH(Lists!$J$7,$A$1:$Z$1,0))&amp;""),"")</f>
        <v/>
      </c>
      <c r="AT115" s="36">
        <f>IFERROR(TRIM(INDEX($A115:$Z115,MATCH(Lists!$J$8,$A$1:$Z$1,0))&amp;""),"")</f>
        <v/>
      </c>
      <c r="AU115" s="36">
        <f>IF(AND(AH115=1,LEN(AT115)&gt;0),MAX($AU$1:AU114)+1,"")</f>
        <v/>
      </c>
      <c r="AV115" s="36">
        <f>IF(AH115=1,AE115,"")</f>
        <v/>
      </c>
      <c r="AW115" s="36">
        <f>IF(AV115="","",SUMPRODUCT(($AV$2:$AV$501&lt;&gt;"")*($AV$2:$AV$501&lt;AV115))+SUMPRODUCT(($AV$2:AV115=AV115)*1))</f>
        <v/>
      </c>
      <c r="AX115" s="36">
        <f>IF(AI115=1,IFERROR(TRIM(INDEX($A115:$Z115,MATCH(Lists!$J$6,$A$1:$Z$1,0))&amp;""),""),"")</f>
        <v/>
      </c>
    </row>
    <row r="116">
      <c r="AA116" s="34" t="n"/>
      <c r="AB116" s="37" t="n"/>
      <c r="AC116" s="37" t="n"/>
      <c r="AD116" s="34" t="n"/>
      <c r="AE116" s="36">
        <f>IFERROR(TRIM(INDEX($A116:$Z116,MATCH(Lists!$J$2,$A$1:$Z$1,0))&amp;""),"")</f>
        <v/>
      </c>
      <c r="AF116" s="36">
        <f>IFERROR(TRIM(INDEX($A116:$Z116,MATCH(Lists!$J$3,$A$1:$Z$1,0))&amp;""),"")</f>
        <v/>
      </c>
      <c r="AG116" s="36">
        <f>IFERROR(TRIM(INDEX($A116:$Z116,MATCH(Lists!$J$4,$A$1:$Z$1,0))&amp;""),"")</f>
        <v/>
      </c>
      <c r="AH116" s="36">
        <f>IF(AND(AE116&lt;&gt;"",UPPER(TRIM(AB116))&lt;&gt;"Y"),1,0)</f>
        <v/>
      </c>
      <c r="AI116" s="36">
        <f>IF(AH116=1,IF(LEFT(IFERROR(TRIM(INDEX($A116:$Z116,MATCH(Lists!$J$5,$A$1:$Z$1,0))&amp;""),""),3)="Yes",1,0),0)</f>
        <v/>
      </c>
      <c r="AJ116" s="36">
        <f>IFERROR(TRIM(INDEX($A116:$Z116,MATCH(Lists!$J$9,$A$1:$Z$1,0))&amp;""),"")</f>
        <v/>
      </c>
      <c r="AK116" s="36">
        <f>IF(AH116=0,0,IF(AJ116="",1,IF(IFERROR(INDEX(Lists!$B$2:$B$9,MATCH(AJ116,Lists!$A$2:$A$9,0)),"N")="Y",1,0)))</f>
        <v/>
      </c>
      <c r="AL116" s="36">
        <f>AH116+AI116</f>
        <v/>
      </c>
      <c r="AM116" s="36">
        <f>AK116*(1+AI116)</f>
        <v/>
      </c>
      <c r="AN116" s="36">
        <f>IFERROR(VALUE(IFERROR(TRIM(INDEX($A116:$Z116,MATCH(Lists!$J$10,$A$1:$Z$1,0))&amp;""),"")),0)</f>
        <v/>
      </c>
      <c r="AO116" s="36">
        <f>IFERROR(VALUE(IFERROR(TRIM(INDEX($A116:$Z116,MATCH(Lists!$J$12,$A$1:$Z$1,0))&amp;""),"")),0)</f>
        <v/>
      </c>
      <c r="AP116" s="36">
        <f>IF(IFERROR(INDEX(Lists!$C$2:$C$9,MATCH(AJ116,Lists!$A$2:$A$9,0)),"N")="Y",AN116-AO116,0)</f>
        <v/>
      </c>
      <c r="AQ116" s="36">
        <f>UPPER(IFERROR(TRIM(INDEX($A116:$Z116,MATCH(Lists!$J$11,$A$1:$Z$1,0))&amp;""),""))</f>
        <v/>
      </c>
      <c r="AR116" s="36">
        <f>IF(LEN(AQ116)&gt;0,ROW(),"")</f>
        <v/>
      </c>
      <c r="AS116" s="36">
        <f>IFERROR(TRIM(INDEX($A116:$Z116,MATCH(Lists!$J$7,$A$1:$Z$1,0))&amp;""),"")</f>
        <v/>
      </c>
      <c r="AT116" s="36">
        <f>IFERROR(TRIM(INDEX($A116:$Z116,MATCH(Lists!$J$8,$A$1:$Z$1,0))&amp;""),"")</f>
        <v/>
      </c>
      <c r="AU116" s="36">
        <f>IF(AND(AH116=1,LEN(AT116)&gt;0),MAX($AU$1:AU115)+1,"")</f>
        <v/>
      </c>
      <c r="AV116" s="36">
        <f>IF(AH116=1,AE116,"")</f>
        <v/>
      </c>
      <c r="AW116" s="36">
        <f>IF(AV116="","",SUMPRODUCT(($AV$2:$AV$501&lt;&gt;"")*($AV$2:$AV$501&lt;AV116))+SUMPRODUCT(($AV$2:AV116=AV116)*1))</f>
        <v/>
      </c>
      <c r="AX116" s="36">
        <f>IF(AI116=1,IFERROR(TRIM(INDEX($A116:$Z116,MATCH(Lists!$J$6,$A$1:$Z$1,0))&amp;""),""),"")</f>
        <v/>
      </c>
    </row>
    <row r="117">
      <c r="AA117" s="34" t="n"/>
      <c r="AB117" s="37" t="n"/>
      <c r="AC117" s="37" t="n"/>
      <c r="AD117" s="34" t="n"/>
      <c r="AE117" s="36">
        <f>IFERROR(TRIM(INDEX($A117:$Z117,MATCH(Lists!$J$2,$A$1:$Z$1,0))&amp;""),"")</f>
        <v/>
      </c>
      <c r="AF117" s="36">
        <f>IFERROR(TRIM(INDEX($A117:$Z117,MATCH(Lists!$J$3,$A$1:$Z$1,0))&amp;""),"")</f>
        <v/>
      </c>
      <c r="AG117" s="36">
        <f>IFERROR(TRIM(INDEX($A117:$Z117,MATCH(Lists!$J$4,$A$1:$Z$1,0))&amp;""),"")</f>
        <v/>
      </c>
      <c r="AH117" s="36">
        <f>IF(AND(AE117&lt;&gt;"",UPPER(TRIM(AB117))&lt;&gt;"Y"),1,0)</f>
        <v/>
      </c>
      <c r="AI117" s="36">
        <f>IF(AH117=1,IF(LEFT(IFERROR(TRIM(INDEX($A117:$Z117,MATCH(Lists!$J$5,$A$1:$Z$1,0))&amp;""),""),3)="Yes",1,0),0)</f>
        <v/>
      </c>
      <c r="AJ117" s="36">
        <f>IFERROR(TRIM(INDEX($A117:$Z117,MATCH(Lists!$J$9,$A$1:$Z$1,0))&amp;""),"")</f>
        <v/>
      </c>
      <c r="AK117" s="36">
        <f>IF(AH117=0,0,IF(AJ117="",1,IF(IFERROR(INDEX(Lists!$B$2:$B$9,MATCH(AJ117,Lists!$A$2:$A$9,0)),"N")="Y",1,0)))</f>
        <v/>
      </c>
      <c r="AL117" s="36">
        <f>AH117+AI117</f>
        <v/>
      </c>
      <c r="AM117" s="36">
        <f>AK117*(1+AI117)</f>
        <v/>
      </c>
      <c r="AN117" s="36">
        <f>IFERROR(VALUE(IFERROR(TRIM(INDEX($A117:$Z117,MATCH(Lists!$J$10,$A$1:$Z$1,0))&amp;""),"")),0)</f>
        <v/>
      </c>
      <c r="AO117" s="36">
        <f>IFERROR(VALUE(IFERROR(TRIM(INDEX($A117:$Z117,MATCH(Lists!$J$12,$A$1:$Z$1,0))&amp;""),"")),0)</f>
        <v/>
      </c>
      <c r="AP117" s="36">
        <f>IF(IFERROR(INDEX(Lists!$C$2:$C$9,MATCH(AJ117,Lists!$A$2:$A$9,0)),"N")="Y",AN117-AO117,0)</f>
        <v/>
      </c>
      <c r="AQ117" s="36">
        <f>UPPER(IFERROR(TRIM(INDEX($A117:$Z117,MATCH(Lists!$J$11,$A$1:$Z$1,0))&amp;""),""))</f>
        <v/>
      </c>
      <c r="AR117" s="36">
        <f>IF(LEN(AQ117)&gt;0,ROW(),"")</f>
        <v/>
      </c>
      <c r="AS117" s="36">
        <f>IFERROR(TRIM(INDEX($A117:$Z117,MATCH(Lists!$J$7,$A$1:$Z$1,0))&amp;""),"")</f>
        <v/>
      </c>
      <c r="AT117" s="36">
        <f>IFERROR(TRIM(INDEX($A117:$Z117,MATCH(Lists!$J$8,$A$1:$Z$1,0))&amp;""),"")</f>
        <v/>
      </c>
      <c r="AU117" s="36">
        <f>IF(AND(AH117=1,LEN(AT117)&gt;0),MAX($AU$1:AU116)+1,"")</f>
        <v/>
      </c>
      <c r="AV117" s="36">
        <f>IF(AH117=1,AE117,"")</f>
        <v/>
      </c>
      <c r="AW117" s="36">
        <f>IF(AV117="","",SUMPRODUCT(($AV$2:$AV$501&lt;&gt;"")*($AV$2:$AV$501&lt;AV117))+SUMPRODUCT(($AV$2:AV117=AV117)*1))</f>
        <v/>
      </c>
      <c r="AX117" s="36">
        <f>IF(AI117=1,IFERROR(TRIM(INDEX($A117:$Z117,MATCH(Lists!$J$6,$A$1:$Z$1,0))&amp;""),""),"")</f>
        <v/>
      </c>
    </row>
    <row r="118">
      <c r="AA118" s="34" t="n"/>
      <c r="AB118" s="37" t="n"/>
      <c r="AC118" s="37" t="n"/>
      <c r="AD118" s="34" t="n"/>
      <c r="AE118" s="36">
        <f>IFERROR(TRIM(INDEX($A118:$Z118,MATCH(Lists!$J$2,$A$1:$Z$1,0))&amp;""),"")</f>
        <v/>
      </c>
      <c r="AF118" s="36">
        <f>IFERROR(TRIM(INDEX($A118:$Z118,MATCH(Lists!$J$3,$A$1:$Z$1,0))&amp;""),"")</f>
        <v/>
      </c>
      <c r="AG118" s="36">
        <f>IFERROR(TRIM(INDEX($A118:$Z118,MATCH(Lists!$J$4,$A$1:$Z$1,0))&amp;""),"")</f>
        <v/>
      </c>
      <c r="AH118" s="36">
        <f>IF(AND(AE118&lt;&gt;"",UPPER(TRIM(AB118))&lt;&gt;"Y"),1,0)</f>
        <v/>
      </c>
      <c r="AI118" s="36">
        <f>IF(AH118=1,IF(LEFT(IFERROR(TRIM(INDEX($A118:$Z118,MATCH(Lists!$J$5,$A$1:$Z$1,0))&amp;""),""),3)="Yes",1,0),0)</f>
        <v/>
      </c>
      <c r="AJ118" s="36">
        <f>IFERROR(TRIM(INDEX($A118:$Z118,MATCH(Lists!$J$9,$A$1:$Z$1,0))&amp;""),"")</f>
        <v/>
      </c>
      <c r="AK118" s="36">
        <f>IF(AH118=0,0,IF(AJ118="",1,IF(IFERROR(INDEX(Lists!$B$2:$B$9,MATCH(AJ118,Lists!$A$2:$A$9,0)),"N")="Y",1,0)))</f>
        <v/>
      </c>
      <c r="AL118" s="36">
        <f>AH118+AI118</f>
        <v/>
      </c>
      <c r="AM118" s="36">
        <f>AK118*(1+AI118)</f>
        <v/>
      </c>
      <c r="AN118" s="36">
        <f>IFERROR(VALUE(IFERROR(TRIM(INDEX($A118:$Z118,MATCH(Lists!$J$10,$A$1:$Z$1,0))&amp;""),"")),0)</f>
        <v/>
      </c>
      <c r="AO118" s="36">
        <f>IFERROR(VALUE(IFERROR(TRIM(INDEX($A118:$Z118,MATCH(Lists!$J$12,$A$1:$Z$1,0))&amp;""),"")),0)</f>
        <v/>
      </c>
      <c r="AP118" s="36">
        <f>IF(IFERROR(INDEX(Lists!$C$2:$C$9,MATCH(AJ118,Lists!$A$2:$A$9,0)),"N")="Y",AN118-AO118,0)</f>
        <v/>
      </c>
      <c r="AQ118" s="36">
        <f>UPPER(IFERROR(TRIM(INDEX($A118:$Z118,MATCH(Lists!$J$11,$A$1:$Z$1,0))&amp;""),""))</f>
        <v/>
      </c>
      <c r="AR118" s="36">
        <f>IF(LEN(AQ118)&gt;0,ROW(),"")</f>
        <v/>
      </c>
      <c r="AS118" s="36">
        <f>IFERROR(TRIM(INDEX($A118:$Z118,MATCH(Lists!$J$7,$A$1:$Z$1,0))&amp;""),"")</f>
        <v/>
      </c>
      <c r="AT118" s="36">
        <f>IFERROR(TRIM(INDEX($A118:$Z118,MATCH(Lists!$J$8,$A$1:$Z$1,0))&amp;""),"")</f>
        <v/>
      </c>
      <c r="AU118" s="36">
        <f>IF(AND(AH118=1,LEN(AT118)&gt;0),MAX($AU$1:AU117)+1,"")</f>
        <v/>
      </c>
      <c r="AV118" s="36">
        <f>IF(AH118=1,AE118,"")</f>
        <v/>
      </c>
      <c r="AW118" s="36">
        <f>IF(AV118="","",SUMPRODUCT(($AV$2:$AV$501&lt;&gt;"")*($AV$2:$AV$501&lt;AV118))+SUMPRODUCT(($AV$2:AV118=AV118)*1))</f>
        <v/>
      </c>
      <c r="AX118" s="36">
        <f>IF(AI118=1,IFERROR(TRIM(INDEX($A118:$Z118,MATCH(Lists!$J$6,$A$1:$Z$1,0))&amp;""),""),"")</f>
        <v/>
      </c>
    </row>
    <row r="119">
      <c r="AA119" s="34" t="n"/>
      <c r="AB119" s="37" t="n"/>
      <c r="AC119" s="37" t="n"/>
      <c r="AD119" s="34" t="n"/>
      <c r="AE119" s="36">
        <f>IFERROR(TRIM(INDEX($A119:$Z119,MATCH(Lists!$J$2,$A$1:$Z$1,0))&amp;""),"")</f>
        <v/>
      </c>
      <c r="AF119" s="36">
        <f>IFERROR(TRIM(INDEX($A119:$Z119,MATCH(Lists!$J$3,$A$1:$Z$1,0))&amp;""),"")</f>
        <v/>
      </c>
      <c r="AG119" s="36">
        <f>IFERROR(TRIM(INDEX($A119:$Z119,MATCH(Lists!$J$4,$A$1:$Z$1,0))&amp;""),"")</f>
        <v/>
      </c>
      <c r="AH119" s="36">
        <f>IF(AND(AE119&lt;&gt;"",UPPER(TRIM(AB119))&lt;&gt;"Y"),1,0)</f>
        <v/>
      </c>
      <c r="AI119" s="36">
        <f>IF(AH119=1,IF(LEFT(IFERROR(TRIM(INDEX($A119:$Z119,MATCH(Lists!$J$5,$A$1:$Z$1,0))&amp;""),""),3)="Yes",1,0),0)</f>
        <v/>
      </c>
      <c r="AJ119" s="36">
        <f>IFERROR(TRIM(INDEX($A119:$Z119,MATCH(Lists!$J$9,$A$1:$Z$1,0))&amp;""),"")</f>
        <v/>
      </c>
      <c r="AK119" s="36">
        <f>IF(AH119=0,0,IF(AJ119="",1,IF(IFERROR(INDEX(Lists!$B$2:$B$9,MATCH(AJ119,Lists!$A$2:$A$9,0)),"N")="Y",1,0)))</f>
        <v/>
      </c>
      <c r="AL119" s="36">
        <f>AH119+AI119</f>
        <v/>
      </c>
      <c r="AM119" s="36">
        <f>AK119*(1+AI119)</f>
        <v/>
      </c>
      <c r="AN119" s="36">
        <f>IFERROR(VALUE(IFERROR(TRIM(INDEX($A119:$Z119,MATCH(Lists!$J$10,$A$1:$Z$1,0))&amp;""),"")),0)</f>
        <v/>
      </c>
      <c r="AO119" s="36">
        <f>IFERROR(VALUE(IFERROR(TRIM(INDEX($A119:$Z119,MATCH(Lists!$J$12,$A$1:$Z$1,0))&amp;""),"")),0)</f>
        <v/>
      </c>
      <c r="AP119" s="36">
        <f>IF(IFERROR(INDEX(Lists!$C$2:$C$9,MATCH(AJ119,Lists!$A$2:$A$9,0)),"N")="Y",AN119-AO119,0)</f>
        <v/>
      </c>
      <c r="AQ119" s="36">
        <f>UPPER(IFERROR(TRIM(INDEX($A119:$Z119,MATCH(Lists!$J$11,$A$1:$Z$1,0))&amp;""),""))</f>
        <v/>
      </c>
      <c r="AR119" s="36">
        <f>IF(LEN(AQ119)&gt;0,ROW(),"")</f>
        <v/>
      </c>
      <c r="AS119" s="36">
        <f>IFERROR(TRIM(INDEX($A119:$Z119,MATCH(Lists!$J$7,$A$1:$Z$1,0))&amp;""),"")</f>
        <v/>
      </c>
      <c r="AT119" s="36">
        <f>IFERROR(TRIM(INDEX($A119:$Z119,MATCH(Lists!$J$8,$A$1:$Z$1,0))&amp;""),"")</f>
        <v/>
      </c>
      <c r="AU119" s="36">
        <f>IF(AND(AH119=1,LEN(AT119)&gt;0),MAX($AU$1:AU118)+1,"")</f>
        <v/>
      </c>
      <c r="AV119" s="36">
        <f>IF(AH119=1,AE119,"")</f>
        <v/>
      </c>
      <c r="AW119" s="36">
        <f>IF(AV119="","",SUMPRODUCT(($AV$2:$AV$501&lt;&gt;"")*($AV$2:$AV$501&lt;AV119))+SUMPRODUCT(($AV$2:AV119=AV119)*1))</f>
        <v/>
      </c>
      <c r="AX119" s="36">
        <f>IF(AI119=1,IFERROR(TRIM(INDEX($A119:$Z119,MATCH(Lists!$J$6,$A$1:$Z$1,0))&amp;""),""),"")</f>
        <v/>
      </c>
    </row>
    <row r="120">
      <c r="AA120" s="34" t="n"/>
      <c r="AB120" s="37" t="n"/>
      <c r="AC120" s="37" t="n"/>
      <c r="AD120" s="34" t="n"/>
      <c r="AE120" s="36">
        <f>IFERROR(TRIM(INDEX($A120:$Z120,MATCH(Lists!$J$2,$A$1:$Z$1,0))&amp;""),"")</f>
        <v/>
      </c>
      <c r="AF120" s="36">
        <f>IFERROR(TRIM(INDEX($A120:$Z120,MATCH(Lists!$J$3,$A$1:$Z$1,0))&amp;""),"")</f>
        <v/>
      </c>
      <c r="AG120" s="36">
        <f>IFERROR(TRIM(INDEX($A120:$Z120,MATCH(Lists!$J$4,$A$1:$Z$1,0))&amp;""),"")</f>
        <v/>
      </c>
      <c r="AH120" s="36">
        <f>IF(AND(AE120&lt;&gt;"",UPPER(TRIM(AB120))&lt;&gt;"Y"),1,0)</f>
        <v/>
      </c>
      <c r="AI120" s="36">
        <f>IF(AH120=1,IF(LEFT(IFERROR(TRIM(INDEX($A120:$Z120,MATCH(Lists!$J$5,$A$1:$Z$1,0))&amp;""),""),3)="Yes",1,0),0)</f>
        <v/>
      </c>
      <c r="AJ120" s="36">
        <f>IFERROR(TRIM(INDEX($A120:$Z120,MATCH(Lists!$J$9,$A$1:$Z$1,0))&amp;""),"")</f>
        <v/>
      </c>
      <c r="AK120" s="36">
        <f>IF(AH120=0,0,IF(AJ120="",1,IF(IFERROR(INDEX(Lists!$B$2:$B$9,MATCH(AJ120,Lists!$A$2:$A$9,0)),"N")="Y",1,0)))</f>
        <v/>
      </c>
      <c r="AL120" s="36">
        <f>AH120+AI120</f>
        <v/>
      </c>
      <c r="AM120" s="36">
        <f>AK120*(1+AI120)</f>
        <v/>
      </c>
      <c r="AN120" s="36">
        <f>IFERROR(VALUE(IFERROR(TRIM(INDEX($A120:$Z120,MATCH(Lists!$J$10,$A$1:$Z$1,0))&amp;""),"")),0)</f>
        <v/>
      </c>
      <c r="AO120" s="36">
        <f>IFERROR(VALUE(IFERROR(TRIM(INDEX($A120:$Z120,MATCH(Lists!$J$12,$A$1:$Z$1,0))&amp;""),"")),0)</f>
        <v/>
      </c>
      <c r="AP120" s="36">
        <f>IF(IFERROR(INDEX(Lists!$C$2:$C$9,MATCH(AJ120,Lists!$A$2:$A$9,0)),"N")="Y",AN120-AO120,0)</f>
        <v/>
      </c>
      <c r="AQ120" s="36">
        <f>UPPER(IFERROR(TRIM(INDEX($A120:$Z120,MATCH(Lists!$J$11,$A$1:$Z$1,0))&amp;""),""))</f>
        <v/>
      </c>
      <c r="AR120" s="36">
        <f>IF(LEN(AQ120)&gt;0,ROW(),"")</f>
        <v/>
      </c>
      <c r="AS120" s="36">
        <f>IFERROR(TRIM(INDEX($A120:$Z120,MATCH(Lists!$J$7,$A$1:$Z$1,0))&amp;""),"")</f>
        <v/>
      </c>
      <c r="AT120" s="36">
        <f>IFERROR(TRIM(INDEX($A120:$Z120,MATCH(Lists!$J$8,$A$1:$Z$1,0))&amp;""),"")</f>
        <v/>
      </c>
      <c r="AU120" s="36">
        <f>IF(AND(AH120=1,LEN(AT120)&gt;0),MAX($AU$1:AU119)+1,"")</f>
        <v/>
      </c>
      <c r="AV120" s="36">
        <f>IF(AH120=1,AE120,"")</f>
        <v/>
      </c>
      <c r="AW120" s="36">
        <f>IF(AV120="","",SUMPRODUCT(($AV$2:$AV$501&lt;&gt;"")*($AV$2:$AV$501&lt;AV120))+SUMPRODUCT(($AV$2:AV120=AV120)*1))</f>
        <v/>
      </c>
      <c r="AX120" s="36">
        <f>IF(AI120=1,IFERROR(TRIM(INDEX($A120:$Z120,MATCH(Lists!$J$6,$A$1:$Z$1,0))&amp;""),""),"")</f>
        <v/>
      </c>
    </row>
    <row r="121">
      <c r="AA121" s="34" t="n"/>
      <c r="AB121" s="37" t="n"/>
      <c r="AC121" s="37" t="n"/>
      <c r="AD121" s="34" t="n"/>
      <c r="AE121" s="36">
        <f>IFERROR(TRIM(INDEX($A121:$Z121,MATCH(Lists!$J$2,$A$1:$Z$1,0))&amp;""),"")</f>
        <v/>
      </c>
      <c r="AF121" s="36">
        <f>IFERROR(TRIM(INDEX($A121:$Z121,MATCH(Lists!$J$3,$A$1:$Z$1,0))&amp;""),"")</f>
        <v/>
      </c>
      <c r="AG121" s="36">
        <f>IFERROR(TRIM(INDEX($A121:$Z121,MATCH(Lists!$J$4,$A$1:$Z$1,0))&amp;""),"")</f>
        <v/>
      </c>
      <c r="AH121" s="36">
        <f>IF(AND(AE121&lt;&gt;"",UPPER(TRIM(AB121))&lt;&gt;"Y"),1,0)</f>
        <v/>
      </c>
      <c r="AI121" s="36">
        <f>IF(AH121=1,IF(LEFT(IFERROR(TRIM(INDEX($A121:$Z121,MATCH(Lists!$J$5,$A$1:$Z$1,0))&amp;""),""),3)="Yes",1,0),0)</f>
        <v/>
      </c>
      <c r="AJ121" s="36">
        <f>IFERROR(TRIM(INDEX($A121:$Z121,MATCH(Lists!$J$9,$A$1:$Z$1,0))&amp;""),"")</f>
        <v/>
      </c>
      <c r="AK121" s="36">
        <f>IF(AH121=0,0,IF(AJ121="",1,IF(IFERROR(INDEX(Lists!$B$2:$B$9,MATCH(AJ121,Lists!$A$2:$A$9,0)),"N")="Y",1,0)))</f>
        <v/>
      </c>
      <c r="AL121" s="36">
        <f>AH121+AI121</f>
        <v/>
      </c>
      <c r="AM121" s="36">
        <f>AK121*(1+AI121)</f>
        <v/>
      </c>
      <c r="AN121" s="36">
        <f>IFERROR(VALUE(IFERROR(TRIM(INDEX($A121:$Z121,MATCH(Lists!$J$10,$A$1:$Z$1,0))&amp;""),"")),0)</f>
        <v/>
      </c>
      <c r="AO121" s="36">
        <f>IFERROR(VALUE(IFERROR(TRIM(INDEX($A121:$Z121,MATCH(Lists!$J$12,$A$1:$Z$1,0))&amp;""),"")),0)</f>
        <v/>
      </c>
      <c r="AP121" s="36">
        <f>IF(IFERROR(INDEX(Lists!$C$2:$C$9,MATCH(AJ121,Lists!$A$2:$A$9,0)),"N")="Y",AN121-AO121,0)</f>
        <v/>
      </c>
      <c r="AQ121" s="36">
        <f>UPPER(IFERROR(TRIM(INDEX($A121:$Z121,MATCH(Lists!$J$11,$A$1:$Z$1,0))&amp;""),""))</f>
        <v/>
      </c>
      <c r="AR121" s="36">
        <f>IF(LEN(AQ121)&gt;0,ROW(),"")</f>
        <v/>
      </c>
      <c r="AS121" s="36">
        <f>IFERROR(TRIM(INDEX($A121:$Z121,MATCH(Lists!$J$7,$A$1:$Z$1,0))&amp;""),"")</f>
        <v/>
      </c>
      <c r="AT121" s="36">
        <f>IFERROR(TRIM(INDEX($A121:$Z121,MATCH(Lists!$J$8,$A$1:$Z$1,0))&amp;""),"")</f>
        <v/>
      </c>
      <c r="AU121" s="36">
        <f>IF(AND(AH121=1,LEN(AT121)&gt;0),MAX($AU$1:AU120)+1,"")</f>
        <v/>
      </c>
      <c r="AV121" s="36">
        <f>IF(AH121=1,AE121,"")</f>
        <v/>
      </c>
      <c r="AW121" s="36">
        <f>IF(AV121="","",SUMPRODUCT(($AV$2:$AV$501&lt;&gt;"")*($AV$2:$AV$501&lt;AV121))+SUMPRODUCT(($AV$2:AV121=AV121)*1))</f>
        <v/>
      </c>
      <c r="AX121" s="36">
        <f>IF(AI121=1,IFERROR(TRIM(INDEX($A121:$Z121,MATCH(Lists!$J$6,$A$1:$Z$1,0))&amp;""),""),"")</f>
        <v/>
      </c>
    </row>
    <row r="122">
      <c r="AA122" s="34" t="n"/>
      <c r="AB122" s="37" t="n"/>
      <c r="AC122" s="37" t="n"/>
      <c r="AD122" s="34" t="n"/>
      <c r="AE122" s="36">
        <f>IFERROR(TRIM(INDEX($A122:$Z122,MATCH(Lists!$J$2,$A$1:$Z$1,0))&amp;""),"")</f>
        <v/>
      </c>
      <c r="AF122" s="36">
        <f>IFERROR(TRIM(INDEX($A122:$Z122,MATCH(Lists!$J$3,$A$1:$Z$1,0))&amp;""),"")</f>
        <v/>
      </c>
      <c r="AG122" s="36">
        <f>IFERROR(TRIM(INDEX($A122:$Z122,MATCH(Lists!$J$4,$A$1:$Z$1,0))&amp;""),"")</f>
        <v/>
      </c>
      <c r="AH122" s="36">
        <f>IF(AND(AE122&lt;&gt;"",UPPER(TRIM(AB122))&lt;&gt;"Y"),1,0)</f>
        <v/>
      </c>
      <c r="AI122" s="36">
        <f>IF(AH122=1,IF(LEFT(IFERROR(TRIM(INDEX($A122:$Z122,MATCH(Lists!$J$5,$A$1:$Z$1,0))&amp;""),""),3)="Yes",1,0),0)</f>
        <v/>
      </c>
      <c r="AJ122" s="36">
        <f>IFERROR(TRIM(INDEX($A122:$Z122,MATCH(Lists!$J$9,$A$1:$Z$1,0))&amp;""),"")</f>
        <v/>
      </c>
      <c r="AK122" s="36">
        <f>IF(AH122=0,0,IF(AJ122="",1,IF(IFERROR(INDEX(Lists!$B$2:$B$9,MATCH(AJ122,Lists!$A$2:$A$9,0)),"N")="Y",1,0)))</f>
        <v/>
      </c>
      <c r="AL122" s="36">
        <f>AH122+AI122</f>
        <v/>
      </c>
      <c r="AM122" s="36">
        <f>AK122*(1+AI122)</f>
        <v/>
      </c>
      <c r="AN122" s="36">
        <f>IFERROR(VALUE(IFERROR(TRIM(INDEX($A122:$Z122,MATCH(Lists!$J$10,$A$1:$Z$1,0))&amp;""),"")),0)</f>
        <v/>
      </c>
      <c r="AO122" s="36">
        <f>IFERROR(VALUE(IFERROR(TRIM(INDEX($A122:$Z122,MATCH(Lists!$J$12,$A$1:$Z$1,0))&amp;""),"")),0)</f>
        <v/>
      </c>
      <c r="AP122" s="36">
        <f>IF(IFERROR(INDEX(Lists!$C$2:$C$9,MATCH(AJ122,Lists!$A$2:$A$9,0)),"N")="Y",AN122-AO122,0)</f>
        <v/>
      </c>
      <c r="AQ122" s="36">
        <f>UPPER(IFERROR(TRIM(INDEX($A122:$Z122,MATCH(Lists!$J$11,$A$1:$Z$1,0))&amp;""),""))</f>
        <v/>
      </c>
      <c r="AR122" s="36">
        <f>IF(LEN(AQ122)&gt;0,ROW(),"")</f>
        <v/>
      </c>
      <c r="AS122" s="36">
        <f>IFERROR(TRIM(INDEX($A122:$Z122,MATCH(Lists!$J$7,$A$1:$Z$1,0))&amp;""),"")</f>
        <v/>
      </c>
      <c r="AT122" s="36">
        <f>IFERROR(TRIM(INDEX($A122:$Z122,MATCH(Lists!$J$8,$A$1:$Z$1,0))&amp;""),"")</f>
        <v/>
      </c>
      <c r="AU122" s="36">
        <f>IF(AND(AH122=1,LEN(AT122)&gt;0),MAX($AU$1:AU121)+1,"")</f>
        <v/>
      </c>
      <c r="AV122" s="36">
        <f>IF(AH122=1,AE122,"")</f>
        <v/>
      </c>
      <c r="AW122" s="36">
        <f>IF(AV122="","",SUMPRODUCT(($AV$2:$AV$501&lt;&gt;"")*($AV$2:$AV$501&lt;AV122))+SUMPRODUCT(($AV$2:AV122=AV122)*1))</f>
        <v/>
      </c>
      <c r="AX122" s="36">
        <f>IF(AI122=1,IFERROR(TRIM(INDEX($A122:$Z122,MATCH(Lists!$J$6,$A$1:$Z$1,0))&amp;""),""),"")</f>
        <v/>
      </c>
    </row>
    <row r="123">
      <c r="AA123" s="34" t="n"/>
      <c r="AB123" s="37" t="n"/>
      <c r="AC123" s="37" t="n"/>
      <c r="AD123" s="34" t="n"/>
      <c r="AE123" s="36">
        <f>IFERROR(TRIM(INDEX($A123:$Z123,MATCH(Lists!$J$2,$A$1:$Z$1,0))&amp;""),"")</f>
        <v/>
      </c>
      <c r="AF123" s="36">
        <f>IFERROR(TRIM(INDEX($A123:$Z123,MATCH(Lists!$J$3,$A$1:$Z$1,0))&amp;""),"")</f>
        <v/>
      </c>
      <c r="AG123" s="36">
        <f>IFERROR(TRIM(INDEX($A123:$Z123,MATCH(Lists!$J$4,$A$1:$Z$1,0))&amp;""),"")</f>
        <v/>
      </c>
      <c r="AH123" s="36">
        <f>IF(AND(AE123&lt;&gt;"",UPPER(TRIM(AB123))&lt;&gt;"Y"),1,0)</f>
        <v/>
      </c>
      <c r="AI123" s="36">
        <f>IF(AH123=1,IF(LEFT(IFERROR(TRIM(INDEX($A123:$Z123,MATCH(Lists!$J$5,$A$1:$Z$1,0))&amp;""),""),3)="Yes",1,0),0)</f>
        <v/>
      </c>
      <c r="AJ123" s="36">
        <f>IFERROR(TRIM(INDEX($A123:$Z123,MATCH(Lists!$J$9,$A$1:$Z$1,0))&amp;""),"")</f>
        <v/>
      </c>
      <c r="AK123" s="36">
        <f>IF(AH123=0,0,IF(AJ123="",1,IF(IFERROR(INDEX(Lists!$B$2:$B$9,MATCH(AJ123,Lists!$A$2:$A$9,0)),"N")="Y",1,0)))</f>
        <v/>
      </c>
      <c r="AL123" s="36">
        <f>AH123+AI123</f>
        <v/>
      </c>
      <c r="AM123" s="36">
        <f>AK123*(1+AI123)</f>
        <v/>
      </c>
      <c r="AN123" s="36">
        <f>IFERROR(VALUE(IFERROR(TRIM(INDEX($A123:$Z123,MATCH(Lists!$J$10,$A$1:$Z$1,0))&amp;""),"")),0)</f>
        <v/>
      </c>
      <c r="AO123" s="36">
        <f>IFERROR(VALUE(IFERROR(TRIM(INDEX($A123:$Z123,MATCH(Lists!$J$12,$A$1:$Z$1,0))&amp;""),"")),0)</f>
        <v/>
      </c>
      <c r="AP123" s="36">
        <f>IF(IFERROR(INDEX(Lists!$C$2:$C$9,MATCH(AJ123,Lists!$A$2:$A$9,0)),"N")="Y",AN123-AO123,0)</f>
        <v/>
      </c>
      <c r="AQ123" s="36">
        <f>UPPER(IFERROR(TRIM(INDEX($A123:$Z123,MATCH(Lists!$J$11,$A$1:$Z$1,0))&amp;""),""))</f>
        <v/>
      </c>
      <c r="AR123" s="36">
        <f>IF(LEN(AQ123)&gt;0,ROW(),"")</f>
        <v/>
      </c>
      <c r="AS123" s="36">
        <f>IFERROR(TRIM(INDEX($A123:$Z123,MATCH(Lists!$J$7,$A$1:$Z$1,0))&amp;""),"")</f>
        <v/>
      </c>
      <c r="AT123" s="36">
        <f>IFERROR(TRIM(INDEX($A123:$Z123,MATCH(Lists!$J$8,$A$1:$Z$1,0))&amp;""),"")</f>
        <v/>
      </c>
      <c r="AU123" s="36">
        <f>IF(AND(AH123=1,LEN(AT123)&gt;0),MAX($AU$1:AU122)+1,"")</f>
        <v/>
      </c>
      <c r="AV123" s="36">
        <f>IF(AH123=1,AE123,"")</f>
        <v/>
      </c>
      <c r="AW123" s="36">
        <f>IF(AV123="","",SUMPRODUCT(($AV$2:$AV$501&lt;&gt;"")*($AV$2:$AV$501&lt;AV123))+SUMPRODUCT(($AV$2:AV123=AV123)*1))</f>
        <v/>
      </c>
      <c r="AX123" s="36">
        <f>IF(AI123=1,IFERROR(TRIM(INDEX($A123:$Z123,MATCH(Lists!$J$6,$A$1:$Z$1,0))&amp;""),""),"")</f>
        <v/>
      </c>
    </row>
    <row r="124">
      <c r="AA124" s="34" t="n"/>
      <c r="AB124" s="37" t="n"/>
      <c r="AC124" s="37" t="n"/>
      <c r="AD124" s="34" t="n"/>
      <c r="AE124" s="36">
        <f>IFERROR(TRIM(INDEX($A124:$Z124,MATCH(Lists!$J$2,$A$1:$Z$1,0))&amp;""),"")</f>
        <v/>
      </c>
      <c r="AF124" s="36">
        <f>IFERROR(TRIM(INDEX($A124:$Z124,MATCH(Lists!$J$3,$A$1:$Z$1,0))&amp;""),"")</f>
        <v/>
      </c>
      <c r="AG124" s="36">
        <f>IFERROR(TRIM(INDEX($A124:$Z124,MATCH(Lists!$J$4,$A$1:$Z$1,0))&amp;""),"")</f>
        <v/>
      </c>
      <c r="AH124" s="36">
        <f>IF(AND(AE124&lt;&gt;"",UPPER(TRIM(AB124))&lt;&gt;"Y"),1,0)</f>
        <v/>
      </c>
      <c r="AI124" s="36">
        <f>IF(AH124=1,IF(LEFT(IFERROR(TRIM(INDEX($A124:$Z124,MATCH(Lists!$J$5,$A$1:$Z$1,0))&amp;""),""),3)="Yes",1,0),0)</f>
        <v/>
      </c>
      <c r="AJ124" s="36">
        <f>IFERROR(TRIM(INDEX($A124:$Z124,MATCH(Lists!$J$9,$A$1:$Z$1,0))&amp;""),"")</f>
        <v/>
      </c>
      <c r="AK124" s="36">
        <f>IF(AH124=0,0,IF(AJ124="",1,IF(IFERROR(INDEX(Lists!$B$2:$B$9,MATCH(AJ124,Lists!$A$2:$A$9,0)),"N")="Y",1,0)))</f>
        <v/>
      </c>
      <c r="AL124" s="36">
        <f>AH124+AI124</f>
        <v/>
      </c>
      <c r="AM124" s="36">
        <f>AK124*(1+AI124)</f>
        <v/>
      </c>
      <c r="AN124" s="36">
        <f>IFERROR(VALUE(IFERROR(TRIM(INDEX($A124:$Z124,MATCH(Lists!$J$10,$A$1:$Z$1,0))&amp;""),"")),0)</f>
        <v/>
      </c>
      <c r="AO124" s="36">
        <f>IFERROR(VALUE(IFERROR(TRIM(INDEX($A124:$Z124,MATCH(Lists!$J$12,$A$1:$Z$1,0))&amp;""),"")),0)</f>
        <v/>
      </c>
      <c r="AP124" s="36">
        <f>IF(IFERROR(INDEX(Lists!$C$2:$C$9,MATCH(AJ124,Lists!$A$2:$A$9,0)),"N")="Y",AN124-AO124,0)</f>
        <v/>
      </c>
      <c r="AQ124" s="36">
        <f>UPPER(IFERROR(TRIM(INDEX($A124:$Z124,MATCH(Lists!$J$11,$A$1:$Z$1,0))&amp;""),""))</f>
        <v/>
      </c>
      <c r="AR124" s="36">
        <f>IF(LEN(AQ124)&gt;0,ROW(),"")</f>
        <v/>
      </c>
      <c r="AS124" s="36">
        <f>IFERROR(TRIM(INDEX($A124:$Z124,MATCH(Lists!$J$7,$A$1:$Z$1,0))&amp;""),"")</f>
        <v/>
      </c>
      <c r="AT124" s="36">
        <f>IFERROR(TRIM(INDEX($A124:$Z124,MATCH(Lists!$J$8,$A$1:$Z$1,0))&amp;""),"")</f>
        <v/>
      </c>
      <c r="AU124" s="36">
        <f>IF(AND(AH124=1,LEN(AT124)&gt;0),MAX($AU$1:AU123)+1,"")</f>
        <v/>
      </c>
      <c r="AV124" s="36">
        <f>IF(AH124=1,AE124,"")</f>
        <v/>
      </c>
      <c r="AW124" s="36">
        <f>IF(AV124="","",SUMPRODUCT(($AV$2:$AV$501&lt;&gt;"")*($AV$2:$AV$501&lt;AV124))+SUMPRODUCT(($AV$2:AV124=AV124)*1))</f>
        <v/>
      </c>
      <c r="AX124" s="36">
        <f>IF(AI124=1,IFERROR(TRIM(INDEX($A124:$Z124,MATCH(Lists!$J$6,$A$1:$Z$1,0))&amp;""),""),"")</f>
        <v/>
      </c>
    </row>
    <row r="125">
      <c r="AA125" s="34" t="n"/>
      <c r="AB125" s="37" t="n"/>
      <c r="AC125" s="37" t="n"/>
      <c r="AD125" s="34" t="n"/>
      <c r="AE125" s="36">
        <f>IFERROR(TRIM(INDEX($A125:$Z125,MATCH(Lists!$J$2,$A$1:$Z$1,0))&amp;""),"")</f>
        <v/>
      </c>
      <c r="AF125" s="36">
        <f>IFERROR(TRIM(INDEX($A125:$Z125,MATCH(Lists!$J$3,$A$1:$Z$1,0))&amp;""),"")</f>
        <v/>
      </c>
      <c r="AG125" s="36">
        <f>IFERROR(TRIM(INDEX($A125:$Z125,MATCH(Lists!$J$4,$A$1:$Z$1,0))&amp;""),"")</f>
        <v/>
      </c>
      <c r="AH125" s="36">
        <f>IF(AND(AE125&lt;&gt;"",UPPER(TRIM(AB125))&lt;&gt;"Y"),1,0)</f>
        <v/>
      </c>
      <c r="AI125" s="36">
        <f>IF(AH125=1,IF(LEFT(IFERROR(TRIM(INDEX($A125:$Z125,MATCH(Lists!$J$5,$A$1:$Z$1,0))&amp;""),""),3)="Yes",1,0),0)</f>
        <v/>
      </c>
      <c r="AJ125" s="36">
        <f>IFERROR(TRIM(INDEX($A125:$Z125,MATCH(Lists!$J$9,$A$1:$Z$1,0))&amp;""),"")</f>
        <v/>
      </c>
      <c r="AK125" s="36">
        <f>IF(AH125=0,0,IF(AJ125="",1,IF(IFERROR(INDEX(Lists!$B$2:$B$9,MATCH(AJ125,Lists!$A$2:$A$9,0)),"N")="Y",1,0)))</f>
        <v/>
      </c>
      <c r="AL125" s="36">
        <f>AH125+AI125</f>
        <v/>
      </c>
      <c r="AM125" s="36">
        <f>AK125*(1+AI125)</f>
        <v/>
      </c>
      <c r="AN125" s="36">
        <f>IFERROR(VALUE(IFERROR(TRIM(INDEX($A125:$Z125,MATCH(Lists!$J$10,$A$1:$Z$1,0))&amp;""),"")),0)</f>
        <v/>
      </c>
      <c r="AO125" s="36">
        <f>IFERROR(VALUE(IFERROR(TRIM(INDEX($A125:$Z125,MATCH(Lists!$J$12,$A$1:$Z$1,0))&amp;""),"")),0)</f>
        <v/>
      </c>
      <c r="AP125" s="36">
        <f>IF(IFERROR(INDEX(Lists!$C$2:$C$9,MATCH(AJ125,Lists!$A$2:$A$9,0)),"N")="Y",AN125-AO125,0)</f>
        <v/>
      </c>
      <c r="AQ125" s="36">
        <f>UPPER(IFERROR(TRIM(INDEX($A125:$Z125,MATCH(Lists!$J$11,$A$1:$Z$1,0))&amp;""),""))</f>
        <v/>
      </c>
      <c r="AR125" s="36">
        <f>IF(LEN(AQ125)&gt;0,ROW(),"")</f>
        <v/>
      </c>
      <c r="AS125" s="36">
        <f>IFERROR(TRIM(INDEX($A125:$Z125,MATCH(Lists!$J$7,$A$1:$Z$1,0))&amp;""),"")</f>
        <v/>
      </c>
      <c r="AT125" s="36">
        <f>IFERROR(TRIM(INDEX($A125:$Z125,MATCH(Lists!$J$8,$A$1:$Z$1,0))&amp;""),"")</f>
        <v/>
      </c>
      <c r="AU125" s="36">
        <f>IF(AND(AH125=1,LEN(AT125)&gt;0),MAX($AU$1:AU124)+1,"")</f>
        <v/>
      </c>
      <c r="AV125" s="36">
        <f>IF(AH125=1,AE125,"")</f>
        <v/>
      </c>
      <c r="AW125" s="36">
        <f>IF(AV125="","",SUMPRODUCT(($AV$2:$AV$501&lt;&gt;"")*($AV$2:$AV$501&lt;AV125))+SUMPRODUCT(($AV$2:AV125=AV125)*1))</f>
        <v/>
      </c>
      <c r="AX125" s="36">
        <f>IF(AI125=1,IFERROR(TRIM(INDEX($A125:$Z125,MATCH(Lists!$J$6,$A$1:$Z$1,0))&amp;""),""),"")</f>
        <v/>
      </c>
    </row>
    <row r="126">
      <c r="AA126" s="34" t="n"/>
      <c r="AB126" s="37" t="n"/>
      <c r="AC126" s="37" t="n"/>
      <c r="AD126" s="34" t="n"/>
      <c r="AE126" s="36">
        <f>IFERROR(TRIM(INDEX($A126:$Z126,MATCH(Lists!$J$2,$A$1:$Z$1,0))&amp;""),"")</f>
        <v/>
      </c>
      <c r="AF126" s="36">
        <f>IFERROR(TRIM(INDEX($A126:$Z126,MATCH(Lists!$J$3,$A$1:$Z$1,0))&amp;""),"")</f>
        <v/>
      </c>
      <c r="AG126" s="36">
        <f>IFERROR(TRIM(INDEX($A126:$Z126,MATCH(Lists!$J$4,$A$1:$Z$1,0))&amp;""),"")</f>
        <v/>
      </c>
      <c r="AH126" s="36">
        <f>IF(AND(AE126&lt;&gt;"",UPPER(TRIM(AB126))&lt;&gt;"Y"),1,0)</f>
        <v/>
      </c>
      <c r="AI126" s="36">
        <f>IF(AH126=1,IF(LEFT(IFERROR(TRIM(INDEX($A126:$Z126,MATCH(Lists!$J$5,$A$1:$Z$1,0))&amp;""),""),3)="Yes",1,0),0)</f>
        <v/>
      </c>
      <c r="AJ126" s="36">
        <f>IFERROR(TRIM(INDEX($A126:$Z126,MATCH(Lists!$J$9,$A$1:$Z$1,0))&amp;""),"")</f>
        <v/>
      </c>
      <c r="AK126" s="36">
        <f>IF(AH126=0,0,IF(AJ126="",1,IF(IFERROR(INDEX(Lists!$B$2:$B$9,MATCH(AJ126,Lists!$A$2:$A$9,0)),"N")="Y",1,0)))</f>
        <v/>
      </c>
      <c r="AL126" s="36">
        <f>AH126+AI126</f>
        <v/>
      </c>
      <c r="AM126" s="36">
        <f>AK126*(1+AI126)</f>
        <v/>
      </c>
      <c r="AN126" s="36">
        <f>IFERROR(VALUE(IFERROR(TRIM(INDEX($A126:$Z126,MATCH(Lists!$J$10,$A$1:$Z$1,0))&amp;""),"")),0)</f>
        <v/>
      </c>
      <c r="AO126" s="36">
        <f>IFERROR(VALUE(IFERROR(TRIM(INDEX($A126:$Z126,MATCH(Lists!$J$12,$A$1:$Z$1,0))&amp;""),"")),0)</f>
        <v/>
      </c>
      <c r="AP126" s="36">
        <f>IF(IFERROR(INDEX(Lists!$C$2:$C$9,MATCH(AJ126,Lists!$A$2:$A$9,0)),"N")="Y",AN126-AO126,0)</f>
        <v/>
      </c>
      <c r="AQ126" s="36">
        <f>UPPER(IFERROR(TRIM(INDEX($A126:$Z126,MATCH(Lists!$J$11,$A$1:$Z$1,0))&amp;""),""))</f>
        <v/>
      </c>
      <c r="AR126" s="36">
        <f>IF(LEN(AQ126)&gt;0,ROW(),"")</f>
        <v/>
      </c>
      <c r="AS126" s="36">
        <f>IFERROR(TRIM(INDEX($A126:$Z126,MATCH(Lists!$J$7,$A$1:$Z$1,0))&amp;""),"")</f>
        <v/>
      </c>
      <c r="AT126" s="36">
        <f>IFERROR(TRIM(INDEX($A126:$Z126,MATCH(Lists!$J$8,$A$1:$Z$1,0))&amp;""),"")</f>
        <v/>
      </c>
      <c r="AU126" s="36">
        <f>IF(AND(AH126=1,LEN(AT126)&gt;0),MAX($AU$1:AU125)+1,"")</f>
        <v/>
      </c>
      <c r="AV126" s="36">
        <f>IF(AH126=1,AE126,"")</f>
        <v/>
      </c>
      <c r="AW126" s="36">
        <f>IF(AV126="","",SUMPRODUCT(($AV$2:$AV$501&lt;&gt;"")*($AV$2:$AV$501&lt;AV126))+SUMPRODUCT(($AV$2:AV126=AV126)*1))</f>
        <v/>
      </c>
      <c r="AX126" s="36">
        <f>IF(AI126=1,IFERROR(TRIM(INDEX($A126:$Z126,MATCH(Lists!$J$6,$A$1:$Z$1,0))&amp;""),""),"")</f>
        <v/>
      </c>
    </row>
    <row r="127">
      <c r="AA127" s="34" t="n"/>
      <c r="AB127" s="37" t="n"/>
      <c r="AC127" s="37" t="n"/>
      <c r="AD127" s="34" t="n"/>
      <c r="AE127" s="36">
        <f>IFERROR(TRIM(INDEX($A127:$Z127,MATCH(Lists!$J$2,$A$1:$Z$1,0))&amp;""),"")</f>
        <v/>
      </c>
      <c r="AF127" s="36">
        <f>IFERROR(TRIM(INDEX($A127:$Z127,MATCH(Lists!$J$3,$A$1:$Z$1,0))&amp;""),"")</f>
        <v/>
      </c>
      <c r="AG127" s="36">
        <f>IFERROR(TRIM(INDEX($A127:$Z127,MATCH(Lists!$J$4,$A$1:$Z$1,0))&amp;""),"")</f>
        <v/>
      </c>
      <c r="AH127" s="36">
        <f>IF(AND(AE127&lt;&gt;"",UPPER(TRIM(AB127))&lt;&gt;"Y"),1,0)</f>
        <v/>
      </c>
      <c r="AI127" s="36">
        <f>IF(AH127=1,IF(LEFT(IFERROR(TRIM(INDEX($A127:$Z127,MATCH(Lists!$J$5,$A$1:$Z$1,0))&amp;""),""),3)="Yes",1,0),0)</f>
        <v/>
      </c>
      <c r="AJ127" s="36">
        <f>IFERROR(TRIM(INDEX($A127:$Z127,MATCH(Lists!$J$9,$A$1:$Z$1,0))&amp;""),"")</f>
        <v/>
      </c>
      <c r="AK127" s="36">
        <f>IF(AH127=0,0,IF(AJ127="",1,IF(IFERROR(INDEX(Lists!$B$2:$B$9,MATCH(AJ127,Lists!$A$2:$A$9,0)),"N")="Y",1,0)))</f>
        <v/>
      </c>
      <c r="AL127" s="36">
        <f>AH127+AI127</f>
        <v/>
      </c>
      <c r="AM127" s="36">
        <f>AK127*(1+AI127)</f>
        <v/>
      </c>
      <c r="AN127" s="36">
        <f>IFERROR(VALUE(IFERROR(TRIM(INDEX($A127:$Z127,MATCH(Lists!$J$10,$A$1:$Z$1,0))&amp;""),"")),0)</f>
        <v/>
      </c>
      <c r="AO127" s="36">
        <f>IFERROR(VALUE(IFERROR(TRIM(INDEX($A127:$Z127,MATCH(Lists!$J$12,$A$1:$Z$1,0))&amp;""),"")),0)</f>
        <v/>
      </c>
      <c r="AP127" s="36">
        <f>IF(IFERROR(INDEX(Lists!$C$2:$C$9,MATCH(AJ127,Lists!$A$2:$A$9,0)),"N")="Y",AN127-AO127,0)</f>
        <v/>
      </c>
      <c r="AQ127" s="36">
        <f>UPPER(IFERROR(TRIM(INDEX($A127:$Z127,MATCH(Lists!$J$11,$A$1:$Z$1,0))&amp;""),""))</f>
        <v/>
      </c>
      <c r="AR127" s="36">
        <f>IF(LEN(AQ127)&gt;0,ROW(),"")</f>
        <v/>
      </c>
      <c r="AS127" s="36">
        <f>IFERROR(TRIM(INDEX($A127:$Z127,MATCH(Lists!$J$7,$A$1:$Z$1,0))&amp;""),"")</f>
        <v/>
      </c>
      <c r="AT127" s="36">
        <f>IFERROR(TRIM(INDEX($A127:$Z127,MATCH(Lists!$J$8,$A$1:$Z$1,0))&amp;""),"")</f>
        <v/>
      </c>
      <c r="AU127" s="36">
        <f>IF(AND(AH127=1,LEN(AT127)&gt;0),MAX($AU$1:AU126)+1,"")</f>
        <v/>
      </c>
      <c r="AV127" s="36">
        <f>IF(AH127=1,AE127,"")</f>
        <v/>
      </c>
      <c r="AW127" s="36">
        <f>IF(AV127="","",SUMPRODUCT(($AV$2:$AV$501&lt;&gt;"")*($AV$2:$AV$501&lt;AV127))+SUMPRODUCT(($AV$2:AV127=AV127)*1))</f>
        <v/>
      </c>
      <c r="AX127" s="36">
        <f>IF(AI127=1,IFERROR(TRIM(INDEX($A127:$Z127,MATCH(Lists!$J$6,$A$1:$Z$1,0))&amp;""),""),"")</f>
        <v/>
      </c>
    </row>
    <row r="128">
      <c r="AA128" s="34" t="n"/>
      <c r="AB128" s="37" t="n"/>
      <c r="AC128" s="37" t="n"/>
      <c r="AD128" s="34" t="n"/>
      <c r="AE128" s="36">
        <f>IFERROR(TRIM(INDEX($A128:$Z128,MATCH(Lists!$J$2,$A$1:$Z$1,0))&amp;""),"")</f>
        <v/>
      </c>
      <c r="AF128" s="36">
        <f>IFERROR(TRIM(INDEX($A128:$Z128,MATCH(Lists!$J$3,$A$1:$Z$1,0))&amp;""),"")</f>
        <v/>
      </c>
      <c r="AG128" s="36">
        <f>IFERROR(TRIM(INDEX($A128:$Z128,MATCH(Lists!$J$4,$A$1:$Z$1,0))&amp;""),"")</f>
        <v/>
      </c>
      <c r="AH128" s="36">
        <f>IF(AND(AE128&lt;&gt;"",UPPER(TRIM(AB128))&lt;&gt;"Y"),1,0)</f>
        <v/>
      </c>
      <c r="AI128" s="36">
        <f>IF(AH128=1,IF(LEFT(IFERROR(TRIM(INDEX($A128:$Z128,MATCH(Lists!$J$5,$A$1:$Z$1,0))&amp;""),""),3)="Yes",1,0),0)</f>
        <v/>
      </c>
      <c r="AJ128" s="36">
        <f>IFERROR(TRIM(INDEX($A128:$Z128,MATCH(Lists!$J$9,$A$1:$Z$1,0))&amp;""),"")</f>
        <v/>
      </c>
      <c r="AK128" s="36">
        <f>IF(AH128=0,0,IF(AJ128="",1,IF(IFERROR(INDEX(Lists!$B$2:$B$9,MATCH(AJ128,Lists!$A$2:$A$9,0)),"N")="Y",1,0)))</f>
        <v/>
      </c>
      <c r="AL128" s="36">
        <f>AH128+AI128</f>
        <v/>
      </c>
      <c r="AM128" s="36">
        <f>AK128*(1+AI128)</f>
        <v/>
      </c>
      <c r="AN128" s="36">
        <f>IFERROR(VALUE(IFERROR(TRIM(INDEX($A128:$Z128,MATCH(Lists!$J$10,$A$1:$Z$1,0))&amp;""),"")),0)</f>
        <v/>
      </c>
      <c r="AO128" s="36">
        <f>IFERROR(VALUE(IFERROR(TRIM(INDEX($A128:$Z128,MATCH(Lists!$J$12,$A$1:$Z$1,0))&amp;""),"")),0)</f>
        <v/>
      </c>
      <c r="AP128" s="36">
        <f>IF(IFERROR(INDEX(Lists!$C$2:$C$9,MATCH(AJ128,Lists!$A$2:$A$9,0)),"N")="Y",AN128-AO128,0)</f>
        <v/>
      </c>
      <c r="AQ128" s="36">
        <f>UPPER(IFERROR(TRIM(INDEX($A128:$Z128,MATCH(Lists!$J$11,$A$1:$Z$1,0))&amp;""),""))</f>
        <v/>
      </c>
      <c r="AR128" s="36">
        <f>IF(LEN(AQ128)&gt;0,ROW(),"")</f>
        <v/>
      </c>
      <c r="AS128" s="36">
        <f>IFERROR(TRIM(INDEX($A128:$Z128,MATCH(Lists!$J$7,$A$1:$Z$1,0))&amp;""),"")</f>
        <v/>
      </c>
      <c r="AT128" s="36">
        <f>IFERROR(TRIM(INDEX($A128:$Z128,MATCH(Lists!$J$8,$A$1:$Z$1,0))&amp;""),"")</f>
        <v/>
      </c>
      <c r="AU128" s="36">
        <f>IF(AND(AH128=1,LEN(AT128)&gt;0),MAX($AU$1:AU127)+1,"")</f>
        <v/>
      </c>
      <c r="AV128" s="36">
        <f>IF(AH128=1,AE128,"")</f>
        <v/>
      </c>
      <c r="AW128" s="36">
        <f>IF(AV128="","",SUMPRODUCT(($AV$2:$AV$501&lt;&gt;"")*($AV$2:$AV$501&lt;AV128))+SUMPRODUCT(($AV$2:AV128=AV128)*1))</f>
        <v/>
      </c>
      <c r="AX128" s="36">
        <f>IF(AI128=1,IFERROR(TRIM(INDEX($A128:$Z128,MATCH(Lists!$J$6,$A$1:$Z$1,0))&amp;""),""),"")</f>
        <v/>
      </c>
    </row>
    <row r="129">
      <c r="AA129" s="34" t="n"/>
      <c r="AB129" s="37" t="n"/>
      <c r="AC129" s="37" t="n"/>
      <c r="AD129" s="34" t="n"/>
      <c r="AE129" s="36">
        <f>IFERROR(TRIM(INDEX($A129:$Z129,MATCH(Lists!$J$2,$A$1:$Z$1,0))&amp;""),"")</f>
        <v/>
      </c>
      <c r="AF129" s="36">
        <f>IFERROR(TRIM(INDEX($A129:$Z129,MATCH(Lists!$J$3,$A$1:$Z$1,0))&amp;""),"")</f>
        <v/>
      </c>
      <c r="AG129" s="36">
        <f>IFERROR(TRIM(INDEX($A129:$Z129,MATCH(Lists!$J$4,$A$1:$Z$1,0))&amp;""),"")</f>
        <v/>
      </c>
      <c r="AH129" s="36">
        <f>IF(AND(AE129&lt;&gt;"",UPPER(TRIM(AB129))&lt;&gt;"Y"),1,0)</f>
        <v/>
      </c>
      <c r="AI129" s="36">
        <f>IF(AH129=1,IF(LEFT(IFERROR(TRIM(INDEX($A129:$Z129,MATCH(Lists!$J$5,$A$1:$Z$1,0))&amp;""),""),3)="Yes",1,0),0)</f>
        <v/>
      </c>
      <c r="AJ129" s="36">
        <f>IFERROR(TRIM(INDEX($A129:$Z129,MATCH(Lists!$J$9,$A$1:$Z$1,0))&amp;""),"")</f>
        <v/>
      </c>
      <c r="AK129" s="36">
        <f>IF(AH129=0,0,IF(AJ129="",1,IF(IFERROR(INDEX(Lists!$B$2:$B$9,MATCH(AJ129,Lists!$A$2:$A$9,0)),"N")="Y",1,0)))</f>
        <v/>
      </c>
      <c r="AL129" s="36">
        <f>AH129+AI129</f>
        <v/>
      </c>
      <c r="AM129" s="36">
        <f>AK129*(1+AI129)</f>
        <v/>
      </c>
      <c r="AN129" s="36">
        <f>IFERROR(VALUE(IFERROR(TRIM(INDEX($A129:$Z129,MATCH(Lists!$J$10,$A$1:$Z$1,0))&amp;""),"")),0)</f>
        <v/>
      </c>
      <c r="AO129" s="36">
        <f>IFERROR(VALUE(IFERROR(TRIM(INDEX($A129:$Z129,MATCH(Lists!$J$12,$A$1:$Z$1,0))&amp;""),"")),0)</f>
        <v/>
      </c>
      <c r="AP129" s="36">
        <f>IF(IFERROR(INDEX(Lists!$C$2:$C$9,MATCH(AJ129,Lists!$A$2:$A$9,0)),"N")="Y",AN129-AO129,0)</f>
        <v/>
      </c>
      <c r="AQ129" s="36">
        <f>UPPER(IFERROR(TRIM(INDEX($A129:$Z129,MATCH(Lists!$J$11,$A$1:$Z$1,0))&amp;""),""))</f>
        <v/>
      </c>
      <c r="AR129" s="36">
        <f>IF(LEN(AQ129)&gt;0,ROW(),"")</f>
        <v/>
      </c>
      <c r="AS129" s="36">
        <f>IFERROR(TRIM(INDEX($A129:$Z129,MATCH(Lists!$J$7,$A$1:$Z$1,0))&amp;""),"")</f>
        <v/>
      </c>
      <c r="AT129" s="36">
        <f>IFERROR(TRIM(INDEX($A129:$Z129,MATCH(Lists!$J$8,$A$1:$Z$1,0))&amp;""),"")</f>
        <v/>
      </c>
      <c r="AU129" s="36">
        <f>IF(AND(AH129=1,LEN(AT129)&gt;0),MAX($AU$1:AU128)+1,"")</f>
        <v/>
      </c>
      <c r="AV129" s="36">
        <f>IF(AH129=1,AE129,"")</f>
        <v/>
      </c>
      <c r="AW129" s="36">
        <f>IF(AV129="","",SUMPRODUCT(($AV$2:$AV$501&lt;&gt;"")*($AV$2:$AV$501&lt;AV129))+SUMPRODUCT(($AV$2:AV129=AV129)*1))</f>
        <v/>
      </c>
      <c r="AX129" s="36">
        <f>IF(AI129=1,IFERROR(TRIM(INDEX($A129:$Z129,MATCH(Lists!$J$6,$A$1:$Z$1,0))&amp;""),""),"")</f>
        <v/>
      </c>
    </row>
    <row r="130">
      <c r="AA130" s="34" t="n"/>
      <c r="AB130" s="37" t="n"/>
      <c r="AC130" s="37" t="n"/>
      <c r="AD130" s="34" t="n"/>
      <c r="AE130" s="36">
        <f>IFERROR(TRIM(INDEX($A130:$Z130,MATCH(Lists!$J$2,$A$1:$Z$1,0))&amp;""),"")</f>
        <v/>
      </c>
      <c r="AF130" s="36">
        <f>IFERROR(TRIM(INDEX($A130:$Z130,MATCH(Lists!$J$3,$A$1:$Z$1,0))&amp;""),"")</f>
        <v/>
      </c>
      <c r="AG130" s="36">
        <f>IFERROR(TRIM(INDEX($A130:$Z130,MATCH(Lists!$J$4,$A$1:$Z$1,0))&amp;""),"")</f>
        <v/>
      </c>
      <c r="AH130" s="36">
        <f>IF(AND(AE130&lt;&gt;"",UPPER(TRIM(AB130))&lt;&gt;"Y"),1,0)</f>
        <v/>
      </c>
      <c r="AI130" s="36">
        <f>IF(AH130=1,IF(LEFT(IFERROR(TRIM(INDEX($A130:$Z130,MATCH(Lists!$J$5,$A$1:$Z$1,0))&amp;""),""),3)="Yes",1,0),0)</f>
        <v/>
      </c>
      <c r="AJ130" s="36">
        <f>IFERROR(TRIM(INDEX($A130:$Z130,MATCH(Lists!$J$9,$A$1:$Z$1,0))&amp;""),"")</f>
        <v/>
      </c>
      <c r="AK130" s="36">
        <f>IF(AH130=0,0,IF(AJ130="",1,IF(IFERROR(INDEX(Lists!$B$2:$B$9,MATCH(AJ130,Lists!$A$2:$A$9,0)),"N")="Y",1,0)))</f>
        <v/>
      </c>
      <c r="AL130" s="36">
        <f>AH130+AI130</f>
        <v/>
      </c>
      <c r="AM130" s="36">
        <f>AK130*(1+AI130)</f>
        <v/>
      </c>
      <c r="AN130" s="36">
        <f>IFERROR(VALUE(IFERROR(TRIM(INDEX($A130:$Z130,MATCH(Lists!$J$10,$A$1:$Z$1,0))&amp;""),"")),0)</f>
        <v/>
      </c>
      <c r="AO130" s="36">
        <f>IFERROR(VALUE(IFERROR(TRIM(INDEX($A130:$Z130,MATCH(Lists!$J$12,$A$1:$Z$1,0))&amp;""),"")),0)</f>
        <v/>
      </c>
      <c r="AP130" s="36">
        <f>IF(IFERROR(INDEX(Lists!$C$2:$C$9,MATCH(AJ130,Lists!$A$2:$A$9,0)),"N")="Y",AN130-AO130,0)</f>
        <v/>
      </c>
      <c r="AQ130" s="36">
        <f>UPPER(IFERROR(TRIM(INDEX($A130:$Z130,MATCH(Lists!$J$11,$A$1:$Z$1,0))&amp;""),""))</f>
        <v/>
      </c>
      <c r="AR130" s="36">
        <f>IF(LEN(AQ130)&gt;0,ROW(),"")</f>
        <v/>
      </c>
      <c r="AS130" s="36">
        <f>IFERROR(TRIM(INDEX($A130:$Z130,MATCH(Lists!$J$7,$A$1:$Z$1,0))&amp;""),"")</f>
        <v/>
      </c>
      <c r="AT130" s="36">
        <f>IFERROR(TRIM(INDEX($A130:$Z130,MATCH(Lists!$J$8,$A$1:$Z$1,0))&amp;""),"")</f>
        <v/>
      </c>
      <c r="AU130" s="36">
        <f>IF(AND(AH130=1,LEN(AT130)&gt;0),MAX($AU$1:AU129)+1,"")</f>
        <v/>
      </c>
      <c r="AV130" s="36">
        <f>IF(AH130=1,AE130,"")</f>
        <v/>
      </c>
      <c r="AW130" s="36">
        <f>IF(AV130="","",SUMPRODUCT(($AV$2:$AV$501&lt;&gt;"")*($AV$2:$AV$501&lt;AV130))+SUMPRODUCT(($AV$2:AV130=AV130)*1))</f>
        <v/>
      </c>
      <c r="AX130" s="36">
        <f>IF(AI130=1,IFERROR(TRIM(INDEX($A130:$Z130,MATCH(Lists!$J$6,$A$1:$Z$1,0))&amp;""),""),"")</f>
        <v/>
      </c>
    </row>
    <row r="131">
      <c r="AA131" s="34" t="n"/>
      <c r="AB131" s="37" t="n"/>
      <c r="AC131" s="37" t="n"/>
      <c r="AD131" s="34" t="n"/>
      <c r="AE131" s="36">
        <f>IFERROR(TRIM(INDEX($A131:$Z131,MATCH(Lists!$J$2,$A$1:$Z$1,0))&amp;""),"")</f>
        <v/>
      </c>
      <c r="AF131" s="36">
        <f>IFERROR(TRIM(INDEX($A131:$Z131,MATCH(Lists!$J$3,$A$1:$Z$1,0))&amp;""),"")</f>
        <v/>
      </c>
      <c r="AG131" s="36">
        <f>IFERROR(TRIM(INDEX($A131:$Z131,MATCH(Lists!$J$4,$A$1:$Z$1,0))&amp;""),"")</f>
        <v/>
      </c>
      <c r="AH131" s="36">
        <f>IF(AND(AE131&lt;&gt;"",UPPER(TRIM(AB131))&lt;&gt;"Y"),1,0)</f>
        <v/>
      </c>
      <c r="AI131" s="36">
        <f>IF(AH131=1,IF(LEFT(IFERROR(TRIM(INDEX($A131:$Z131,MATCH(Lists!$J$5,$A$1:$Z$1,0))&amp;""),""),3)="Yes",1,0),0)</f>
        <v/>
      </c>
      <c r="AJ131" s="36">
        <f>IFERROR(TRIM(INDEX($A131:$Z131,MATCH(Lists!$J$9,$A$1:$Z$1,0))&amp;""),"")</f>
        <v/>
      </c>
      <c r="AK131" s="36">
        <f>IF(AH131=0,0,IF(AJ131="",1,IF(IFERROR(INDEX(Lists!$B$2:$B$9,MATCH(AJ131,Lists!$A$2:$A$9,0)),"N")="Y",1,0)))</f>
        <v/>
      </c>
      <c r="AL131" s="36">
        <f>AH131+AI131</f>
        <v/>
      </c>
      <c r="AM131" s="36">
        <f>AK131*(1+AI131)</f>
        <v/>
      </c>
      <c r="AN131" s="36">
        <f>IFERROR(VALUE(IFERROR(TRIM(INDEX($A131:$Z131,MATCH(Lists!$J$10,$A$1:$Z$1,0))&amp;""),"")),0)</f>
        <v/>
      </c>
      <c r="AO131" s="36">
        <f>IFERROR(VALUE(IFERROR(TRIM(INDEX($A131:$Z131,MATCH(Lists!$J$12,$A$1:$Z$1,0))&amp;""),"")),0)</f>
        <v/>
      </c>
      <c r="AP131" s="36">
        <f>IF(IFERROR(INDEX(Lists!$C$2:$C$9,MATCH(AJ131,Lists!$A$2:$A$9,0)),"N")="Y",AN131-AO131,0)</f>
        <v/>
      </c>
      <c r="AQ131" s="36">
        <f>UPPER(IFERROR(TRIM(INDEX($A131:$Z131,MATCH(Lists!$J$11,$A$1:$Z$1,0))&amp;""),""))</f>
        <v/>
      </c>
      <c r="AR131" s="36">
        <f>IF(LEN(AQ131)&gt;0,ROW(),"")</f>
        <v/>
      </c>
      <c r="AS131" s="36">
        <f>IFERROR(TRIM(INDEX($A131:$Z131,MATCH(Lists!$J$7,$A$1:$Z$1,0))&amp;""),"")</f>
        <v/>
      </c>
      <c r="AT131" s="36">
        <f>IFERROR(TRIM(INDEX($A131:$Z131,MATCH(Lists!$J$8,$A$1:$Z$1,0))&amp;""),"")</f>
        <v/>
      </c>
      <c r="AU131" s="36">
        <f>IF(AND(AH131=1,LEN(AT131)&gt;0),MAX($AU$1:AU130)+1,"")</f>
        <v/>
      </c>
      <c r="AV131" s="36">
        <f>IF(AH131=1,AE131,"")</f>
        <v/>
      </c>
      <c r="AW131" s="36">
        <f>IF(AV131="","",SUMPRODUCT(($AV$2:$AV$501&lt;&gt;"")*($AV$2:$AV$501&lt;AV131))+SUMPRODUCT(($AV$2:AV131=AV131)*1))</f>
        <v/>
      </c>
      <c r="AX131" s="36">
        <f>IF(AI131=1,IFERROR(TRIM(INDEX($A131:$Z131,MATCH(Lists!$J$6,$A$1:$Z$1,0))&amp;""),""),"")</f>
        <v/>
      </c>
    </row>
    <row r="132">
      <c r="AA132" s="34" t="n"/>
      <c r="AB132" s="37" t="n"/>
      <c r="AC132" s="37" t="n"/>
      <c r="AD132" s="34" t="n"/>
      <c r="AE132" s="36">
        <f>IFERROR(TRIM(INDEX($A132:$Z132,MATCH(Lists!$J$2,$A$1:$Z$1,0))&amp;""),"")</f>
        <v/>
      </c>
      <c r="AF132" s="36">
        <f>IFERROR(TRIM(INDEX($A132:$Z132,MATCH(Lists!$J$3,$A$1:$Z$1,0))&amp;""),"")</f>
        <v/>
      </c>
      <c r="AG132" s="36">
        <f>IFERROR(TRIM(INDEX($A132:$Z132,MATCH(Lists!$J$4,$A$1:$Z$1,0))&amp;""),"")</f>
        <v/>
      </c>
      <c r="AH132" s="36">
        <f>IF(AND(AE132&lt;&gt;"",UPPER(TRIM(AB132))&lt;&gt;"Y"),1,0)</f>
        <v/>
      </c>
      <c r="AI132" s="36">
        <f>IF(AH132=1,IF(LEFT(IFERROR(TRIM(INDEX($A132:$Z132,MATCH(Lists!$J$5,$A$1:$Z$1,0))&amp;""),""),3)="Yes",1,0),0)</f>
        <v/>
      </c>
      <c r="AJ132" s="36">
        <f>IFERROR(TRIM(INDEX($A132:$Z132,MATCH(Lists!$J$9,$A$1:$Z$1,0))&amp;""),"")</f>
        <v/>
      </c>
      <c r="AK132" s="36">
        <f>IF(AH132=0,0,IF(AJ132="",1,IF(IFERROR(INDEX(Lists!$B$2:$B$9,MATCH(AJ132,Lists!$A$2:$A$9,0)),"N")="Y",1,0)))</f>
        <v/>
      </c>
      <c r="AL132" s="36">
        <f>AH132+AI132</f>
        <v/>
      </c>
      <c r="AM132" s="36">
        <f>AK132*(1+AI132)</f>
        <v/>
      </c>
      <c r="AN132" s="36">
        <f>IFERROR(VALUE(IFERROR(TRIM(INDEX($A132:$Z132,MATCH(Lists!$J$10,$A$1:$Z$1,0))&amp;""),"")),0)</f>
        <v/>
      </c>
      <c r="AO132" s="36">
        <f>IFERROR(VALUE(IFERROR(TRIM(INDEX($A132:$Z132,MATCH(Lists!$J$12,$A$1:$Z$1,0))&amp;""),"")),0)</f>
        <v/>
      </c>
      <c r="AP132" s="36">
        <f>IF(IFERROR(INDEX(Lists!$C$2:$C$9,MATCH(AJ132,Lists!$A$2:$A$9,0)),"N")="Y",AN132-AO132,0)</f>
        <v/>
      </c>
      <c r="AQ132" s="36">
        <f>UPPER(IFERROR(TRIM(INDEX($A132:$Z132,MATCH(Lists!$J$11,$A$1:$Z$1,0))&amp;""),""))</f>
        <v/>
      </c>
      <c r="AR132" s="36">
        <f>IF(LEN(AQ132)&gt;0,ROW(),"")</f>
        <v/>
      </c>
      <c r="AS132" s="36">
        <f>IFERROR(TRIM(INDEX($A132:$Z132,MATCH(Lists!$J$7,$A$1:$Z$1,0))&amp;""),"")</f>
        <v/>
      </c>
      <c r="AT132" s="36">
        <f>IFERROR(TRIM(INDEX($A132:$Z132,MATCH(Lists!$J$8,$A$1:$Z$1,0))&amp;""),"")</f>
        <v/>
      </c>
      <c r="AU132" s="36">
        <f>IF(AND(AH132=1,LEN(AT132)&gt;0),MAX($AU$1:AU131)+1,"")</f>
        <v/>
      </c>
      <c r="AV132" s="36">
        <f>IF(AH132=1,AE132,"")</f>
        <v/>
      </c>
      <c r="AW132" s="36">
        <f>IF(AV132="","",SUMPRODUCT(($AV$2:$AV$501&lt;&gt;"")*($AV$2:$AV$501&lt;AV132))+SUMPRODUCT(($AV$2:AV132=AV132)*1))</f>
        <v/>
      </c>
      <c r="AX132" s="36">
        <f>IF(AI132=1,IFERROR(TRIM(INDEX($A132:$Z132,MATCH(Lists!$J$6,$A$1:$Z$1,0))&amp;""),""),"")</f>
        <v/>
      </c>
    </row>
    <row r="133">
      <c r="AA133" s="34" t="n"/>
      <c r="AB133" s="37" t="n"/>
      <c r="AC133" s="37" t="n"/>
      <c r="AD133" s="34" t="n"/>
      <c r="AE133" s="36">
        <f>IFERROR(TRIM(INDEX($A133:$Z133,MATCH(Lists!$J$2,$A$1:$Z$1,0))&amp;""),"")</f>
        <v/>
      </c>
      <c r="AF133" s="36">
        <f>IFERROR(TRIM(INDEX($A133:$Z133,MATCH(Lists!$J$3,$A$1:$Z$1,0))&amp;""),"")</f>
        <v/>
      </c>
      <c r="AG133" s="36">
        <f>IFERROR(TRIM(INDEX($A133:$Z133,MATCH(Lists!$J$4,$A$1:$Z$1,0))&amp;""),"")</f>
        <v/>
      </c>
      <c r="AH133" s="36">
        <f>IF(AND(AE133&lt;&gt;"",UPPER(TRIM(AB133))&lt;&gt;"Y"),1,0)</f>
        <v/>
      </c>
      <c r="AI133" s="36">
        <f>IF(AH133=1,IF(LEFT(IFERROR(TRIM(INDEX($A133:$Z133,MATCH(Lists!$J$5,$A$1:$Z$1,0))&amp;""),""),3)="Yes",1,0),0)</f>
        <v/>
      </c>
      <c r="AJ133" s="36">
        <f>IFERROR(TRIM(INDEX($A133:$Z133,MATCH(Lists!$J$9,$A$1:$Z$1,0))&amp;""),"")</f>
        <v/>
      </c>
      <c r="AK133" s="36">
        <f>IF(AH133=0,0,IF(AJ133="",1,IF(IFERROR(INDEX(Lists!$B$2:$B$9,MATCH(AJ133,Lists!$A$2:$A$9,0)),"N")="Y",1,0)))</f>
        <v/>
      </c>
      <c r="AL133" s="36">
        <f>AH133+AI133</f>
        <v/>
      </c>
      <c r="AM133" s="36">
        <f>AK133*(1+AI133)</f>
        <v/>
      </c>
      <c r="AN133" s="36">
        <f>IFERROR(VALUE(IFERROR(TRIM(INDEX($A133:$Z133,MATCH(Lists!$J$10,$A$1:$Z$1,0))&amp;""),"")),0)</f>
        <v/>
      </c>
      <c r="AO133" s="36">
        <f>IFERROR(VALUE(IFERROR(TRIM(INDEX($A133:$Z133,MATCH(Lists!$J$12,$A$1:$Z$1,0))&amp;""),"")),0)</f>
        <v/>
      </c>
      <c r="AP133" s="36">
        <f>IF(IFERROR(INDEX(Lists!$C$2:$C$9,MATCH(AJ133,Lists!$A$2:$A$9,0)),"N")="Y",AN133-AO133,0)</f>
        <v/>
      </c>
      <c r="AQ133" s="36">
        <f>UPPER(IFERROR(TRIM(INDEX($A133:$Z133,MATCH(Lists!$J$11,$A$1:$Z$1,0))&amp;""),""))</f>
        <v/>
      </c>
      <c r="AR133" s="36">
        <f>IF(LEN(AQ133)&gt;0,ROW(),"")</f>
        <v/>
      </c>
      <c r="AS133" s="36">
        <f>IFERROR(TRIM(INDEX($A133:$Z133,MATCH(Lists!$J$7,$A$1:$Z$1,0))&amp;""),"")</f>
        <v/>
      </c>
      <c r="AT133" s="36">
        <f>IFERROR(TRIM(INDEX($A133:$Z133,MATCH(Lists!$J$8,$A$1:$Z$1,0))&amp;""),"")</f>
        <v/>
      </c>
      <c r="AU133" s="36">
        <f>IF(AND(AH133=1,LEN(AT133)&gt;0),MAX($AU$1:AU132)+1,"")</f>
        <v/>
      </c>
      <c r="AV133" s="36">
        <f>IF(AH133=1,AE133,"")</f>
        <v/>
      </c>
      <c r="AW133" s="36">
        <f>IF(AV133="","",SUMPRODUCT(($AV$2:$AV$501&lt;&gt;"")*($AV$2:$AV$501&lt;AV133))+SUMPRODUCT(($AV$2:AV133=AV133)*1))</f>
        <v/>
      </c>
      <c r="AX133" s="36">
        <f>IF(AI133=1,IFERROR(TRIM(INDEX($A133:$Z133,MATCH(Lists!$J$6,$A$1:$Z$1,0))&amp;""),""),"")</f>
        <v/>
      </c>
    </row>
    <row r="134">
      <c r="AA134" s="34" t="n"/>
      <c r="AB134" s="37" t="n"/>
      <c r="AC134" s="37" t="n"/>
      <c r="AD134" s="34" t="n"/>
      <c r="AE134" s="36">
        <f>IFERROR(TRIM(INDEX($A134:$Z134,MATCH(Lists!$J$2,$A$1:$Z$1,0))&amp;""),"")</f>
        <v/>
      </c>
      <c r="AF134" s="36">
        <f>IFERROR(TRIM(INDEX($A134:$Z134,MATCH(Lists!$J$3,$A$1:$Z$1,0))&amp;""),"")</f>
        <v/>
      </c>
      <c r="AG134" s="36">
        <f>IFERROR(TRIM(INDEX($A134:$Z134,MATCH(Lists!$J$4,$A$1:$Z$1,0))&amp;""),"")</f>
        <v/>
      </c>
      <c r="AH134" s="36">
        <f>IF(AND(AE134&lt;&gt;"",UPPER(TRIM(AB134))&lt;&gt;"Y"),1,0)</f>
        <v/>
      </c>
      <c r="AI134" s="36">
        <f>IF(AH134=1,IF(LEFT(IFERROR(TRIM(INDEX($A134:$Z134,MATCH(Lists!$J$5,$A$1:$Z$1,0))&amp;""),""),3)="Yes",1,0),0)</f>
        <v/>
      </c>
      <c r="AJ134" s="36">
        <f>IFERROR(TRIM(INDEX($A134:$Z134,MATCH(Lists!$J$9,$A$1:$Z$1,0))&amp;""),"")</f>
        <v/>
      </c>
      <c r="AK134" s="36">
        <f>IF(AH134=0,0,IF(AJ134="",1,IF(IFERROR(INDEX(Lists!$B$2:$B$9,MATCH(AJ134,Lists!$A$2:$A$9,0)),"N")="Y",1,0)))</f>
        <v/>
      </c>
      <c r="AL134" s="36">
        <f>AH134+AI134</f>
        <v/>
      </c>
      <c r="AM134" s="36">
        <f>AK134*(1+AI134)</f>
        <v/>
      </c>
      <c r="AN134" s="36">
        <f>IFERROR(VALUE(IFERROR(TRIM(INDEX($A134:$Z134,MATCH(Lists!$J$10,$A$1:$Z$1,0))&amp;""),"")),0)</f>
        <v/>
      </c>
      <c r="AO134" s="36">
        <f>IFERROR(VALUE(IFERROR(TRIM(INDEX($A134:$Z134,MATCH(Lists!$J$12,$A$1:$Z$1,0))&amp;""),"")),0)</f>
        <v/>
      </c>
      <c r="AP134" s="36">
        <f>IF(IFERROR(INDEX(Lists!$C$2:$C$9,MATCH(AJ134,Lists!$A$2:$A$9,0)),"N")="Y",AN134-AO134,0)</f>
        <v/>
      </c>
      <c r="AQ134" s="36">
        <f>UPPER(IFERROR(TRIM(INDEX($A134:$Z134,MATCH(Lists!$J$11,$A$1:$Z$1,0))&amp;""),""))</f>
        <v/>
      </c>
      <c r="AR134" s="36">
        <f>IF(LEN(AQ134)&gt;0,ROW(),"")</f>
        <v/>
      </c>
      <c r="AS134" s="36">
        <f>IFERROR(TRIM(INDEX($A134:$Z134,MATCH(Lists!$J$7,$A$1:$Z$1,0))&amp;""),"")</f>
        <v/>
      </c>
      <c r="AT134" s="36">
        <f>IFERROR(TRIM(INDEX($A134:$Z134,MATCH(Lists!$J$8,$A$1:$Z$1,0))&amp;""),"")</f>
        <v/>
      </c>
      <c r="AU134" s="36">
        <f>IF(AND(AH134=1,LEN(AT134)&gt;0),MAX($AU$1:AU133)+1,"")</f>
        <v/>
      </c>
      <c r="AV134" s="36">
        <f>IF(AH134=1,AE134,"")</f>
        <v/>
      </c>
      <c r="AW134" s="36">
        <f>IF(AV134="","",SUMPRODUCT(($AV$2:$AV$501&lt;&gt;"")*($AV$2:$AV$501&lt;AV134))+SUMPRODUCT(($AV$2:AV134=AV134)*1))</f>
        <v/>
      </c>
      <c r="AX134" s="36">
        <f>IF(AI134=1,IFERROR(TRIM(INDEX($A134:$Z134,MATCH(Lists!$J$6,$A$1:$Z$1,0))&amp;""),""),"")</f>
        <v/>
      </c>
    </row>
    <row r="135">
      <c r="AA135" s="34" t="n"/>
      <c r="AB135" s="37" t="n"/>
      <c r="AC135" s="37" t="n"/>
      <c r="AD135" s="34" t="n"/>
      <c r="AE135" s="36">
        <f>IFERROR(TRIM(INDEX($A135:$Z135,MATCH(Lists!$J$2,$A$1:$Z$1,0))&amp;""),"")</f>
        <v/>
      </c>
      <c r="AF135" s="36">
        <f>IFERROR(TRIM(INDEX($A135:$Z135,MATCH(Lists!$J$3,$A$1:$Z$1,0))&amp;""),"")</f>
        <v/>
      </c>
      <c r="AG135" s="36">
        <f>IFERROR(TRIM(INDEX($A135:$Z135,MATCH(Lists!$J$4,$A$1:$Z$1,0))&amp;""),"")</f>
        <v/>
      </c>
      <c r="AH135" s="36">
        <f>IF(AND(AE135&lt;&gt;"",UPPER(TRIM(AB135))&lt;&gt;"Y"),1,0)</f>
        <v/>
      </c>
      <c r="AI135" s="36">
        <f>IF(AH135=1,IF(LEFT(IFERROR(TRIM(INDEX($A135:$Z135,MATCH(Lists!$J$5,$A$1:$Z$1,0))&amp;""),""),3)="Yes",1,0),0)</f>
        <v/>
      </c>
      <c r="AJ135" s="36">
        <f>IFERROR(TRIM(INDEX($A135:$Z135,MATCH(Lists!$J$9,$A$1:$Z$1,0))&amp;""),"")</f>
        <v/>
      </c>
      <c r="AK135" s="36">
        <f>IF(AH135=0,0,IF(AJ135="",1,IF(IFERROR(INDEX(Lists!$B$2:$B$9,MATCH(AJ135,Lists!$A$2:$A$9,0)),"N")="Y",1,0)))</f>
        <v/>
      </c>
      <c r="AL135" s="36">
        <f>AH135+AI135</f>
        <v/>
      </c>
      <c r="AM135" s="36">
        <f>AK135*(1+AI135)</f>
        <v/>
      </c>
      <c r="AN135" s="36">
        <f>IFERROR(VALUE(IFERROR(TRIM(INDEX($A135:$Z135,MATCH(Lists!$J$10,$A$1:$Z$1,0))&amp;""),"")),0)</f>
        <v/>
      </c>
      <c r="AO135" s="36">
        <f>IFERROR(VALUE(IFERROR(TRIM(INDEX($A135:$Z135,MATCH(Lists!$J$12,$A$1:$Z$1,0))&amp;""),"")),0)</f>
        <v/>
      </c>
      <c r="AP135" s="36">
        <f>IF(IFERROR(INDEX(Lists!$C$2:$C$9,MATCH(AJ135,Lists!$A$2:$A$9,0)),"N")="Y",AN135-AO135,0)</f>
        <v/>
      </c>
      <c r="AQ135" s="36">
        <f>UPPER(IFERROR(TRIM(INDEX($A135:$Z135,MATCH(Lists!$J$11,$A$1:$Z$1,0))&amp;""),""))</f>
        <v/>
      </c>
      <c r="AR135" s="36">
        <f>IF(LEN(AQ135)&gt;0,ROW(),"")</f>
        <v/>
      </c>
      <c r="AS135" s="36">
        <f>IFERROR(TRIM(INDEX($A135:$Z135,MATCH(Lists!$J$7,$A$1:$Z$1,0))&amp;""),"")</f>
        <v/>
      </c>
      <c r="AT135" s="36">
        <f>IFERROR(TRIM(INDEX($A135:$Z135,MATCH(Lists!$J$8,$A$1:$Z$1,0))&amp;""),"")</f>
        <v/>
      </c>
      <c r="AU135" s="36">
        <f>IF(AND(AH135=1,LEN(AT135)&gt;0),MAX($AU$1:AU134)+1,"")</f>
        <v/>
      </c>
      <c r="AV135" s="36">
        <f>IF(AH135=1,AE135,"")</f>
        <v/>
      </c>
      <c r="AW135" s="36">
        <f>IF(AV135="","",SUMPRODUCT(($AV$2:$AV$501&lt;&gt;"")*($AV$2:$AV$501&lt;AV135))+SUMPRODUCT(($AV$2:AV135=AV135)*1))</f>
        <v/>
      </c>
      <c r="AX135" s="36">
        <f>IF(AI135=1,IFERROR(TRIM(INDEX($A135:$Z135,MATCH(Lists!$J$6,$A$1:$Z$1,0))&amp;""),""),"")</f>
        <v/>
      </c>
    </row>
    <row r="136">
      <c r="AA136" s="34" t="n"/>
      <c r="AB136" s="37" t="n"/>
      <c r="AC136" s="37" t="n"/>
      <c r="AD136" s="34" t="n"/>
      <c r="AE136" s="36">
        <f>IFERROR(TRIM(INDEX($A136:$Z136,MATCH(Lists!$J$2,$A$1:$Z$1,0))&amp;""),"")</f>
        <v/>
      </c>
      <c r="AF136" s="36">
        <f>IFERROR(TRIM(INDEX($A136:$Z136,MATCH(Lists!$J$3,$A$1:$Z$1,0))&amp;""),"")</f>
        <v/>
      </c>
      <c r="AG136" s="36">
        <f>IFERROR(TRIM(INDEX($A136:$Z136,MATCH(Lists!$J$4,$A$1:$Z$1,0))&amp;""),"")</f>
        <v/>
      </c>
      <c r="AH136" s="36">
        <f>IF(AND(AE136&lt;&gt;"",UPPER(TRIM(AB136))&lt;&gt;"Y"),1,0)</f>
        <v/>
      </c>
      <c r="AI136" s="36">
        <f>IF(AH136=1,IF(LEFT(IFERROR(TRIM(INDEX($A136:$Z136,MATCH(Lists!$J$5,$A$1:$Z$1,0))&amp;""),""),3)="Yes",1,0),0)</f>
        <v/>
      </c>
      <c r="AJ136" s="36">
        <f>IFERROR(TRIM(INDEX($A136:$Z136,MATCH(Lists!$J$9,$A$1:$Z$1,0))&amp;""),"")</f>
        <v/>
      </c>
      <c r="AK136" s="36">
        <f>IF(AH136=0,0,IF(AJ136="",1,IF(IFERROR(INDEX(Lists!$B$2:$B$9,MATCH(AJ136,Lists!$A$2:$A$9,0)),"N")="Y",1,0)))</f>
        <v/>
      </c>
      <c r="AL136" s="36">
        <f>AH136+AI136</f>
        <v/>
      </c>
      <c r="AM136" s="36">
        <f>AK136*(1+AI136)</f>
        <v/>
      </c>
      <c r="AN136" s="36">
        <f>IFERROR(VALUE(IFERROR(TRIM(INDEX($A136:$Z136,MATCH(Lists!$J$10,$A$1:$Z$1,0))&amp;""),"")),0)</f>
        <v/>
      </c>
      <c r="AO136" s="36">
        <f>IFERROR(VALUE(IFERROR(TRIM(INDEX($A136:$Z136,MATCH(Lists!$J$12,$A$1:$Z$1,0))&amp;""),"")),0)</f>
        <v/>
      </c>
      <c r="AP136" s="36">
        <f>IF(IFERROR(INDEX(Lists!$C$2:$C$9,MATCH(AJ136,Lists!$A$2:$A$9,0)),"N")="Y",AN136-AO136,0)</f>
        <v/>
      </c>
      <c r="AQ136" s="36">
        <f>UPPER(IFERROR(TRIM(INDEX($A136:$Z136,MATCH(Lists!$J$11,$A$1:$Z$1,0))&amp;""),""))</f>
        <v/>
      </c>
      <c r="AR136" s="36">
        <f>IF(LEN(AQ136)&gt;0,ROW(),"")</f>
        <v/>
      </c>
      <c r="AS136" s="36">
        <f>IFERROR(TRIM(INDEX($A136:$Z136,MATCH(Lists!$J$7,$A$1:$Z$1,0))&amp;""),"")</f>
        <v/>
      </c>
      <c r="AT136" s="36">
        <f>IFERROR(TRIM(INDEX($A136:$Z136,MATCH(Lists!$J$8,$A$1:$Z$1,0))&amp;""),"")</f>
        <v/>
      </c>
      <c r="AU136" s="36">
        <f>IF(AND(AH136=1,LEN(AT136)&gt;0),MAX($AU$1:AU135)+1,"")</f>
        <v/>
      </c>
      <c r="AV136" s="36">
        <f>IF(AH136=1,AE136,"")</f>
        <v/>
      </c>
      <c r="AW136" s="36">
        <f>IF(AV136="","",SUMPRODUCT(($AV$2:$AV$501&lt;&gt;"")*($AV$2:$AV$501&lt;AV136))+SUMPRODUCT(($AV$2:AV136=AV136)*1))</f>
        <v/>
      </c>
      <c r="AX136" s="36">
        <f>IF(AI136=1,IFERROR(TRIM(INDEX($A136:$Z136,MATCH(Lists!$J$6,$A$1:$Z$1,0))&amp;""),""),"")</f>
        <v/>
      </c>
    </row>
    <row r="137">
      <c r="AA137" s="34" t="n"/>
      <c r="AB137" s="37" t="n"/>
      <c r="AC137" s="37" t="n"/>
      <c r="AD137" s="34" t="n"/>
      <c r="AE137" s="36">
        <f>IFERROR(TRIM(INDEX($A137:$Z137,MATCH(Lists!$J$2,$A$1:$Z$1,0))&amp;""),"")</f>
        <v/>
      </c>
      <c r="AF137" s="36">
        <f>IFERROR(TRIM(INDEX($A137:$Z137,MATCH(Lists!$J$3,$A$1:$Z$1,0))&amp;""),"")</f>
        <v/>
      </c>
      <c r="AG137" s="36">
        <f>IFERROR(TRIM(INDEX($A137:$Z137,MATCH(Lists!$J$4,$A$1:$Z$1,0))&amp;""),"")</f>
        <v/>
      </c>
      <c r="AH137" s="36">
        <f>IF(AND(AE137&lt;&gt;"",UPPER(TRIM(AB137))&lt;&gt;"Y"),1,0)</f>
        <v/>
      </c>
      <c r="AI137" s="36">
        <f>IF(AH137=1,IF(LEFT(IFERROR(TRIM(INDEX($A137:$Z137,MATCH(Lists!$J$5,$A$1:$Z$1,0))&amp;""),""),3)="Yes",1,0),0)</f>
        <v/>
      </c>
      <c r="AJ137" s="36">
        <f>IFERROR(TRIM(INDEX($A137:$Z137,MATCH(Lists!$J$9,$A$1:$Z$1,0))&amp;""),"")</f>
        <v/>
      </c>
      <c r="AK137" s="36">
        <f>IF(AH137=0,0,IF(AJ137="",1,IF(IFERROR(INDEX(Lists!$B$2:$B$9,MATCH(AJ137,Lists!$A$2:$A$9,0)),"N")="Y",1,0)))</f>
        <v/>
      </c>
      <c r="AL137" s="36">
        <f>AH137+AI137</f>
        <v/>
      </c>
      <c r="AM137" s="36">
        <f>AK137*(1+AI137)</f>
        <v/>
      </c>
      <c r="AN137" s="36">
        <f>IFERROR(VALUE(IFERROR(TRIM(INDEX($A137:$Z137,MATCH(Lists!$J$10,$A$1:$Z$1,0))&amp;""),"")),0)</f>
        <v/>
      </c>
      <c r="AO137" s="36">
        <f>IFERROR(VALUE(IFERROR(TRIM(INDEX($A137:$Z137,MATCH(Lists!$J$12,$A$1:$Z$1,0))&amp;""),"")),0)</f>
        <v/>
      </c>
      <c r="AP137" s="36">
        <f>IF(IFERROR(INDEX(Lists!$C$2:$C$9,MATCH(AJ137,Lists!$A$2:$A$9,0)),"N")="Y",AN137-AO137,0)</f>
        <v/>
      </c>
      <c r="AQ137" s="36">
        <f>UPPER(IFERROR(TRIM(INDEX($A137:$Z137,MATCH(Lists!$J$11,$A$1:$Z$1,0))&amp;""),""))</f>
        <v/>
      </c>
      <c r="AR137" s="36">
        <f>IF(LEN(AQ137)&gt;0,ROW(),"")</f>
        <v/>
      </c>
      <c r="AS137" s="36">
        <f>IFERROR(TRIM(INDEX($A137:$Z137,MATCH(Lists!$J$7,$A$1:$Z$1,0))&amp;""),"")</f>
        <v/>
      </c>
      <c r="AT137" s="36">
        <f>IFERROR(TRIM(INDEX($A137:$Z137,MATCH(Lists!$J$8,$A$1:$Z$1,0))&amp;""),"")</f>
        <v/>
      </c>
      <c r="AU137" s="36">
        <f>IF(AND(AH137=1,LEN(AT137)&gt;0),MAX($AU$1:AU136)+1,"")</f>
        <v/>
      </c>
      <c r="AV137" s="36">
        <f>IF(AH137=1,AE137,"")</f>
        <v/>
      </c>
      <c r="AW137" s="36">
        <f>IF(AV137="","",SUMPRODUCT(($AV$2:$AV$501&lt;&gt;"")*($AV$2:$AV$501&lt;AV137))+SUMPRODUCT(($AV$2:AV137=AV137)*1))</f>
        <v/>
      </c>
      <c r="AX137" s="36">
        <f>IF(AI137=1,IFERROR(TRIM(INDEX($A137:$Z137,MATCH(Lists!$J$6,$A$1:$Z$1,0))&amp;""),""),"")</f>
        <v/>
      </c>
    </row>
    <row r="138">
      <c r="AA138" s="34" t="n"/>
      <c r="AB138" s="37" t="n"/>
      <c r="AC138" s="37" t="n"/>
      <c r="AD138" s="34" t="n"/>
      <c r="AE138" s="36">
        <f>IFERROR(TRIM(INDEX($A138:$Z138,MATCH(Lists!$J$2,$A$1:$Z$1,0))&amp;""),"")</f>
        <v/>
      </c>
      <c r="AF138" s="36">
        <f>IFERROR(TRIM(INDEX($A138:$Z138,MATCH(Lists!$J$3,$A$1:$Z$1,0))&amp;""),"")</f>
        <v/>
      </c>
      <c r="AG138" s="36">
        <f>IFERROR(TRIM(INDEX($A138:$Z138,MATCH(Lists!$J$4,$A$1:$Z$1,0))&amp;""),"")</f>
        <v/>
      </c>
      <c r="AH138" s="36">
        <f>IF(AND(AE138&lt;&gt;"",UPPER(TRIM(AB138))&lt;&gt;"Y"),1,0)</f>
        <v/>
      </c>
      <c r="AI138" s="36">
        <f>IF(AH138=1,IF(LEFT(IFERROR(TRIM(INDEX($A138:$Z138,MATCH(Lists!$J$5,$A$1:$Z$1,0))&amp;""),""),3)="Yes",1,0),0)</f>
        <v/>
      </c>
      <c r="AJ138" s="36">
        <f>IFERROR(TRIM(INDEX($A138:$Z138,MATCH(Lists!$J$9,$A$1:$Z$1,0))&amp;""),"")</f>
        <v/>
      </c>
      <c r="AK138" s="36">
        <f>IF(AH138=0,0,IF(AJ138="",1,IF(IFERROR(INDEX(Lists!$B$2:$B$9,MATCH(AJ138,Lists!$A$2:$A$9,0)),"N")="Y",1,0)))</f>
        <v/>
      </c>
      <c r="AL138" s="36">
        <f>AH138+AI138</f>
        <v/>
      </c>
      <c r="AM138" s="36">
        <f>AK138*(1+AI138)</f>
        <v/>
      </c>
      <c r="AN138" s="36">
        <f>IFERROR(VALUE(IFERROR(TRIM(INDEX($A138:$Z138,MATCH(Lists!$J$10,$A$1:$Z$1,0))&amp;""),"")),0)</f>
        <v/>
      </c>
      <c r="AO138" s="36">
        <f>IFERROR(VALUE(IFERROR(TRIM(INDEX($A138:$Z138,MATCH(Lists!$J$12,$A$1:$Z$1,0))&amp;""),"")),0)</f>
        <v/>
      </c>
      <c r="AP138" s="36">
        <f>IF(IFERROR(INDEX(Lists!$C$2:$C$9,MATCH(AJ138,Lists!$A$2:$A$9,0)),"N")="Y",AN138-AO138,0)</f>
        <v/>
      </c>
      <c r="AQ138" s="36">
        <f>UPPER(IFERROR(TRIM(INDEX($A138:$Z138,MATCH(Lists!$J$11,$A$1:$Z$1,0))&amp;""),""))</f>
        <v/>
      </c>
      <c r="AR138" s="36">
        <f>IF(LEN(AQ138)&gt;0,ROW(),"")</f>
        <v/>
      </c>
      <c r="AS138" s="36">
        <f>IFERROR(TRIM(INDEX($A138:$Z138,MATCH(Lists!$J$7,$A$1:$Z$1,0))&amp;""),"")</f>
        <v/>
      </c>
      <c r="AT138" s="36">
        <f>IFERROR(TRIM(INDEX($A138:$Z138,MATCH(Lists!$J$8,$A$1:$Z$1,0))&amp;""),"")</f>
        <v/>
      </c>
      <c r="AU138" s="36">
        <f>IF(AND(AH138=1,LEN(AT138)&gt;0),MAX($AU$1:AU137)+1,"")</f>
        <v/>
      </c>
      <c r="AV138" s="36">
        <f>IF(AH138=1,AE138,"")</f>
        <v/>
      </c>
      <c r="AW138" s="36">
        <f>IF(AV138="","",SUMPRODUCT(($AV$2:$AV$501&lt;&gt;"")*($AV$2:$AV$501&lt;AV138))+SUMPRODUCT(($AV$2:AV138=AV138)*1))</f>
        <v/>
      </c>
      <c r="AX138" s="36">
        <f>IF(AI138=1,IFERROR(TRIM(INDEX($A138:$Z138,MATCH(Lists!$J$6,$A$1:$Z$1,0))&amp;""),""),"")</f>
        <v/>
      </c>
    </row>
    <row r="139">
      <c r="AA139" s="34" t="n"/>
      <c r="AB139" s="37" t="n"/>
      <c r="AC139" s="37" t="n"/>
      <c r="AD139" s="34" t="n"/>
      <c r="AE139" s="36">
        <f>IFERROR(TRIM(INDEX($A139:$Z139,MATCH(Lists!$J$2,$A$1:$Z$1,0))&amp;""),"")</f>
        <v/>
      </c>
      <c r="AF139" s="36">
        <f>IFERROR(TRIM(INDEX($A139:$Z139,MATCH(Lists!$J$3,$A$1:$Z$1,0))&amp;""),"")</f>
        <v/>
      </c>
      <c r="AG139" s="36">
        <f>IFERROR(TRIM(INDEX($A139:$Z139,MATCH(Lists!$J$4,$A$1:$Z$1,0))&amp;""),"")</f>
        <v/>
      </c>
      <c r="AH139" s="36">
        <f>IF(AND(AE139&lt;&gt;"",UPPER(TRIM(AB139))&lt;&gt;"Y"),1,0)</f>
        <v/>
      </c>
      <c r="AI139" s="36">
        <f>IF(AH139=1,IF(LEFT(IFERROR(TRIM(INDEX($A139:$Z139,MATCH(Lists!$J$5,$A$1:$Z$1,0))&amp;""),""),3)="Yes",1,0),0)</f>
        <v/>
      </c>
      <c r="AJ139" s="36">
        <f>IFERROR(TRIM(INDEX($A139:$Z139,MATCH(Lists!$J$9,$A$1:$Z$1,0))&amp;""),"")</f>
        <v/>
      </c>
      <c r="AK139" s="36">
        <f>IF(AH139=0,0,IF(AJ139="",1,IF(IFERROR(INDEX(Lists!$B$2:$B$9,MATCH(AJ139,Lists!$A$2:$A$9,0)),"N")="Y",1,0)))</f>
        <v/>
      </c>
      <c r="AL139" s="36">
        <f>AH139+AI139</f>
        <v/>
      </c>
      <c r="AM139" s="36">
        <f>AK139*(1+AI139)</f>
        <v/>
      </c>
      <c r="AN139" s="36">
        <f>IFERROR(VALUE(IFERROR(TRIM(INDEX($A139:$Z139,MATCH(Lists!$J$10,$A$1:$Z$1,0))&amp;""),"")),0)</f>
        <v/>
      </c>
      <c r="AO139" s="36">
        <f>IFERROR(VALUE(IFERROR(TRIM(INDEX($A139:$Z139,MATCH(Lists!$J$12,$A$1:$Z$1,0))&amp;""),"")),0)</f>
        <v/>
      </c>
      <c r="AP139" s="36">
        <f>IF(IFERROR(INDEX(Lists!$C$2:$C$9,MATCH(AJ139,Lists!$A$2:$A$9,0)),"N")="Y",AN139-AO139,0)</f>
        <v/>
      </c>
      <c r="AQ139" s="36">
        <f>UPPER(IFERROR(TRIM(INDEX($A139:$Z139,MATCH(Lists!$J$11,$A$1:$Z$1,0))&amp;""),""))</f>
        <v/>
      </c>
      <c r="AR139" s="36">
        <f>IF(LEN(AQ139)&gt;0,ROW(),"")</f>
        <v/>
      </c>
      <c r="AS139" s="36">
        <f>IFERROR(TRIM(INDEX($A139:$Z139,MATCH(Lists!$J$7,$A$1:$Z$1,0))&amp;""),"")</f>
        <v/>
      </c>
      <c r="AT139" s="36">
        <f>IFERROR(TRIM(INDEX($A139:$Z139,MATCH(Lists!$J$8,$A$1:$Z$1,0))&amp;""),"")</f>
        <v/>
      </c>
      <c r="AU139" s="36">
        <f>IF(AND(AH139=1,LEN(AT139)&gt;0),MAX($AU$1:AU138)+1,"")</f>
        <v/>
      </c>
      <c r="AV139" s="36">
        <f>IF(AH139=1,AE139,"")</f>
        <v/>
      </c>
      <c r="AW139" s="36">
        <f>IF(AV139="","",SUMPRODUCT(($AV$2:$AV$501&lt;&gt;"")*($AV$2:$AV$501&lt;AV139))+SUMPRODUCT(($AV$2:AV139=AV139)*1))</f>
        <v/>
      </c>
      <c r="AX139" s="36">
        <f>IF(AI139=1,IFERROR(TRIM(INDEX($A139:$Z139,MATCH(Lists!$J$6,$A$1:$Z$1,0))&amp;""),""),"")</f>
        <v/>
      </c>
    </row>
    <row r="140">
      <c r="AA140" s="34" t="n"/>
      <c r="AB140" s="37" t="n"/>
      <c r="AC140" s="37" t="n"/>
      <c r="AD140" s="34" t="n"/>
      <c r="AE140" s="36">
        <f>IFERROR(TRIM(INDEX($A140:$Z140,MATCH(Lists!$J$2,$A$1:$Z$1,0))&amp;""),"")</f>
        <v/>
      </c>
      <c r="AF140" s="36">
        <f>IFERROR(TRIM(INDEX($A140:$Z140,MATCH(Lists!$J$3,$A$1:$Z$1,0))&amp;""),"")</f>
        <v/>
      </c>
      <c r="AG140" s="36">
        <f>IFERROR(TRIM(INDEX($A140:$Z140,MATCH(Lists!$J$4,$A$1:$Z$1,0))&amp;""),"")</f>
        <v/>
      </c>
      <c r="AH140" s="36">
        <f>IF(AND(AE140&lt;&gt;"",UPPER(TRIM(AB140))&lt;&gt;"Y"),1,0)</f>
        <v/>
      </c>
      <c r="AI140" s="36">
        <f>IF(AH140=1,IF(LEFT(IFERROR(TRIM(INDEX($A140:$Z140,MATCH(Lists!$J$5,$A$1:$Z$1,0))&amp;""),""),3)="Yes",1,0),0)</f>
        <v/>
      </c>
      <c r="AJ140" s="36">
        <f>IFERROR(TRIM(INDEX($A140:$Z140,MATCH(Lists!$J$9,$A$1:$Z$1,0))&amp;""),"")</f>
        <v/>
      </c>
      <c r="AK140" s="36">
        <f>IF(AH140=0,0,IF(AJ140="",1,IF(IFERROR(INDEX(Lists!$B$2:$B$9,MATCH(AJ140,Lists!$A$2:$A$9,0)),"N")="Y",1,0)))</f>
        <v/>
      </c>
      <c r="AL140" s="36">
        <f>AH140+AI140</f>
        <v/>
      </c>
      <c r="AM140" s="36">
        <f>AK140*(1+AI140)</f>
        <v/>
      </c>
      <c r="AN140" s="36">
        <f>IFERROR(VALUE(IFERROR(TRIM(INDEX($A140:$Z140,MATCH(Lists!$J$10,$A$1:$Z$1,0))&amp;""),"")),0)</f>
        <v/>
      </c>
      <c r="AO140" s="36">
        <f>IFERROR(VALUE(IFERROR(TRIM(INDEX($A140:$Z140,MATCH(Lists!$J$12,$A$1:$Z$1,0))&amp;""),"")),0)</f>
        <v/>
      </c>
      <c r="AP140" s="36">
        <f>IF(IFERROR(INDEX(Lists!$C$2:$C$9,MATCH(AJ140,Lists!$A$2:$A$9,0)),"N")="Y",AN140-AO140,0)</f>
        <v/>
      </c>
      <c r="AQ140" s="36">
        <f>UPPER(IFERROR(TRIM(INDEX($A140:$Z140,MATCH(Lists!$J$11,$A$1:$Z$1,0))&amp;""),""))</f>
        <v/>
      </c>
      <c r="AR140" s="36">
        <f>IF(LEN(AQ140)&gt;0,ROW(),"")</f>
        <v/>
      </c>
      <c r="AS140" s="36">
        <f>IFERROR(TRIM(INDEX($A140:$Z140,MATCH(Lists!$J$7,$A$1:$Z$1,0))&amp;""),"")</f>
        <v/>
      </c>
      <c r="AT140" s="36">
        <f>IFERROR(TRIM(INDEX($A140:$Z140,MATCH(Lists!$J$8,$A$1:$Z$1,0))&amp;""),"")</f>
        <v/>
      </c>
      <c r="AU140" s="36">
        <f>IF(AND(AH140=1,LEN(AT140)&gt;0),MAX($AU$1:AU139)+1,"")</f>
        <v/>
      </c>
      <c r="AV140" s="36">
        <f>IF(AH140=1,AE140,"")</f>
        <v/>
      </c>
      <c r="AW140" s="36">
        <f>IF(AV140="","",SUMPRODUCT(($AV$2:$AV$501&lt;&gt;"")*($AV$2:$AV$501&lt;AV140))+SUMPRODUCT(($AV$2:AV140=AV140)*1))</f>
        <v/>
      </c>
      <c r="AX140" s="36">
        <f>IF(AI140=1,IFERROR(TRIM(INDEX($A140:$Z140,MATCH(Lists!$J$6,$A$1:$Z$1,0))&amp;""),""),"")</f>
        <v/>
      </c>
    </row>
    <row r="141">
      <c r="AA141" s="34" t="n"/>
      <c r="AB141" s="37" t="n"/>
      <c r="AC141" s="37" t="n"/>
      <c r="AD141" s="34" t="n"/>
      <c r="AE141" s="36">
        <f>IFERROR(TRIM(INDEX($A141:$Z141,MATCH(Lists!$J$2,$A$1:$Z$1,0))&amp;""),"")</f>
        <v/>
      </c>
      <c r="AF141" s="36">
        <f>IFERROR(TRIM(INDEX($A141:$Z141,MATCH(Lists!$J$3,$A$1:$Z$1,0))&amp;""),"")</f>
        <v/>
      </c>
      <c r="AG141" s="36">
        <f>IFERROR(TRIM(INDEX($A141:$Z141,MATCH(Lists!$J$4,$A$1:$Z$1,0))&amp;""),"")</f>
        <v/>
      </c>
      <c r="AH141" s="36">
        <f>IF(AND(AE141&lt;&gt;"",UPPER(TRIM(AB141))&lt;&gt;"Y"),1,0)</f>
        <v/>
      </c>
      <c r="AI141" s="36">
        <f>IF(AH141=1,IF(LEFT(IFERROR(TRIM(INDEX($A141:$Z141,MATCH(Lists!$J$5,$A$1:$Z$1,0))&amp;""),""),3)="Yes",1,0),0)</f>
        <v/>
      </c>
      <c r="AJ141" s="36">
        <f>IFERROR(TRIM(INDEX($A141:$Z141,MATCH(Lists!$J$9,$A$1:$Z$1,0))&amp;""),"")</f>
        <v/>
      </c>
      <c r="AK141" s="36">
        <f>IF(AH141=0,0,IF(AJ141="",1,IF(IFERROR(INDEX(Lists!$B$2:$B$9,MATCH(AJ141,Lists!$A$2:$A$9,0)),"N")="Y",1,0)))</f>
        <v/>
      </c>
      <c r="AL141" s="36">
        <f>AH141+AI141</f>
        <v/>
      </c>
      <c r="AM141" s="36">
        <f>AK141*(1+AI141)</f>
        <v/>
      </c>
      <c r="AN141" s="36">
        <f>IFERROR(VALUE(IFERROR(TRIM(INDEX($A141:$Z141,MATCH(Lists!$J$10,$A$1:$Z$1,0))&amp;""),"")),0)</f>
        <v/>
      </c>
      <c r="AO141" s="36">
        <f>IFERROR(VALUE(IFERROR(TRIM(INDEX($A141:$Z141,MATCH(Lists!$J$12,$A$1:$Z$1,0))&amp;""),"")),0)</f>
        <v/>
      </c>
      <c r="AP141" s="36">
        <f>IF(IFERROR(INDEX(Lists!$C$2:$C$9,MATCH(AJ141,Lists!$A$2:$A$9,0)),"N")="Y",AN141-AO141,0)</f>
        <v/>
      </c>
      <c r="AQ141" s="36">
        <f>UPPER(IFERROR(TRIM(INDEX($A141:$Z141,MATCH(Lists!$J$11,$A$1:$Z$1,0))&amp;""),""))</f>
        <v/>
      </c>
      <c r="AR141" s="36">
        <f>IF(LEN(AQ141)&gt;0,ROW(),"")</f>
        <v/>
      </c>
      <c r="AS141" s="36">
        <f>IFERROR(TRIM(INDEX($A141:$Z141,MATCH(Lists!$J$7,$A$1:$Z$1,0))&amp;""),"")</f>
        <v/>
      </c>
      <c r="AT141" s="36">
        <f>IFERROR(TRIM(INDEX($A141:$Z141,MATCH(Lists!$J$8,$A$1:$Z$1,0))&amp;""),"")</f>
        <v/>
      </c>
      <c r="AU141" s="36">
        <f>IF(AND(AH141=1,LEN(AT141)&gt;0),MAX($AU$1:AU140)+1,"")</f>
        <v/>
      </c>
      <c r="AV141" s="36">
        <f>IF(AH141=1,AE141,"")</f>
        <v/>
      </c>
      <c r="AW141" s="36">
        <f>IF(AV141="","",SUMPRODUCT(($AV$2:$AV$501&lt;&gt;"")*($AV$2:$AV$501&lt;AV141))+SUMPRODUCT(($AV$2:AV141=AV141)*1))</f>
        <v/>
      </c>
      <c r="AX141" s="36">
        <f>IF(AI141=1,IFERROR(TRIM(INDEX($A141:$Z141,MATCH(Lists!$J$6,$A$1:$Z$1,0))&amp;""),""),"")</f>
        <v/>
      </c>
    </row>
    <row r="142">
      <c r="AA142" s="34" t="n"/>
      <c r="AB142" s="37" t="n"/>
      <c r="AC142" s="37" t="n"/>
      <c r="AD142" s="34" t="n"/>
      <c r="AE142" s="36">
        <f>IFERROR(TRIM(INDEX($A142:$Z142,MATCH(Lists!$J$2,$A$1:$Z$1,0))&amp;""),"")</f>
        <v/>
      </c>
      <c r="AF142" s="36">
        <f>IFERROR(TRIM(INDEX($A142:$Z142,MATCH(Lists!$J$3,$A$1:$Z$1,0))&amp;""),"")</f>
        <v/>
      </c>
      <c r="AG142" s="36">
        <f>IFERROR(TRIM(INDEX($A142:$Z142,MATCH(Lists!$J$4,$A$1:$Z$1,0))&amp;""),"")</f>
        <v/>
      </c>
      <c r="AH142" s="36">
        <f>IF(AND(AE142&lt;&gt;"",UPPER(TRIM(AB142))&lt;&gt;"Y"),1,0)</f>
        <v/>
      </c>
      <c r="AI142" s="36">
        <f>IF(AH142=1,IF(LEFT(IFERROR(TRIM(INDEX($A142:$Z142,MATCH(Lists!$J$5,$A$1:$Z$1,0))&amp;""),""),3)="Yes",1,0),0)</f>
        <v/>
      </c>
      <c r="AJ142" s="36">
        <f>IFERROR(TRIM(INDEX($A142:$Z142,MATCH(Lists!$J$9,$A$1:$Z$1,0))&amp;""),"")</f>
        <v/>
      </c>
      <c r="AK142" s="36">
        <f>IF(AH142=0,0,IF(AJ142="",1,IF(IFERROR(INDEX(Lists!$B$2:$B$9,MATCH(AJ142,Lists!$A$2:$A$9,0)),"N")="Y",1,0)))</f>
        <v/>
      </c>
      <c r="AL142" s="36">
        <f>AH142+AI142</f>
        <v/>
      </c>
      <c r="AM142" s="36">
        <f>AK142*(1+AI142)</f>
        <v/>
      </c>
      <c r="AN142" s="36">
        <f>IFERROR(VALUE(IFERROR(TRIM(INDEX($A142:$Z142,MATCH(Lists!$J$10,$A$1:$Z$1,0))&amp;""),"")),0)</f>
        <v/>
      </c>
      <c r="AO142" s="36">
        <f>IFERROR(VALUE(IFERROR(TRIM(INDEX($A142:$Z142,MATCH(Lists!$J$12,$A$1:$Z$1,0))&amp;""),"")),0)</f>
        <v/>
      </c>
      <c r="AP142" s="36">
        <f>IF(IFERROR(INDEX(Lists!$C$2:$C$9,MATCH(AJ142,Lists!$A$2:$A$9,0)),"N")="Y",AN142-AO142,0)</f>
        <v/>
      </c>
      <c r="AQ142" s="36">
        <f>UPPER(IFERROR(TRIM(INDEX($A142:$Z142,MATCH(Lists!$J$11,$A$1:$Z$1,0))&amp;""),""))</f>
        <v/>
      </c>
      <c r="AR142" s="36">
        <f>IF(LEN(AQ142)&gt;0,ROW(),"")</f>
        <v/>
      </c>
      <c r="AS142" s="36">
        <f>IFERROR(TRIM(INDEX($A142:$Z142,MATCH(Lists!$J$7,$A$1:$Z$1,0))&amp;""),"")</f>
        <v/>
      </c>
      <c r="AT142" s="36">
        <f>IFERROR(TRIM(INDEX($A142:$Z142,MATCH(Lists!$J$8,$A$1:$Z$1,0))&amp;""),"")</f>
        <v/>
      </c>
      <c r="AU142" s="36">
        <f>IF(AND(AH142=1,LEN(AT142)&gt;0),MAX($AU$1:AU141)+1,"")</f>
        <v/>
      </c>
      <c r="AV142" s="36">
        <f>IF(AH142=1,AE142,"")</f>
        <v/>
      </c>
      <c r="AW142" s="36">
        <f>IF(AV142="","",SUMPRODUCT(($AV$2:$AV$501&lt;&gt;"")*($AV$2:$AV$501&lt;AV142))+SUMPRODUCT(($AV$2:AV142=AV142)*1))</f>
        <v/>
      </c>
      <c r="AX142" s="36">
        <f>IF(AI142=1,IFERROR(TRIM(INDEX($A142:$Z142,MATCH(Lists!$J$6,$A$1:$Z$1,0))&amp;""),""),"")</f>
        <v/>
      </c>
    </row>
    <row r="143">
      <c r="AA143" s="34" t="n"/>
      <c r="AB143" s="37" t="n"/>
      <c r="AC143" s="37" t="n"/>
      <c r="AD143" s="34" t="n"/>
      <c r="AE143" s="36">
        <f>IFERROR(TRIM(INDEX($A143:$Z143,MATCH(Lists!$J$2,$A$1:$Z$1,0))&amp;""),"")</f>
        <v/>
      </c>
      <c r="AF143" s="36">
        <f>IFERROR(TRIM(INDEX($A143:$Z143,MATCH(Lists!$J$3,$A$1:$Z$1,0))&amp;""),"")</f>
        <v/>
      </c>
      <c r="AG143" s="36">
        <f>IFERROR(TRIM(INDEX($A143:$Z143,MATCH(Lists!$J$4,$A$1:$Z$1,0))&amp;""),"")</f>
        <v/>
      </c>
      <c r="AH143" s="36">
        <f>IF(AND(AE143&lt;&gt;"",UPPER(TRIM(AB143))&lt;&gt;"Y"),1,0)</f>
        <v/>
      </c>
      <c r="AI143" s="36">
        <f>IF(AH143=1,IF(LEFT(IFERROR(TRIM(INDEX($A143:$Z143,MATCH(Lists!$J$5,$A$1:$Z$1,0))&amp;""),""),3)="Yes",1,0),0)</f>
        <v/>
      </c>
      <c r="AJ143" s="36">
        <f>IFERROR(TRIM(INDEX($A143:$Z143,MATCH(Lists!$J$9,$A$1:$Z$1,0))&amp;""),"")</f>
        <v/>
      </c>
      <c r="AK143" s="36">
        <f>IF(AH143=0,0,IF(AJ143="",1,IF(IFERROR(INDEX(Lists!$B$2:$B$9,MATCH(AJ143,Lists!$A$2:$A$9,0)),"N")="Y",1,0)))</f>
        <v/>
      </c>
      <c r="AL143" s="36">
        <f>AH143+AI143</f>
        <v/>
      </c>
      <c r="AM143" s="36">
        <f>AK143*(1+AI143)</f>
        <v/>
      </c>
      <c r="AN143" s="36">
        <f>IFERROR(VALUE(IFERROR(TRIM(INDEX($A143:$Z143,MATCH(Lists!$J$10,$A$1:$Z$1,0))&amp;""),"")),0)</f>
        <v/>
      </c>
      <c r="AO143" s="36">
        <f>IFERROR(VALUE(IFERROR(TRIM(INDEX($A143:$Z143,MATCH(Lists!$J$12,$A$1:$Z$1,0))&amp;""),"")),0)</f>
        <v/>
      </c>
      <c r="AP143" s="36">
        <f>IF(IFERROR(INDEX(Lists!$C$2:$C$9,MATCH(AJ143,Lists!$A$2:$A$9,0)),"N")="Y",AN143-AO143,0)</f>
        <v/>
      </c>
      <c r="AQ143" s="36">
        <f>UPPER(IFERROR(TRIM(INDEX($A143:$Z143,MATCH(Lists!$J$11,$A$1:$Z$1,0))&amp;""),""))</f>
        <v/>
      </c>
      <c r="AR143" s="36">
        <f>IF(LEN(AQ143)&gt;0,ROW(),"")</f>
        <v/>
      </c>
      <c r="AS143" s="36">
        <f>IFERROR(TRIM(INDEX($A143:$Z143,MATCH(Lists!$J$7,$A$1:$Z$1,0))&amp;""),"")</f>
        <v/>
      </c>
      <c r="AT143" s="36">
        <f>IFERROR(TRIM(INDEX($A143:$Z143,MATCH(Lists!$J$8,$A$1:$Z$1,0))&amp;""),"")</f>
        <v/>
      </c>
      <c r="AU143" s="36">
        <f>IF(AND(AH143=1,LEN(AT143)&gt;0),MAX($AU$1:AU142)+1,"")</f>
        <v/>
      </c>
      <c r="AV143" s="36">
        <f>IF(AH143=1,AE143,"")</f>
        <v/>
      </c>
      <c r="AW143" s="36">
        <f>IF(AV143="","",SUMPRODUCT(($AV$2:$AV$501&lt;&gt;"")*($AV$2:$AV$501&lt;AV143))+SUMPRODUCT(($AV$2:AV143=AV143)*1))</f>
        <v/>
      </c>
      <c r="AX143" s="36">
        <f>IF(AI143=1,IFERROR(TRIM(INDEX($A143:$Z143,MATCH(Lists!$J$6,$A$1:$Z$1,0))&amp;""),""),"")</f>
        <v/>
      </c>
    </row>
    <row r="144">
      <c r="AA144" s="34" t="n"/>
      <c r="AB144" s="37" t="n"/>
      <c r="AC144" s="37" t="n"/>
      <c r="AD144" s="34" t="n"/>
      <c r="AE144" s="36">
        <f>IFERROR(TRIM(INDEX($A144:$Z144,MATCH(Lists!$J$2,$A$1:$Z$1,0))&amp;""),"")</f>
        <v/>
      </c>
      <c r="AF144" s="36">
        <f>IFERROR(TRIM(INDEX($A144:$Z144,MATCH(Lists!$J$3,$A$1:$Z$1,0))&amp;""),"")</f>
        <v/>
      </c>
      <c r="AG144" s="36">
        <f>IFERROR(TRIM(INDEX($A144:$Z144,MATCH(Lists!$J$4,$A$1:$Z$1,0))&amp;""),"")</f>
        <v/>
      </c>
      <c r="AH144" s="36">
        <f>IF(AND(AE144&lt;&gt;"",UPPER(TRIM(AB144))&lt;&gt;"Y"),1,0)</f>
        <v/>
      </c>
      <c r="AI144" s="36">
        <f>IF(AH144=1,IF(LEFT(IFERROR(TRIM(INDEX($A144:$Z144,MATCH(Lists!$J$5,$A$1:$Z$1,0))&amp;""),""),3)="Yes",1,0),0)</f>
        <v/>
      </c>
      <c r="AJ144" s="36">
        <f>IFERROR(TRIM(INDEX($A144:$Z144,MATCH(Lists!$J$9,$A$1:$Z$1,0))&amp;""),"")</f>
        <v/>
      </c>
      <c r="AK144" s="36">
        <f>IF(AH144=0,0,IF(AJ144="",1,IF(IFERROR(INDEX(Lists!$B$2:$B$9,MATCH(AJ144,Lists!$A$2:$A$9,0)),"N")="Y",1,0)))</f>
        <v/>
      </c>
      <c r="AL144" s="36">
        <f>AH144+AI144</f>
        <v/>
      </c>
      <c r="AM144" s="36">
        <f>AK144*(1+AI144)</f>
        <v/>
      </c>
      <c r="AN144" s="36">
        <f>IFERROR(VALUE(IFERROR(TRIM(INDEX($A144:$Z144,MATCH(Lists!$J$10,$A$1:$Z$1,0))&amp;""),"")),0)</f>
        <v/>
      </c>
      <c r="AO144" s="36">
        <f>IFERROR(VALUE(IFERROR(TRIM(INDEX($A144:$Z144,MATCH(Lists!$J$12,$A$1:$Z$1,0))&amp;""),"")),0)</f>
        <v/>
      </c>
      <c r="AP144" s="36">
        <f>IF(IFERROR(INDEX(Lists!$C$2:$C$9,MATCH(AJ144,Lists!$A$2:$A$9,0)),"N")="Y",AN144-AO144,0)</f>
        <v/>
      </c>
      <c r="AQ144" s="36">
        <f>UPPER(IFERROR(TRIM(INDEX($A144:$Z144,MATCH(Lists!$J$11,$A$1:$Z$1,0))&amp;""),""))</f>
        <v/>
      </c>
      <c r="AR144" s="36">
        <f>IF(LEN(AQ144)&gt;0,ROW(),"")</f>
        <v/>
      </c>
      <c r="AS144" s="36">
        <f>IFERROR(TRIM(INDEX($A144:$Z144,MATCH(Lists!$J$7,$A$1:$Z$1,0))&amp;""),"")</f>
        <v/>
      </c>
      <c r="AT144" s="36">
        <f>IFERROR(TRIM(INDEX($A144:$Z144,MATCH(Lists!$J$8,$A$1:$Z$1,0))&amp;""),"")</f>
        <v/>
      </c>
      <c r="AU144" s="36">
        <f>IF(AND(AH144=1,LEN(AT144)&gt;0),MAX($AU$1:AU143)+1,"")</f>
        <v/>
      </c>
      <c r="AV144" s="36">
        <f>IF(AH144=1,AE144,"")</f>
        <v/>
      </c>
      <c r="AW144" s="36">
        <f>IF(AV144="","",SUMPRODUCT(($AV$2:$AV$501&lt;&gt;"")*($AV$2:$AV$501&lt;AV144))+SUMPRODUCT(($AV$2:AV144=AV144)*1))</f>
        <v/>
      </c>
      <c r="AX144" s="36">
        <f>IF(AI144=1,IFERROR(TRIM(INDEX($A144:$Z144,MATCH(Lists!$J$6,$A$1:$Z$1,0))&amp;""),""),"")</f>
        <v/>
      </c>
    </row>
    <row r="145">
      <c r="AA145" s="34" t="n"/>
      <c r="AB145" s="37" t="n"/>
      <c r="AC145" s="37" t="n"/>
      <c r="AD145" s="34" t="n"/>
      <c r="AE145" s="36">
        <f>IFERROR(TRIM(INDEX($A145:$Z145,MATCH(Lists!$J$2,$A$1:$Z$1,0))&amp;""),"")</f>
        <v/>
      </c>
      <c r="AF145" s="36">
        <f>IFERROR(TRIM(INDEX($A145:$Z145,MATCH(Lists!$J$3,$A$1:$Z$1,0))&amp;""),"")</f>
        <v/>
      </c>
      <c r="AG145" s="36">
        <f>IFERROR(TRIM(INDEX($A145:$Z145,MATCH(Lists!$J$4,$A$1:$Z$1,0))&amp;""),"")</f>
        <v/>
      </c>
      <c r="AH145" s="36">
        <f>IF(AND(AE145&lt;&gt;"",UPPER(TRIM(AB145))&lt;&gt;"Y"),1,0)</f>
        <v/>
      </c>
      <c r="AI145" s="36">
        <f>IF(AH145=1,IF(LEFT(IFERROR(TRIM(INDEX($A145:$Z145,MATCH(Lists!$J$5,$A$1:$Z$1,0))&amp;""),""),3)="Yes",1,0),0)</f>
        <v/>
      </c>
      <c r="AJ145" s="36">
        <f>IFERROR(TRIM(INDEX($A145:$Z145,MATCH(Lists!$J$9,$A$1:$Z$1,0))&amp;""),"")</f>
        <v/>
      </c>
      <c r="AK145" s="36">
        <f>IF(AH145=0,0,IF(AJ145="",1,IF(IFERROR(INDEX(Lists!$B$2:$B$9,MATCH(AJ145,Lists!$A$2:$A$9,0)),"N")="Y",1,0)))</f>
        <v/>
      </c>
      <c r="AL145" s="36">
        <f>AH145+AI145</f>
        <v/>
      </c>
      <c r="AM145" s="36">
        <f>AK145*(1+AI145)</f>
        <v/>
      </c>
      <c r="AN145" s="36">
        <f>IFERROR(VALUE(IFERROR(TRIM(INDEX($A145:$Z145,MATCH(Lists!$J$10,$A$1:$Z$1,0))&amp;""),"")),0)</f>
        <v/>
      </c>
      <c r="AO145" s="36">
        <f>IFERROR(VALUE(IFERROR(TRIM(INDEX($A145:$Z145,MATCH(Lists!$J$12,$A$1:$Z$1,0))&amp;""),"")),0)</f>
        <v/>
      </c>
      <c r="AP145" s="36">
        <f>IF(IFERROR(INDEX(Lists!$C$2:$C$9,MATCH(AJ145,Lists!$A$2:$A$9,0)),"N")="Y",AN145-AO145,0)</f>
        <v/>
      </c>
      <c r="AQ145" s="36">
        <f>UPPER(IFERROR(TRIM(INDEX($A145:$Z145,MATCH(Lists!$J$11,$A$1:$Z$1,0))&amp;""),""))</f>
        <v/>
      </c>
      <c r="AR145" s="36">
        <f>IF(LEN(AQ145)&gt;0,ROW(),"")</f>
        <v/>
      </c>
      <c r="AS145" s="36">
        <f>IFERROR(TRIM(INDEX($A145:$Z145,MATCH(Lists!$J$7,$A$1:$Z$1,0))&amp;""),"")</f>
        <v/>
      </c>
      <c r="AT145" s="36">
        <f>IFERROR(TRIM(INDEX($A145:$Z145,MATCH(Lists!$J$8,$A$1:$Z$1,0))&amp;""),"")</f>
        <v/>
      </c>
      <c r="AU145" s="36">
        <f>IF(AND(AH145=1,LEN(AT145)&gt;0),MAX($AU$1:AU144)+1,"")</f>
        <v/>
      </c>
      <c r="AV145" s="36">
        <f>IF(AH145=1,AE145,"")</f>
        <v/>
      </c>
      <c r="AW145" s="36">
        <f>IF(AV145="","",SUMPRODUCT(($AV$2:$AV$501&lt;&gt;"")*($AV$2:$AV$501&lt;AV145))+SUMPRODUCT(($AV$2:AV145=AV145)*1))</f>
        <v/>
      </c>
      <c r="AX145" s="36">
        <f>IF(AI145=1,IFERROR(TRIM(INDEX($A145:$Z145,MATCH(Lists!$J$6,$A$1:$Z$1,0))&amp;""),""),"")</f>
        <v/>
      </c>
    </row>
    <row r="146">
      <c r="AA146" s="34" t="n"/>
      <c r="AB146" s="37" t="n"/>
      <c r="AC146" s="37" t="n"/>
      <c r="AD146" s="34" t="n"/>
      <c r="AE146" s="36">
        <f>IFERROR(TRIM(INDEX($A146:$Z146,MATCH(Lists!$J$2,$A$1:$Z$1,0))&amp;""),"")</f>
        <v/>
      </c>
      <c r="AF146" s="36">
        <f>IFERROR(TRIM(INDEX($A146:$Z146,MATCH(Lists!$J$3,$A$1:$Z$1,0))&amp;""),"")</f>
        <v/>
      </c>
      <c r="AG146" s="36">
        <f>IFERROR(TRIM(INDEX($A146:$Z146,MATCH(Lists!$J$4,$A$1:$Z$1,0))&amp;""),"")</f>
        <v/>
      </c>
      <c r="AH146" s="36">
        <f>IF(AND(AE146&lt;&gt;"",UPPER(TRIM(AB146))&lt;&gt;"Y"),1,0)</f>
        <v/>
      </c>
      <c r="AI146" s="36">
        <f>IF(AH146=1,IF(LEFT(IFERROR(TRIM(INDEX($A146:$Z146,MATCH(Lists!$J$5,$A$1:$Z$1,0))&amp;""),""),3)="Yes",1,0),0)</f>
        <v/>
      </c>
      <c r="AJ146" s="36">
        <f>IFERROR(TRIM(INDEX($A146:$Z146,MATCH(Lists!$J$9,$A$1:$Z$1,0))&amp;""),"")</f>
        <v/>
      </c>
      <c r="AK146" s="36">
        <f>IF(AH146=0,0,IF(AJ146="",1,IF(IFERROR(INDEX(Lists!$B$2:$B$9,MATCH(AJ146,Lists!$A$2:$A$9,0)),"N")="Y",1,0)))</f>
        <v/>
      </c>
      <c r="AL146" s="36">
        <f>AH146+AI146</f>
        <v/>
      </c>
      <c r="AM146" s="36">
        <f>AK146*(1+AI146)</f>
        <v/>
      </c>
      <c r="AN146" s="36">
        <f>IFERROR(VALUE(IFERROR(TRIM(INDEX($A146:$Z146,MATCH(Lists!$J$10,$A$1:$Z$1,0))&amp;""),"")),0)</f>
        <v/>
      </c>
      <c r="AO146" s="36">
        <f>IFERROR(VALUE(IFERROR(TRIM(INDEX($A146:$Z146,MATCH(Lists!$J$12,$A$1:$Z$1,0))&amp;""),"")),0)</f>
        <v/>
      </c>
      <c r="AP146" s="36">
        <f>IF(IFERROR(INDEX(Lists!$C$2:$C$9,MATCH(AJ146,Lists!$A$2:$A$9,0)),"N")="Y",AN146-AO146,0)</f>
        <v/>
      </c>
      <c r="AQ146" s="36">
        <f>UPPER(IFERROR(TRIM(INDEX($A146:$Z146,MATCH(Lists!$J$11,$A$1:$Z$1,0))&amp;""),""))</f>
        <v/>
      </c>
      <c r="AR146" s="36">
        <f>IF(LEN(AQ146)&gt;0,ROW(),"")</f>
        <v/>
      </c>
      <c r="AS146" s="36">
        <f>IFERROR(TRIM(INDEX($A146:$Z146,MATCH(Lists!$J$7,$A$1:$Z$1,0))&amp;""),"")</f>
        <v/>
      </c>
      <c r="AT146" s="36">
        <f>IFERROR(TRIM(INDEX($A146:$Z146,MATCH(Lists!$J$8,$A$1:$Z$1,0))&amp;""),"")</f>
        <v/>
      </c>
      <c r="AU146" s="36">
        <f>IF(AND(AH146=1,LEN(AT146)&gt;0),MAX($AU$1:AU145)+1,"")</f>
        <v/>
      </c>
      <c r="AV146" s="36">
        <f>IF(AH146=1,AE146,"")</f>
        <v/>
      </c>
      <c r="AW146" s="36">
        <f>IF(AV146="","",SUMPRODUCT(($AV$2:$AV$501&lt;&gt;"")*($AV$2:$AV$501&lt;AV146))+SUMPRODUCT(($AV$2:AV146=AV146)*1))</f>
        <v/>
      </c>
      <c r="AX146" s="36">
        <f>IF(AI146=1,IFERROR(TRIM(INDEX($A146:$Z146,MATCH(Lists!$J$6,$A$1:$Z$1,0))&amp;""),""),"")</f>
        <v/>
      </c>
    </row>
    <row r="147">
      <c r="AA147" s="34" t="n"/>
      <c r="AB147" s="37" t="n"/>
      <c r="AC147" s="37" t="n"/>
      <c r="AD147" s="34" t="n"/>
      <c r="AE147" s="36">
        <f>IFERROR(TRIM(INDEX($A147:$Z147,MATCH(Lists!$J$2,$A$1:$Z$1,0))&amp;""),"")</f>
        <v/>
      </c>
      <c r="AF147" s="36">
        <f>IFERROR(TRIM(INDEX($A147:$Z147,MATCH(Lists!$J$3,$A$1:$Z$1,0))&amp;""),"")</f>
        <v/>
      </c>
      <c r="AG147" s="36">
        <f>IFERROR(TRIM(INDEX($A147:$Z147,MATCH(Lists!$J$4,$A$1:$Z$1,0))&amp;""),"")</f>
        <v/>
      </c>
      <c r="AH147" s="36">
        <f>IF(AND(AE147&lt;&gt;"",UPPER(TRIM(AB147))&lt;&gt;"Y"),1,0)</f>
        <v/>
      </c>
      <c r="AI147" s="36">
        <f>IF(AH147=1,IF(LEFT(IFERROR(TRIM(INDEX($A147:$Z147,MATCH(Lists!$J$5,$A$1:$Z$1,0))&amp;""),""),3)="Yes",1,0),0)</f>
        <v/>
      </c>
      <c r="AJ147" s="36">
        <f>IFERROR(TRIM(INDEX($A147:$Z147,MATCH(Lists!$J$9,$A$1:$Z$1,0))&amp;""),"")</f>
        <v/>
      </c>
      <c r="AK147" s="36">
        <f>IF(AH147=0,0,IF(AJ147="",1,IF(IFERROR(INDEX(Lists!$B$2:$B$9,MATCH(AJ147,Lists!$A$2:$A$9,0)),"N")="Y",1,0)))</f>
        <v/>
      </c>
      <c r="AL147" s="36">
        <f>AH147+AI147</f>
        <v/>
      </c>
      <c r="AM147" s="36">
        <f>AK147*(1+AI147)</f>
        <v/>
      </c>
      <c r="AN147" s="36">
        <f>IFERROR(VALUE(IFERROR(TRIM(INDEX($A147:$Z147,MATCH(Lists!$J$10,$A$1:$Z$1,0))&amp;""),"")),0)</f>
        <v/>
      </c>
      <c r="AO147" s="36">
        <f>IFERROR(VALUE(IFERROR(TRIM(INDEX($A147:$Z147,MATCH(Lists!$J$12,$A$1:$Z$1,0))&amp;""),"")),0)</f>
        <v/>
      </c>
      <c r="AP147" s="36">
        <f>IF(IFERROR(INDEX(Lists!$C$2:$C$9,MATCH(AJ147,Lists!$A$2:$A$9,0)),"N")="Y",AN147-AO147,0)</f>
        <v/>
      </c>
      <c r="AQ147" s="36">
        <f>UPPER(IFERROR(TRIM(INDEX($A147:$Z147,MATCH(Lists!$J$11,$A$1:$Z$1,0))&amp;""),""))</f>
        <v/>
      </c>
      <c r="AR147" s="36">
        <f>IF(LEN(AQ147)&gt;0,ROW(),"")</f>
        <v/>
      </c>
      <c r="AS147" s="36">
        <f>IFERROR(TRIM(INDEX($A147:$Z147,MATCH(Lists!$J$7,$A$1:$Z$1,0))&amp;""),"")</f>
        <v/>
      </c>
      <c r="AT147" s="36">
        <f>IFERROR(TRIM(INDEX($A147:$Z147,MATCH(Lists!$J$8,$A$1:$Z$1,0))&amp;""),"")</f>
        <v/>
      </c>
      <c r="AU147" s="36">
        <f>IF(AND(AH147=1,LEN(AT147)&gt;0),MAX($AU$1:AU146)+1,"")</f>
        <v/>
      </c>
      <c r="AV147" s="36">
        <f>IF(AH147=1,AE147,"")</f>
        <v/>
      </c>
      <c r="AW147" s="36">
        <f>IF(AV147="","",SUMPRODUCT(($AV$2:$AV$501&lt;&gt;"")*($AV$2:$AV$501&lt;AV147))+SUMPRODUCT(($AV$2:AV147=AV147)*1))</f>
        <v/>
      </c>
      <c r="AX147" s="36">
        <f>IF(AI147=1,IFERROR(TRIM(INDEX($A147:$Z147,MATCH(Lists!$J$6,$A$1:$Z$1,0))&amp;""),""),"")</f>
        <v/>
      </c>
    </row>
    <row r="148">
      <c r="AA148" s="34" t="n"/>
      <c r="AB148" s="37" t="n"/>
      <c r="AC148" s="37" t="n"/>
      <c r="AD148" s="34" t="n"/>
      <c r="AE148" s="36">
        <f>IFERROR(TRIM(INDEX($A148:$Z148,MATCH(Lists!$J$2,$A$1:$Z$1,0))&amp;""),"")</f>
        <v/>
      </c>
      <c r="AF148" s="36">
        <f>IFERROR(TRIM(INDEX($A148:$Z148,MATCH(Lists!$J$3,$A$1:$Z$1,0))&amp;""),"")</f>
        <v/>
      </c>
      <c r="AG148" s="36">
        <f>IFERROR(TRIM(INDEX($A148:$Z148,MATCH(Lists!$J$4,$A$1:$Z$1,0))&amp;""),"")</f>
        <v/>
      </c>
      <c r="AH148" s="36">
        <f>IF(AND(AE148&lt;&gt;"",UPPER(TRIM(AB148))&lt;&gt;"Y"),1,0)</f>
        <v/>
      </c>
      <c r="AI148" s="36">
        <f>IF(AH148=1,IF(LEFT(IFERROR(TRIM(INDEX($A148:$Z148,MATCH(Lists!$J$5,$A$1:$Z$1,0))&amp;""),""),3)="Yes",1,0),0)</f>
        <v/>
      </c>
      <c r="AJ148" s="36">
        <f>IFERROR(TRIM(INDEX($A148:$Z148,MATCH(Lists!$J$9,$A$1:$Z$1,0))&amp;""),"")</f>
        <v/>
      </c>
      <c r="AK148" s="36">
        <f>IF(AH148=0,0,IF(AJ148="",1,IF(IFERROR(INDEX(Lists!$B$2:$B$9,MATCH(AJ148,Lists!$A$2:$A$9,0)),"N")="Y",1,0)))</f>
        <v/>
      </c>
      <c r="AL148" s="36">
        <f>AH148+AI148</f>
        <v/>
      </c>
      <c r="AM148" s="36">
        <f>AK148*(1+AI148)</f>
        <v/>
      </c>
      <c r="AN148" s="36">
        <f>IFERROR(VALUE(IFERROR(TRIM(INDEX($A148:$Z148,MATCH(Lists!$J$10,$A$1:$Z$1,0))&amp;""),"")),0)</f>
        <v/>
      </c>
      <c r="AO148" s="36">
        <f>IFERROR(VALUE(IFERROR(TRIM(INDEX($A148:$Z148,MATCH(Lists!$J$12,$A$1:$Z$1,0))&amp;""),"")),0)</f>
        <v/>
      </c>
      <c r="AP148" s="36">
        <f>IF(IFERROR(INDEX(Lists!$C$2:$C$9,MATCH(AJ148,Lists!$A$2:$A$9,0)),"N")="Y",AN148-AO148,0)</f>
        <v/>
      </c>
      <c r="AQ148" s="36">
        <f>UPPER(IFERROR(TRIM(INDEX($A148:$Z148,MATCH(Lists!$J$11,$A$1:$Z$1,0))&amp;""),""))</f>
        <v/>
      </c>
      <c r="AR148" s="36">
        <f>IF(LEN(AQ148)&gt;0,ROW(),"")</f>
        <v/>
      </c>
      <c r="AS148" s="36">
        <f>IFERROR(TRIM(INDEX($A148:$Z148,MATCH(Lists!$J$7,$A$1:$Z$1,0))&amp;""),"")</f>
        <v/>
      </c>
      <c r="AT148" s="36">
        <f>IFERROR(TRIM(INDEX($A148:$Z148,MATCH(Lists!$J$8,$A$1:$Z$1,0))&amp;""),"")</f>
        <v/>
      </c>
      <c r="AU148" s="36">
        <f>IF(AND(AH148=1,LEN(AT148)&gt;0),MAX($AU$1:AU147)+1,"")</f>
        <v/>
      </c>
      <c r="AV148" s="36">
        <f>IF(AH148=1,AE148,"")</f>
        <v/>
      </c>
      <c r="AW148" s="36">
        <f>IF(AV148="","",SUMPRODUCT(($AV$2:$AV$501&lt;&gt;"")*($AV$2:$AV$501&lt;AV148))+SUMPRODUCT(($AV$2:AV148=AV148)*1))</f>
        <v/>
      </c>
      <c r="AX148" s="36">
        <f>IF(AI148=1,IFERROR(TRIM(INDEX($A148:$Z148,MATCH(Lists!$J$6,$A$1:$Z$1,0))&amp;""),""),"")</f>
        <v/>
      </c>
    </row>
    <row r="149">
      <c r="AA149" s="34" t="n"/>
      <c r="AB149" s="37" t="n"/>
      <c r="AC149" s="37" t="n"/>
      <c r="AD149" s="34" t="n"/>
      <c r="AE149" s="36">
        <f>IFERROR(TRIM(INDEX($A149:$Z149,MATCH(Lists!$J$2,$A$1:$Z$1,0))&amp;""),"")</f>
        <v/>
      </c>
      <c r="AF149" s="36">
        <f>IFERROR(TRIM(INDEX($A149:$Z149,MATCH(Lists!$J$3,$A$1:$Z$1,0))&amp;""),"")</f>
        <v/>
      </c>
      <c r="AG149" s="36">
        <f>IFERROR(TRIM(INDEX($A149:$Z149,MATCH(Lists!$J$4,$A$1:$Z$1,0))&amp;""),"")</f>
        <v/>
      </c>
      <c r="AH149" s="36">
        <f>IF(AND(AE149&lt;&gt;"",UPPER(TRIM(AB149))&lt;&gt;"Y"),1,0)</f>
        <v/>
      </c>
      <c r="AI149" s="36">
        <f>IF(AH149=1,IF(LEFT(IFERROR(TRIM(INDEX($A149:$Z149,MATCH(Lists!$J$5,$A$1:$Z$1,0))&amp;""),""),3)="Yes",1,0),0)</f>
        <v/>
      </c>
      <c r="AJ149" s="36">
        <f>IFERROR(TRIM(INDEX($A149:$Z149,MATCH(Lists!$J$9,$A$1:$Z$1,0))&amp;""),"")</f>
        <v/>
      </c>
      <c r="AK149" s="36">
        <f>IF(AH149=0,0,IF(AJ149="",1,IF(IFERROR(INDEX(Lists!$B$2:$B$9,MATCH(AJ149,Lists!$A$2:$A$9,0)),"N")="Y",1,0)))</f>
        <v/>
      </c>
      <c r="AL149" s="36">
        <f>AH149+AI149</f>
        <v/>
      </c>
      <c r="AM149" s="36">
        <f>AK149*(1+AI149)</f>
        <v/>
      </c>
      <c r="AN149" s="36">
        <f>IFERROR(VALUE(IFERROR(TRIM(INDEX($A149:$Z149,MATCH(Lists!$J$10,$A$1:$Z$1,0))&amp;""),"")),0)</f>
        <v/>
      </c>
      <c r="AO149" s="36">
        <f>IFERROR(VALUE(IFERROR(TRIM(INDEX($A149:$Z149,MATCH(Lists!$J$12,$A$1:$Z$1,0))&amp;""),"")),0)</f>
        <v/>
      </c>
      <c r="AP149" s="36">
        <f>IF(IFERROR(INDEX(Lists!$C$2:$C$9,MATCH(AJ149,Lists!$A$2:$A$9,0)),"N")="Y",AN149-AO149,0)</f>
        <v/>
      </c>
      <c r="AQ149" s="36">
        <f>UPPER(IFERROR(TRIM(INDEX($A149:$Z149,MATCH(Lists!$J$11,$A$1:$Z$1,0))&amp;""),""))</f>
        <v/>
      </c>
      <c r="AR149" s="36">
        <f>IF(LEN(AQ149)&gt;0,ROW(),"")</f>
        <v/>
      </c>
      <c r="AS149" s="36">
        <f>IFERROR(TRIM(INDEX($A149:$Z149,MATCH(Lists!$J$7,$A$1:$Z$1,0))&amp;""),"")</f>
        <v/>
      </c>
      <c r="AT149" s="36">
        <f>IFERROR(TRIM(INDEX($A149:$Z149,MATCH(Lists!$J$8,$A$1:$Z$1,0))&amp;""),"")</f>
        <v/>
      </c>
      <c r="AU149" s="36">
        <f>IF(AND(AH149=1,LEN(AT149)&gt;0),MAX($AU$1:AU148)+1,"")</f>
        <v/>
      </c>
      <c r="AV149" s="36">
        <f>IF(AH149=1,AE149,"")</f>
        <v/>
      </c>
      <c r="AW149" s="36">
        <f>IF(AV149="","",SUMPRODUCT(($AV$2:$AV$501&lt;&gt;"")*($AV$2:$AV$501&lt;AV149))+SUMPRODUCT(($AV$2:AV149=AV149)*1))</f>
        <v/>
      </c>
      <c r="AX149" s="36">
        <f>IF(AI149=1,IFERROR(TRIM(INDEX($A149:$Z149,MATCH(Lists!$J$6,$A$1:$Z$1,0))&amp;""),""),"")</f>
        <v/>
      </c>
    </row>
    <row r="150">
      <c r="AA150" s="34" t="n"/>
      <c r="AB150" s="37" t="n"/>
      <c r="AC150" s="37" t="n"/>
      <c r="AD150" s="34" t="n"/>
      <c r="AE150" s="36">
        <f>IFERROR(TRIM(INDEX($A150:$Z150,MATCH(Lists!$J$2,$A$1:$Z$1,0))&amp;""),"")</f>
        <v/>
      </c>
      <c r="AF150" s="36">
        <f>IFERROR(TRIM(INDEX($A150:$Z150,MATCH(Lists!$J$3,$A$1:$Z$1,0))&amp;""),"")</f>
        <v/>
      </c>
      <c r="AG150" s="36">
        <f>IFERROR(TRIM(INDEX($A150:$Z150,MATCH(Lists!$J$4,$A$1:$Z$1,0))&amp;""),"")</f>
        <v/>
      </c>
      <c r="AH150" s="36">
        <f>IF(AND(AE150&lt;&gt;"",UPPER(TRIM(AB150))&lt;&gt;"Y"),1,0)</f>
        <v/>
      </c>
      <c r="AI150" s="36">
        <f>IF(AH150=1,IF(LEFT(IFERROR(TRIM(INDEX($A150:$Z150,MATCH(Lists!$J$5,$A$1:$Z$1,0))&amp;""),""),3)="Yes",1,0),0)</f>
        <v/>
      </c>
      <c r="AJ150" s="36">
        <f>IFERROR(TRIM(INDEX($A150:$Z150,MATCH(Lists!$J$9,$A$1:$Z$1,0))&amp;""),"")</f>
        <v/>
      </c>
      <c r="AK150" s="36">
        <f>IF(AH150=0,0,IF(AJ150="",1,IF(IFERROR(INDEX(Lists!$B$2:$B$9,MATCH(AJ150,Lists!$A$2:$A$9,0)),"N")="Y",1,0)))</f>
        <v/>
      </c>
      <c r="AL150" s="36">
        <f>AH150+AI150</f>
        <v/>
      </c>
      <c r="AM150" s="36">
        <f>AK150*(1+AI150)</f>
        <v/>
      </c>
      <c r="AN150" s="36">
        <f>IFERROR(VALUE(IFERROR(TRIM(INDEX($A150:$Z150,MATCH(Lists!$J$10,$A$1:$Z$1,0))&amp;""),"")),0)</f>
        <v/>
      </c>
      <c r="AO150" s="36">
        <f>IFERROR(VALUE(IFERROR(TRIM(INDEX($A150:$Z150,MATCH(Lists!$J$12,$A$1:$Z$1,0))&amp;""),"")),0)</f>
        <v/>
      </c>
      <c r="AP150" s="36">
        <f>IF(IFERROR(INDEX(Lists!$C$2:$C$9,MATCH(AJ150,Lists!$A$2:$A$9,0)),"N")="Y",AN150-AO150,0)</f>
        <v/>
      </c>
      <c r="AQ150" s="36">
        <f>UPPER(IFERROR(TRIM(INDEX($A150:$Z150,MATCH(Lists!$J$11,$A$1:$Z$1,0))&amp;""),""))</f>
        <v/>
      </c>
      <c r="AR150" s="36">
        <f>IF(LEN(AQ150)&gt;0,ROW(),"")</f>
        <v/>
      </c>
      <c r="AS150" s="36">
        <f>IFERROR(TRIM(INDEX($A150:$Z150,MATCH(Lists!$J$7,$A$1:$Z$1,0))&amp;""),"")</f>
        <v/>
      </c>
      <c r="AT150" s="36">
        <f>IFERROR(TRIM(INDEX($A150:$Z150,MATCH(Lists!$J$8,$A$1:$Z$1,0))&amp;""),"")</f>
        <v/>
      </c>
      <c r="AU150" s="36">
        <f>IF(AND(AH150=1,LEN(AT150)&gt;0),MAX($AU$1:AU149)+1,"")</f>
        <v/>
      </c>
      <c r="AV150" s="36">
        <f>IF(AH150=1,AE150,"")</f>
        <v/>
      </c>
      <c r="AW150" s="36">
        <f>IF(AV150="","",SUMPRODUCT(($AV$2:$AV$501&lt;&gt;"")*($AV$2:$AV$501&lt;AV150))+SUMPRODUCT(($AV$2:AV150=AV150)*1))</f>
        <v/>
      </c>
      <c r="AX150" s="36">
        <f>IF(AI150=1,IFERROR(TRIM(INDEX($A150:$Z150,MATCH(Lists!$J$6,$A$1:$Z$1,0))&amp;""),""),"")</f>
        <v/>
      </c>
    </row>
    <row r="151">
      <c r="AA151" s="34" t="n"/>
      <c r="AB151" s="37" t="n"/>
      <c r="AC151" s="37" t="n"/>
      <c r="AD151" s="34" t="n"/>
      <c r="AE151" s="36">
        <f>IFERROR(TRIM(INDEX($A151:$Z151,MATCH(Lists!$J$2,$A$1:$Z$1,0))&amp;""),"")</f>
        <v/>
      </c>
      <c r="AF151" s="36">
        <f>IFERROR(TRIM(INDEX($A151:$Z151,MATCH(Lists!$J$3,$A$1:$Z$1,0))&amp;""),"")</f>
        <v/>
      </c>
      <c r="AG151" s="36">
        <f>IFERROR(TRIM(INDEX($A151:$Z151,MATCH(Lists!$J$4,$A$1:$Z$1,0))&amp;""),"")</f>
        <v/>
      </c>
      <c r="AH151" s="36">
        <f>IF(AND(AE151&lt;&gt;"",UPPER(TRIM(AB151))&lt;&gt;"Y"),1,0)</f>
        <v/>
      </c>
      <c r="AI151" s="36">
        <f>IF(AH151=1,IF(LEFT(IFERROR(TRIM(INDEX($A151:$Z151,MATCH(Lists!$J$5,$A$1:$Z$1,0))&amp;""),""),3)="Yes",1,0),0)</f>
        <v/>
      </c>
      <c r="AJ151" s="36">
        <f>IFERROR(TRIM(INDEX($A151:$Z151,MATCH(Lists!$J$9,$A$1:$Z$1,0))&amp;""),"")</f>
        <v/>
      </c>
      <c r="AK151" s="36">
        <f>IF(AH151=0,0,IF(AJ151="",1,IF(IFERROR(INDEX(Lists!$B$2:$B$9,MATCH(AJ151,Lists!$A$2:$A$9,0)),"N")="Y",1,0)))</f>
        <v/>
      </c>
      <c r="AL151" s="36">
        <f>AH151+AI151</f>
        <v/>
      </c>
      <c r="AM151" s="36">
        <f>AK151*(1+AI151)</f>
        <v/>
      </c>
      <c r="AN151" s="36">
        <f>IFERROR(VALUE(IFERROR(TRIM(INDEX($A151:$Z151,MATCH(Lists!$J$10,$A$1:$Z$1,0))&amp;""),"")),0)</f>
        <v/>
      </c>
      <c r="AO151" s="36">
        <f>IFERROR(VALUE(IFERROR(TRIM(INDEX($A151:$Z151,MATCH(Lists!$J$12,$A$1:$Z$1,0))&amp;""),"")),0)</f>
        <v/>
      </c>
      <c r="AP151" s="36">
        <f>IF(IFERROR(INDEX(Lists!$C$2:$C$9,MATCH(AJ151,Lists!$A$2:$A$9,0)),"N")="Y",AN151-AO151,0)</f>
        <v/>
      </c>
      <c r="AQ151" s="36">
        <f>UPPER(IFERROR(TRIM(INDEX($A151:$Z151,MATCH(Lists!$J$11,$A$1:$Z$1,0))&amp;""),""))</f>
        <v/>
      </c>
      <c r="AR151" s="36">
        <f>IF(LEN(AQ151)&gt;0,ROW(),"")</f>
        <v/>
      </c>
      <c r="AS151" s="36">
        <f>IFERROR(TRIM(INDEX($A151:$Z151,MATCH(Lists!$J$7,$A$1:$Z$1,0))&amp;""),"")</f>
        <v/>
      </c>
      <c r="AT151" s="36">
        <f>IFERROR(TRIM(INDEX($A151:$Z151,MATCH(Lists!$J$8,$A$1:$Z$1,0))&amp;""),"")</f>
        <v/>
      </c>
      <c r="AU151" s="36">
        <f>IF(AND(AH151=1,LEN(AT151)&gt;0),MAX($AU$1:AU150)+1,"")</f>
        <v/>
      </c>
      <c r="AV151" s="36">
        <f>IF(AH151=1,AE151,"")</f>
        <v/>
      </c>
      <c r="AW151" s="36">
        <f>IF(AV151="","",SUMPRODUCT(($AV$2:$AV$501&lt;&gt;"")*($AV$2:$AV$501&lt;AV151))+SUMPRODUCT(($AV$2:AV151=AV151)*1))</f>
        <v/>
      </c>
      <c r="AX151" s="36">
        <f>IF(AI151=1,IFERROR(TRIM(INDEX($A151:$Z151,MATCH(Lists!$J$6,$A$1:$Z$1,0))&amp;""),""),"")</f>
        <v/>
      </c>
    </row>
    <row r="152">
      <c r="AA152" s="34" t="n"/>
      <c r="AB152" s="37" t="n"/>
      <c r="AC152" s="37" t="n"/>
      <c r="AD152" s="34" t="n"/>
      <c r="AE152" s="36">
        <f>IFERROR(TRIM(INDEX($A152:$Z152,MATCH(Lists!$J$2,$A$1:$Z$1,0))&amp;""),"")</f>
        <v/>
      </c>
      <c r="AF152" s="36">
        <f>IFERROR(TRIM(INDEX($A152:$Z152,MATCH(Lists!$J$3,$A$1:$Z$1,0))&amp;""),"")</f>
        <v/>
      </c>
      <c r="AG152" s="36">
        <f>IFERROR(TRIM(INDEX($A152:$Z152,MATCH(Lists!$J$4,$A$1:$Z$1,0))&amp;""),"")</f>
        <v/>
      </c>
      <c r="AH152" s="36">
        <f>IF(AND(AE152&lt;&gt;"",UPPER(TRIM(AB152))&lt;&gt;"Y"),1,0)</f>
        <v/>
      </c>
      <c r="AI152" s="36">
        <f>IF(AH152=1,IF(LEFT(IFERROR(TRIM(INDEX($A152:$Z152,MATCH(Lists!$J$5,$A$1:$Z$1,0))&amp;""),""),3)="Yes",1,0),0)</f>
        <v/>
      </c>
      <c r="AJ152" s="36">
        <f>IFERROR(TRIM(INDEX($A152:$Z152,MATCH(Lists!$J$9,$A$1:$Z$1,0))&amp;""),"")</f>
        <v/>
      </c>
      <c r="AK152" s="36">
        <f>IF(AH152=0,0,IF(AJ152="",1,IF(IFERROR(INDEX(Lists!$B$2:$B$9,MATCH(AJ152,Lists!$A$2:$A$9,0)),"N")="Y",1,0)))</f>
        <v/>
      </c>
      <c r="AL152" s="36">
        <f>AH152+AI152</f>
        <v/>
      </c>
      <c r="AM152" s="36">
        <f>AK152*(1+AI152)</f>
        <v/>
      </c>
      <c r="AN152" s="36">
        <f>IFERROR(VALUE(IFERROR(TRIM(INDEX($A152:$Z152,MATCH(Lists!$J$10,$A$1:$Z$1,0))&amp;""),"")),0)</f>
        <v/>
      </c>
      <c r="AO152" s="36">
        <f>IFERROR(VALUE(IFERROR(TRIM(INDEX($A152:$Z152,MATCH(Lists!$J$12,$A$1:$Z$1,0))&amp;""),"")),0)</f>
        <v/>
      </c>
      <c r="AP152" s="36">
        <f>IF(IFERROR(INDEX(Lists!$C$2:$C$9,MATCH(AJ152,Lists!$A$2:$A$9,0)),"N")="Y",AN152-AO152,0)</f>
        <v/>
      </c>
      <c r="AQ152" s="36">
        <f>UPPER(IFERROR(TRIM(INDEX($A152:$Z152,MATCH(Lists!$J$11,$A$1:$Z$1,0))&amp;""),""))</f>
        <v/>
      </c>
      <c r="AR152" s="36">
        <f>IF(LEN(AQ152)&gt;0,ROW(),"")</f>
        <v/>
      </c>
      <c r="AS152" s="36">
        <f>IFERROR(TRIM(INDEX($A152:$Z152,MATCH(Lists!$J$7,$A$1:$Z$1,0))&amp;""),"")</f>
        <v/>
      </c>
      <c r="AT152" s="36">
        <f>IFERROR(TRIM(INDEX($A152:$Z152,MATCH(Lists!$J$8,$A$1:$Z$1,0))&amp;""),"")</f>
        <v/>
      </c>
      <c r="AU152" s="36">
        <f>IF(AND(AH152=1,LEN(AT152)&gt;0),MAX($AU$1:AU151)+1,"")</f>
        <v/>
      </c>
      <c r="AV152" s="36">
        <f>IF(AH152=1,AE152,"")</f>
        <v/>
      </c>
      <c r="AW152" s="36">
        <f>IF(AV152="","",SUMPRODUCT(($AV$2:$AV$501&lt;&gt;"")*($AV$2:$AV$501&lt;AV152))+SUMPRODUCT(($AV$2:AV152=AV152)*1))</f>
        <v/>
      </c>
      <c r="AX152" s="36">
        <f>IF(AI152=1,IFERROR(TRIM(INDEX($A152:$Z152,MATCH(Lists!$J$6,$A$1:$Z$1,0))&amp;""),""),"")</f>
        <v/>
      </c>
    </row>
    <row r="153">
      <c r="AA153" s="34" t="n"/>
      <c r="AB153" s="37" t="n"/>
      <c r="AC153" s="37" t="n"/>
      <c r="AD153" s="34" t="n"/>
      <c r="AE153" s="36">
        <f>IFERROR(TRIM(INDEX($A153:$Z153,MATCH(Lists!$J$2,$A$1:$Z$1,0))&amp;""),"")</f>
        <v/>
      </c>
      <c r="AF153" s="36">
        <f>IFERROR(TRIM(INDEX($A153:$Z153,MATCH(Lists!$J$3,$A$1:$Z$1,0))&amp;""),"")</f>
        <v/>
      </c>
      <c r="AG153" s="36">
        <f>IFERROR(TRIM(INDEX($A153:$Z153,MATCH(Lists!$J$4,$A$1:$Z$1,0))&amp;""),"")</f>
        <v/>
      </c>
      <c r="AH153" s="36">
        <f>IF(AND(AE153&lt;&gt;"",UPPER(TRIM(AB153))&lt;&gt;"Y"),1,0)</f>
        <v/>
      </c>
      <c r="AI153" s="36">
        <f>IF(AH153=1,IF(LEFT(IFERROR(TRIM(INDEX($A153:$Z153,MATCH(Lists!$J$5,$A$1:$Z$1,0))&amp;""),""),3)="Yes",1,0),0)</f>
        <v/>
      </c>
      <c r="AJ153" s="36">
        <f>IFERROR(TRIM(INDEX($A153:$Z153,MATCH(Lists!$J$9,$A$1:$Z$1,0))&amp;""),"")</f>
        <v/>
      </c>
      <c r="AK153" s="36">
        <f>IF(AH153=0,0,IF(AJ153="",1,IF(IFERROR(INDEX(Lists!$B$2:$B$9,MATCH(AJ153,Lists!$A$2:$A$9,0)),"N")="Y",1,0)))</f>
        <v/>
      </c>
      <c r="AL153" s="36">
        <f>AH153+AI153</f>
        <v/>
      </c>
      <c r="AM153" s="36">
        <f>AK153*(1+AI153)</f>
        <v/>
      </c>
      <c r="AN153" s="36">
        <f>IFERROR(VALUE(IFERROR(TRIM(INDEX($A153:$Z153,MATCH(Lists!$J$10,$A$1:$Z$1,0))&amp;""),"")),0)</f>
        <v/>
      </c>
      <c r="AO153" s="36">
        <f>IFERROR(VALUE(IFERROR(TRIM(INDEX($A153:$Z153,MATCH(Lists!$J$12,$A$1:$Z$1,0))&amp;""),"")),0)</f>
        <v/>
      </c>
      <c r="AP153" s="36">
        <f>IF(IFERROR(INDEX(Lists!$C$2:$C$9,MATCH(AJ153,Lists!$A$2:$A$9,0)),"N")="Y",AN153-AO153,0)</f>
        <v/>
      </c>
      <c r="AQ153" s="36">
        <f>UPPER(IFERROR(TRIM(INDEX($A153:$Z153,MATCH(Lists!$J$11,$A$1:$Z$1,0))&amp;""),""))</f>
        <v/>
      </c>
      <c r="AR153" s="36">
        <f>IF(LEN(AQ153)&gt;0,ROW(),"")</f>
        <v/>
      </c>
      <c r="AS153" s="36">
        <f>IFERROR(TRIM(INDEX($A153:$Z153,MATCH(Lists!$J$7,$A$1:$Z$1,0))&amp;""),"")</f>
        <v/>
      </c>
      <c r="AT153" s="36">
        <f>IFERROR(TRIM(INDEX($A153:$Z153,MATCH(Lists!$J$8,$A$1:$Z$1,0))&amp;""),"")</f>
        <v/>
      </c>
      <c r="AU153" s="36">
        <f>IF(AND(AH153=1,LEN(AT153)&gt;0),MAX($AU$1:AU152)+1,"")</f>
        <v/>
      </c>
      <c r="AV153" s="36">
        <f>IF(AH153=1,AE153,"")</f>
        <v/>
      </c>
      <c r="AW153" s="36">
        <f>IF(AV153="","",SUMPRODUCT(($AV$2:$AV$501&lt;&gt;"")*($AV$2:$AV$501&lt;AV153))+SUMPRODUCT(($AV$2:AV153=AV153)*1))</f>
        <v/>
      </c>
      <c r="AX153" s="36">
        <f>IF(AI153=1,IFERROR(TRIM(INDEX($A153:$Z153,MATCH(Lists!$J$6,$A$1:$Z$1,0))&amp;""),""),"")</f>
        <v/>
      </c>
    </row>
    <row r="154">
      <c r="AA154" s="34" t="n"/>
      <c r="AB154" s="37" t="n"/>
      <c r="AC154" s="37" t="n"/>
      <c r="AD154" s="34" t="n"/>
      <c r="AE154" s="36">
        <f>IFERROR(TRIM(INDEX($A154:$Z154,MATCH(Lists!$J$2,$A$1:$Z$1,0))&amp;""),"")</f>
        <v/>
      </c>
      <c r="AF154" s="36">
        <f>IFERROR(TRIM(INDEX($A154:$Z154,MATCH(Lists!$J$3,$A$1:$Z$1,0))&amp;""),"")</f>
        <v/>
      </c>
      <c r="AG154" s="36">
        <f>IFERROR(TRIM(INDEX($A154:$Z154,MATCH(Lists!$J$4,$A$1:$Z$1,0))&amp;""),"")</f>
        <v/>
      </c>
      <c r="AH154" s="36">
        <f>IF(AND(AE154&lt;&gt;"",UPPER(TRIM(AB154))&lt;&gt;"Y"),1,0)</f>
        <v/>
      </c>
      <c r="AI154" s="36">
        <f>IF(AH154=1,IF(LEFT(IFERROR(TRIM(INDEX($A154:$Z154,MATCH(Lists!$J$5,$A$1:$Z$1,0))&amp;""),""),3)="Yes",1,0),0)</f>
        <v/>
      </c>
      <c r="AJ154" s="36">
        <f>IFERROR(TRIM(INDEX($A154:$Z154,MATCH(Lists!$J$9,$A$1:$Z$1,0))&amp;""),"")</f>
        <v/>
      </c>
      <c r="AK154" s="36">
        <f>IF(AH154=0,0,IF(AJ154="",1,IF(IFERROR(INDEX(Lists!$B$2:$B$9,MATCH(AJ154,Lists!$A$2:$A$9,0)),"N")="Y",1,0)))</f>
        <v/>
      </c>
      <c r="AL154" s="36">
        <f>AH154+AI154</f>
        <v/>
      </c>
      <c r="AM154" s="36">
        <f>AK154*(1+AI154)</f>
        <v/>
      </c>
      <c r="AN154" s="36">
        <f>IFERROR(VALUE(IFERROR(TRIM(INDEX($A154:$Z154,MATCH(Lists!$J$10,$A$1:$Z$1,0))&amp;""),"")),0)</f>
        <v/>
      </c>
      <c r="AO154" s="36">
        <f>IFERROR(VALUE(IFERROR(TRIM(INDEX($A154:$Z154,MATCH(Lists!$J$12,$A$1:$Z$1,0))&amp;""),"")),0)</f>
        <v/>
      </c>
      <c r="AP154" s="36">
        <f>IF(IFERROR(INDEX(Lists!$C$2:$C$9,MATCH(AJ154,Lists!$A$2:$A$9,0)),"N")="Y",AN154-AO154,0)</f>
        <v/>
      </c>
      <c r="AQ154" s="36">
        <f>UPPER(IFERROR(TRIM(INDEX($A154:$Z154,MATCH(Lists!$J$11,$A$1:$Z$1,0))&amp;""),""))</f>
        <v/>
      </c>
      <c r="AR154" s="36">
        <f>IF(LEN(AQ154)&gt;0,ROW(),"")</f>
        <v/>
      </c>
      <c r="AS154" s="36">
        <f>IFERROR(TRIM(INDEX($A154:$Z154,MATCH(Lists!$J$7,$A$1:$Z$1,0))&amp;""),"")</f>
        <v/>
      </c>
      <c r="AT154" s="36">
        <f>IFERROR(TRIM(INDEX($A154:$Z154,MATCH(Lists!$J$8,$A$1:$Z$1,0))&amp;""),"")</f>
        <v/>
      </c>
      <c r="AU154" s="36">
        <f>IF(AND(AH154=1,LEN(AT154)&gt;0),MAX($AU$1:AU153)+1,"")</f>
        <v/>
      </c>
      <c r="AV154" s="36">
        <f>IF(AH154=1,AE154,"")</f>
        <v/>
      </c>
      <c r="AW154" s="36">
        <f>IF(AV154="","",SUMPRODUCT(($AV$2:$AV$501&lt;&gt;"")*($AV$2:$AV$501&lt;AV154))+SUMPRODUCT(($AV$2:AV154=AV154)*1))</f>
        <v/>
      </c>
      <c r="AX154" s="36">
        <f>IF(AI154=1,IFERROR(TRIM(INDEX($A154:$Z154,MATCH(Lists!$J$6,$A$1:$Z$1,0))&amp;""),""),"")</f>
        <v/>
      </c>
    </row>
    <row r="155">
      <c r="AA155" s="34" t="n"/>
      <c r="AB155" s="37" t="n"/>
      <c r="AC155" s="37" t="n"/>
      <c r="AD155" s="34" t="n"/>
      <c r="AE155" s="36">
        <f>IFERROR(TRIM(INDEX($A155:$Z155,MATCH(Lists!$J$2,$A$1:$Z$1,0))&amp;""),"")</f>
        <v/>
      </c>
      <c r="AF155" s="36">
        <f>IFERROR(TRIM(INDEX($A155:$Z155,MATCH(Lists!$J$3,$A$1:$Z$1,0))&amp;""),"")</f>
        <v/>
      </c>
      <c r="AG155" s="36">
        <f>IFERROR(TRIM(INDEX($A155:$Z155,MATCH(Lists!$J$4,$A$1:$Z$1,0))&amp;""),"")</f>
        <v/>
      </c>
      <c r="AH155" s="36">
        <f>IF(AND(AE155&lt;&gt;"",UPPER(TRIM(AB155))&lt;&gt;"Y"),1,0)</f>
        <v/>
      </c>
      <c r="AI155" s="36">
        <f>IF(AH155=1,IF(LEFT(IFERROR(TRIM(INDEX($A155:$Z155,MATCH(Lists!$J$5,$A$1:$Z$1,0))&amp;""),""),3)="Yes",1,0),0)</f>
        <v/>
      </c>
      <c r="AJ155" s="36">
        <f>IFERROR(TRIM(INDEX($A155:$Z155,MATCH(Lists!$J$9,$A$1:$Z$1,0))&amp;""),"")</f>
        <v/>
      </c>
      <c r="AK155" s="36">
        <f>IF(AH155=0,0,IF(AJ155="",1,IF(IFERROR(INDEX(Lists!$B$2:$B$9,MATCH(AJ155,Lists!$A$2:$A$9,0)),"N")="Y",1,0)))</f>
        <v/>
      </c>
      <c r="AL155" s="36">
        <f>AH155+AI155</f>
        <v/>
      </c>
      <c r="AM155" s="36">
        <f>AK155*(1+AI155)</f>
        <v/>
      </c>
      <c r="AN155" s="36">
        <f>IFERROR(VALUE(IFERROR(TRIM(INDEX($A155:$Z155,MATCH(Lists!$J$10,$A$1:$Z$1,0))&amp;""),"")),0)</f>
        <v/>
      </c>
      <c r="AO155" s="36">
        <f>IFERROR(VALUE(IFERROR(TRIM(INDEX($A155:$Z155,MATCH(Lists!$J$12,$A$1:$Z$1,0))&amp;""),"")),0)</f>
        <v/>
      </c>
      <c r="AP155" s="36">
        <f>IF(IFERROR(INDEX(Lists!$C$2:$C$9,MATCH(AJ155,Lists!$A$2:$A$9,0)),"N")="Y",AN155-AO155,0)</f>
        <v/>
      </c>
      <c r="AQ155" s="36">
        <f>UPPER(IFERROR(TRIM(INDEX($A155:$Z155,MATCH(Lists!$J$11,$A$1:$Z$1,0))&amp;""),""))</f>
        <v/>
      </c>
      <c r="AR155" s="36">
        <f>IF(LEN(AQ155)&gt;0,ROW(),"")</f>
        <v/>
      </c>
      <c r="AS155" s="36">
        <f>IFERROR(TRIM(INDEX($A155:$Z155,MATCH(Lists!$J$7,$A$1:$Z$1,0))&amp;""),"")</f>
        <v/>
      </c>
      <c r="AT155" s="36">
        <f>IFERROR(TRIM(INDEX($A155:$Z155,MATCH(Lists!$J$8,$A$1:$Z$1,0))&amp;""),"")</f>
        <v/>
      </c>
      <c r="AU155" s="36">
        <f>IF(AND(AH155=1,LEN(AT155)&gt;0),MAX($AU$1:AU154)+1,"")</f>
        <v/>
      </c>
      <c r="AV155" s="36">
        <f>IF(AH155=1,AE155,"")</f>
        <v/>
      </c>
      <c r="AW155" s="36">
        <f>IF(AV155="","",SUMPRODUCT(($AV$2:$AV$501&lt;&gt;"")*($AV$2:$AV$501&lt;AV155))+SUMPRODUCT(($AV$2:AV155=AV155)*1))</f>
        <v/>
      </c>
      <c r="AX155" s="36">
        <f>IF(AI155=1,IFERROR(TRIM(INDEX($A155:$Z155,MATCH(Lists!$J$6,$A$1:$Z$1,0))&amp;""),""),"")</f>
        <v/>
      </c>
    </row>
    <row r="156">
      <c r="AA156" s="34" t="n"/>
      <c r="AB156" s="37" t="n"/>
      <c r="AC156" s="37" t="n"/>
      <c r="AD156" s="34" t="n"/>
      <c r="AE156" s="36">
        <f>IFERROR(TRIM(INDEX($A156:$Z156,MATCH(Lists!$J$2,$A$1:$Z$1,0))&amp;""),"")</f>
        <v/>
      </c>
      <c r="AF156" s="36">
        <f>IFERROR(TRIM(INDEX($A156:$Z156,MATCH(Lists!$J$3,$A$1:$Z$1,0))&amp;""),"")</f>
        <v/>
      </c>
      <c r="AG156" s="36">
        <f>IFERROR(TRIM(INDEX($A156:$Z156,MATCH(Lists!$J$4,$A$1:$Z$1,0))&amp;""),"")</f>
        <v/>
      </c>
      <c r="AH156" s="36">
        <f>IF(AND(AE156&lt;&gt;"",UPPER(TRIM(AB156))&lt;&gt;"Y"),1,0)</f>
        <v/>
      </c>
      <c r="AI156" s="36">
        <f>IF(AH156=1,IF(LEFT(IFERROR(TRIM(INDEX($A156:$Z156,MATCH(Lists!$J$5,$A$1:$Z$1,0))&amp;""),""),3)="Yes",1,0),0)</f>
        <v/>
      </c>
      <c r="AJ156" s="36">
        <f>IFERROR(TRIM(INDEX($A156:$Z156,MATCH(Lists!$J$9,$A$1:$Z$1,0))&amp;""),"")</f>
        <v/>
      </c>
      <c r="AK156" s="36">
        <f>IF(AH156=0,0,IF(AJ156="",1,IF(IFERROR(INDEX(Lists!$B$2:$B$9,MATCH(AJ156,Lists!$A$2:$A$9,0)),"N")="Y",1,0)))</f>
        <v/>
      </c>
      <c r="AL156" s="36">
        <f>AH156+AI156</f>
        <v/>
      </c>
      <c r="AM156" s="36">
        <f>AK156*(1+AI156)</f>
        <v/>
      </c>
      <c r="AN156" s="36">
        <f>IFERROR(VALUE(IFERROR(TRIM(INDEX($A156:$Z156,MATCH(Lists!$J$10,$A$1:$Z$1,0))&amp;""),"")),0)</f>
        <v/>
      </c>
      <c r="AO156" s="36">
        <f>IFERROR(VALUE(IFERROR(TRIM(INDEX($A156:$Z156,MATCH(Lists!$J$12,$A$1:$Z$1,0))&amp;""),"")),0)</f>
        <v/>
      </c>
      <c r="AP156" s="36">
        <f>IF(IFERROR(INDEX(Lists!$C$2:$C$9,MATCH(AJ156,Lists!$A$2:$A$9,0)),"N")="Y",AN156-AO156,0)</f>
        <v/>
      </c>
      <c r="AQ156" s="36">
        <f>UPPER(IFERROR(TRIM(INDEX($A156:$Z156,MATCH(Lists!$J$11,$A$1:$Z$1,0))&amp;""),""))</f>
        <v/>
      </c>
      <c r="AR156" s="36">
        <f>IF(LEN(AQ156)&gt;0,ROW(),"")</f>
        <v/>
      </c>
      <c r="AS156" s="36">
        <f>IFERROR(TRIM(INDEX($A156:$Z156,MATCH(Lists!$J$7,$A$1:$Z$1,0))&amp;""),"")</f>
        <v/>
      </c>
      <c r="AT156" s="36">
        <f>IFERROR(TRIM(INDEX($A156:$Z156,MATCH(Lists!$J$8,$A$1:$Z$1,0))&amp;""),"")</f>
        <v/>
      </c>
      <c r="AU156" s="36">
        <f>IF(AND(AH156=1,LEN(AT156)&gt;0),MAX($AU$1:AU155)+1,"")</f>
        <v/>
      </c>
      <c r="AV156" s="36">
        <f>IF(AH156=1,AE156,"")</f>
        <v/>
      </c>
      <c r="AW156" s="36">
        <f>IF(AV156="","",SUMPRODUCT(($AV$2:$AV$501&lt;&gt;"")*($AV$2:$AV$501&lt;AV156))+SUMPRODUCT(($AV$2:AV156=AV156)*1))</f>
        <v/>
      </c>
      <c r="AX156" s="36">
        <f>IF(AI156=1,IFERROR(TRIM(INDEX($A156:$Z156,MATCH(Lists!$J$6,$A$1:$Z$1,0))&amp;""),""),"")</f>
        <v/>
      </c>
    </row>
    <row r="157">
      <c r="AA157" s="34" t="n"/>
      <c r="AB157" s="37" t="n"/>
      <c r="AC157" s="37" t="n"/>
      <c r="AD157" s="34" t="n"/>
      <c r="AE157" s="36">
        <f>IFERROR(TRIM(INDEX($A157:$Z157,MATCH(Lists!$J$2,$A$1:$Z$1,0))&amp;""),"")</f>
        <v/>
      </c>
      <c r="AF157" s="36">
        <f>IFERROR(TRIM(INDEX($A157:$Z157,MATCH(Lists!$J$3,$A$1:$Z$1,0))&amp;""),"")</f>
        <v/>
      </c>
      <c r="AG157" s="36">
        <f>IFERROR(TRIM(INDEX($A157:$Z157,MATCH(Lists!$J$4,$A$1:$Z$1,0))&amp;""),"")</f>
        <v/>
      </c>
      <c r="AH157" s="36">
        <f>IF(AND(AE157&lt;&gt;"",UPPER(TRIM(AB157))&lt;&gt;"Y"),1,0)</f>
        <v/>
      </c>
      <c r="AI157" s="36">
        <f>IF(AH157=1,IF(LEFT(IFERROR(TRIM(INDEX($A157:$Z157,MATCH(Lists!$J$5,$A$1:$Z$1,0))&amp;""),""),3)="Yes",1,0),0)</f>
        <v/>
      </c>
      <c r="AJ157" s="36">
        <f>IFERROR(TRIM(INDEX($A157:$Z157,MATCH(Lists!$J$9,$A$1:$Z$1,0))&amp;""),"")</f>
        <v/>
      </c>
      <c r="AK157" s="36">
        <f>IF(AH157=0,0,IF(AJ157="",1,IF(IFERROR(INDEX(Lists!$B$2:$B$9,MATCH(AJ157,Lists!$A$2:$A$9,0)),"N")="Y",1,0)))</f>
        <v/>
      </c>
      <c r="AL157" s="36">
        <f>AH157+AI157</f>
        <v/>
      </c>
      <c r="AM157" s="36">
        <f>AK157*(1+AI157)</f>
        <v/>
      </c>
      <c r="AN157" s="36">
        <f>IFERROR(VALUE(IFERROR(TRIM(INDEX($A157:$Z157,MATCH(Lists!$J$10,$A$1:$Z$1,0))&amp;""),"")),0)</f>
        <v/>
      </c>
      <c r="AO157" s="36">
        <f>IFERROR(VALUE(IFERROR(TRIM(INDEX($A157:$Z157,MATCH(Lists!$J$12,$A$1:$Z$1,0))&amp;""),"")),0)</f>
        <v/>
      </c>
      <c r="AP157" s="36">
        <f>IF(IFERROR(INDEX(Lists!$C$2:$C$9,MATCH(AJ157,Lists!$A$2:$A$9,0)),"N")="Y",AN157-AO157,0)</f>
        <v/>
      </c>
      <c r="AQ157" s="36">
        <f>UPPER(IFERROR(TRIM(INDEX($A157:$Z157,MATCH(Lists!$J$11,$A$1:$Z$1,0))&amp;""),""))</f>
        <v/>
      </c>
      <c r="AR157" s="36">
        <f>IF(LEN(AQ157)&gt;0,ROW(),"")</f>
        <v/>
      </c>
      <c r="AS157" s="36">
        <f>IFERROR(TRIM(INDEX($A157:$Z157,MATCH(Lists!$J$7,$A$1:$Z$1,0))&amp;""),"")</f>
        <v/>
      </c>
      <c r="AT157" s="36">
        <f>IFERROR(TRIM(INDEX($A157:$Z157,MATCH(Lists!$J$8,$A$1:$Z$1,0))&amp;""),"")</f>
        <v/>
      </c>
      <c r="AU157" s="36">
        <f>IF(AND(AH157=1,LEN(AT157)&gt;0),MAX($AU$1:AU156)+1,"")</f>
        <v/>
      </c>
      <c r="AV157" s="36">
        <f>IF(AH157=1,AE157,"")</f>
        <v/>
      </c>
      <c r="AW157" s="36">
        <f>IF(AV157="","",SUMPRODUCT(($AV$2:$AV$501&lt;&gt;"")*($AV$2:$AV$501&lt;AV157))+SUMPRODUCT(($AV$2:AV157=AV157)*1))</f>
        <v/>
      </c>
      <c r="AX157" s="36">
        <f>IF(AI157=1,IFERROR(TRIM(INDEX($A157:$Z157,MATCH(Lists!$J$6,$A$1:$Z$1,0))&amp;""),""),"")</f>
        <v/>
      </c>
    </row>
    <row r="158">
      <c r="AA158" s="34" t="n"/>
      <c r="AB158" s="37" t="n"/>
      <c r="AC158" s="37" t="n"/>
      <c r="AD158" s="34" t="n"/>
      <c r="AE158" s="36">
        <f>IFERROR(TRIM(INDEX($A158:$Z158,MATCH(Lists!$J$2,$A$1:$Z$1,0))&amp;""),"")</f>
        <v/>
      </c>
      <c r="AF158" s="36">
        <f>IFERROR(TRIM(INDEX($A158:$Z158,MATCH(Lists!$J$3,$A$1:$Z$1,0))&amp;""),"")</f>
        <v/>
      </c>
      <c r="AG158" s="36">
        <f>IFERROR(TRIM(INDEX($A158:$Z158,MATCH(Lists!$J$4,$A$1:$Z$1,0))&amp;""),"")</f>
        <v/>
      </c>
      <c r="AH158" s="36">
        <f>IF(AND(AE158&lt;&gt;"",UPPER(TRIM(AB158))&lt;&gt;"Y"),1,0)</f>
        <v/>
      </c>
      <c r="AI158" s="36">
        <f>IF(AH158=1,IF(LEFT(IFERROR(TRIM(INDEX($A158:$Z158,MATCH(Lists!$J$5,$A$1:$Z$1,0))&amp;""),""),3)="Yes",1,0),0)</f>
        <v/>
      </c>
      <c r="AJ158" s="36">
        <f>IFERROR(TRIM(INDEX($A158:$Z158,MATCH(Lists!$J$9,$A$1:$Z$1,0))&amp;""),"")</f>
        <v/>
      </c>
      <c r="AK158" s="36">
        <f>IF(AH158=0,0,IF(AJ158="",1,IF(IFERROR(INDEX(Lists!$B$2:$B$9,MATCH(AJ158,Lists!$A$2:$A$9,0)),"N")="Y",1,0)))</f>
        <v/>
      </c>
      <c r="AL158" s="36">
        <f>AH158+AI158</f>
        <v/>
      </c>
      <c r="AM158" s="36">
        <f>AK158*(1+AI158)</f>
        <v/>
      </c>
      <c r="AN158" s="36">
        <f>IFERROR(VALUE(IFERROR(TRIM(INDEX($A158:$Z158,MATCH(Lists!$J$10,$A$1:$Z$1,0))&amp;""),"")),0)</f>
        <v/>
      </c>
      <c r="AO158" s="36">
        <f>IFERROR(VALUE(IFERROR(TRIM(INDEX($A158:$Z158,MATCH(Lists!$J$12,$A$1:$Z$1,0))&amp;""),"")),0)</f>
        <v/>
      </c>
      <c r="AP158" s="36">
        <f>IF(IFERROR(INDEX(Lists!$C$2:$C$9,MATCH(AJ158,Lists!$A$2:$A$9,0)),"N")="Y",AN158-AO158,0)</f>
        <v/>
      </c>
      <c r="AQ158" s="36">
        <f>UPPER(IFERROR(TRIM(INDEX($A158:$Z158,MATCH(Lists!$J$11,$A$1:$Z$1,0))&amp;""),""))</f>
        <v/>
      </c>
      <c r="AR158" s="36">
        <f>IF(LEN(AQ158)&gt;0,ROW(),"")</f>
        <v/>
      </c>
      <c r="AS158" s="36">
        <f>IFERROR(TRIM(INDEX($A158:$Z158,MATCH(Lists!$J$7,$A$1:$Z$1,0))&amp;""),"")</f>
        <v/>
      </c>
      <c r="AT158" s="36">
        <f>IFERROR(TRIM(INDEX($A158:$Z158,MATCH(Lists!$J$8,$A$1:$Z$1,0))&amp;""),"")</f>
        <v/>
      </c>
      <c r="AU158" s="36">
        <f>IF(AND(AH158=1,LEN(AT158)&gt;0),MAX($AU$1:AU157)+1,"")</f>
        <v/>
      </c>
      <c r="AV158" s="36">
        <f>IF(AH158=1,AE158,"")</f>
        <v/>
      </c>
      <c r="AW158" s="36">
        <f>IF(AV158="","",SUMPRODUCT(($AV$2:$AV$501&lt;&gt;"")*($AV$2:$AV$501&lt;AV158))+SUMPRODUCT(($AV$2:AV158=AV158)*1))</f>
        <v/>
      </c>
      <c r="AX158" s="36">
        <f>IF(AI158=1,IFERROR(TRIM(INDEX($A158:$Z158,MATCH(Lists!$J$6,$A$1:$Z$1,0))&amp;""),""),"")</f>
        <v/>
      </c>
    </row>
    <row r="159">
      <c r="AA159" s="34" t="n"/>
      <c r="AB159" s="37" t="n"/>
      <c r="AC159" s="37" t="n"/>
      <c r="AD159" s="34" t="n"/>
      <c r="AE159" s="36">
        <f>IFERROR(TRIM(INDEX($A159:$Z159,MATCH(Lists!$J$2,$A$1:$Z$1,0))&amp;""),"")</f>
        <v/>
      </c>
      <c r="AF159" s="36">
        <f>IFERROR(TRIM(INDEX($A159:$Z159,MATCH(Lists!$J$3,$A$1:$Z$1,0))&amp;""),"")</f>
        <v/>
      </c>
      <c r="AG159" s="36">
        <f>IFERROR(TRIM(INDEX($A159:$Z159,MATCH(Lists!$J$4,$A$1:$Z$1,0))&amp;""),"")</f>
        <v/>
      </c>
      <c r="AH159" s="36">
        <f>IF(AND(AE159&lt;&gt;"",UPPER(TRIM(AB159))&lt;&gt;"Y"),1,0)</f>
        <v/>
      </c>
      <c r="AI159" s="36">
        <f>IF(AH159=1,IF(LEFT(IFERROR(TRIM(INDEX($A159:$Z159,MATCH(Lists!$J$5,$A$1:$Z$1,0))&amp;""),""),3)="Yes",1,0),0)</f>
        <v/>
      </c>
      <c r="AJ159" s="36">
        <f>IFERROR(TRIM(INDEX($A159:$Z159,MATCH(Lists!$J$9,$A$1:$Z$1,0))&amp;""),"")</f>
        <v/>
      </c>
      <c r="AK159" s="36">
        <f>IF(AH159=0,0,IF(AJ159="",1,IF(IFERROR(INDEX(Lists!$B$2:$B$9,MATCH(AJ159,Lists!$A$2:$A$9,0)),"N")="Y",1,0)))</f>
        <v/>
      </c>
      <c r="AL159" s="36">
        <f>AH159+AI159</f>
        <v/>
      </c>
      <c r="AM159" s="36">
        <f>AK159*(1+AI159)</f>
        <v/>
      </c>
      <c r="AN159" s="36">
        <f>IFERROR(VALUE(IFERROR(TRIM(INDEX($A159:$Z159,MATCH(Lists!$J$10,$A$1:$Z$1,0))&amp;""),"")),0)</f>
        <v/>
      </c>
      <c r="AO159" s="36">
        <f>IFERROR(VALUE(IFERROR(TRIM(INDEX($A159:$Z159,MATCH(Lists!$J$12,$A$1:$Z$1,0))&amp;""),"")),0)</f>
        <v/>
      </c>
      <c r="AP159" s="36">
        <f>IF(IFERROR(INDEX(Lists!$C$2:$C$9,MATCH(AJ159,Lists!$A$2:$A$9,0)),"N")="Y",AN159-AO159,0)</f>
        <v/>
      </c>
      <c r="AQ159" s="36">
        <f>UPPER(IFERROR(TRIM(INDEX($A159:$Z159,MATCH(Lists!$J$11,$A$1:$Z$1,0))&amp;""),""))</f>
        <v/>
      </c>
      <c r="AR159" s="36">
        <f>IF(LEN(AQ159)&gt;0,ROW(),"")</f>
        <v/>
      </c>
      <c r="AS159" s="36">
        <f>IFERROR(TRIM(INDEX($A159:$Z159,MATCH(Lists!$J$7,$A$1:$Z$1,0))&amp;""),"")</f>
        <v/>
      </c>
      <c r="AT159" s="36">
        <f>IFERROR(TRIM(INDEX($A159:$Z159,MATCH(Lists!$J$8,$A$1:$Z$1,0))&amp;""),"")</f>
        <v/>
      </c>
      <c r="AU159" s="36">
        <f>IF(AND(AH159=1,LEN(AT159)&gt;0),MAX($AU$1:AU158)+1,"")</f>
        <v/>
      </c>
      <c r="AV159" s="36">
        <f>IF(AH159=1,AE159,"")</f>
        <v/>
      </c>
      <c r="AW159" s="36">
        <f>IF(AV159="","",SUMPRODUCT(($AV$2:$AV$501&lt;&gt;"")*($AV$2:$AV$501&lt;AV159))+SUMPRODUCT(($AV$2:AV159=AV159)*1))</f>
        <v/>
      </c>
      <c r="AX159" s="36">
        <f>IF(AI159=1,IFERROR(TRIM(INDEX($A159:$Z159,MATCH(Lists!$J$6,$A$1:$Z$1,0))&amp;""),""),"")</f>
        <v/>
      </c>
    </row>
    <row r="160">
      <c r="AA160" s="34" t="n"/>
      <c r="AB160" s="37" t="n"/>
      <c r="AC160" s="37" t="n"/>
      <c r="AD160" s="34" t="n"/>
      <c r="AE160" s="36">
        <f>IFERROR(TRIM(INDEX($A160:$Z160,MATCH(Lists!$J$2,$A$1:$Z$1,0))&amp;""),"")</f>
        <v/>
      </c>
      <c r="AF160" s="36">
        <f>IFERROR(TRIM(INDEX($A160:$Z160,MATCH(Lists!$J$3,$A$1:$Z$1,0))&amp;""),"")</f>
        <v/>
      </c>
      <c r="AG160" s="36">
        <f>IFERROR(TRIM(INDEX($A160:$Z160,MATCH(Lists!$J$4,$A$1:$Z$1,0))&amp;""),"")</f>
        <v/>
      </c>
      <c r="AH160" s="36">
        <f>IF(AND(AE160&lt;&gt;"",UPPER(TRIM(AB160))&lt;&gt;"Y"),1,0)</f>
        <v/>
      </c>
      <c r="AI160" s="36">
        <f>IF(AH160=1,IF(LEFT(IFERROR(TRIM(INDEX($A160:$Z160,MATCH(Lists!$J$5,$A$1:$Z$1,0))&amp;""),""),3)="Yes",1,0),0)</f>
        <v/>
      </c>
      <c r="AJ160" s="36">
        <f>IFERROR(TRIM(INDEX($A160:$Z160,MATCH(Lists!$J$9,$A$1:$Z$1,0))&amp;""),"")</f>
        <v/>
      </c>
      <c r="AK160" s="36">
        <f>IF(AH160=0,0,IF(AJ160="",1,IF(IFERROR(INDEX(Lists!$B$2:$B$9,MATCH(AJ160,Lists!$A$2:$A$9,0)),"N")="Y",1,0)))</f>
        <v/>
      </c>
      <c r="AL160" s="36">
        <f>AH160+AI160</f>
        <v/>
      </c>
      <c r="AM160" s="36">
        <f>AK160*(1+AI160)</f>
        <v/>
      </c>
      <c r="AN160" s="36">
        <f>IFERROR(VALUE(IFERROR(TRIM(INDEX($A160:$Z160,MATCH(Lists!$J$10,$A$1:$Z$1,0))&amp;""),"")),0)</f>
        <v/>
      </c>
      <c r="AO160" s="36">
        <f>IFERROR(VALUE(IFERROR(TRIM(INDEX($A160:$Z160,MATCH(Lists!$J$12,$A$1:$Z$1,0))&amp;""),"")),0)</f>
        <v/>
      </c>
      <c r="AP160" s="36">
        <f>IF(IFERROR(INDEX(Lists!$C$2:$C$9,MATCH(AJ160,Lists!$A$2:$A$9,0)),"N")="Y",AN160-AO160,0)</f>
        <v/>
      </c>
      <c r="AQ160" s="36">
        <f>UPPER(IFERROR(TRIM(INDEX($A160:$Z160,MATCH(Lists!$J$11,$A$1:$Z$1,0))&amp;""),""))</f>
        <v/>
      </c>
      <c r="AR160" s="36">
        <f>IF(LEN(AQ160)&gt;0,ROW(),"")</f>
        <v/>
      </c>
      <c r="AS160" s="36">
        <f>IFERROR(TRIM(INDEX($A160:$Z160,MATCH(Lists!$J$7,$A$1:$Z$1,0))&amp;""),"")</f>
        <v/>
      </c>
      <c r="AT160" s="36">
        <f>IFERROR(TRIM(INDEX($A160:$Z160,MATCH(Lists!$J$8,$A$1:$Z$1,0))&amp;""),"")</f>
        <v/>
      </c>
      <c r="AU160" s="36">
        <f>IF(AND(AH160=1,LEN(AT160)&gt;0),MAX($AU$1:AU159)+1,"")</f>
        <v/>
      </c>
      <c r="AV160" s="36">
        <f>IF(AH160=1,AE160,"")</f>
        <v/>
      </c>
      <c r="AW160" s="36">
        <f>IF(AV160="","",SUMPRODUCT(($AV$2:$AV$501&lt;&gt;"")*($AV$2:$AV$501&lt;AV160))+SUMPRODUCT(($AV$2:AV160=AV160)*1))</f>
        <v/>
      </c>
      <c r="AX160" s="36">
        <f>IF(AI160=1,IFERROR(TRIM(INDEX($A160:$Z160,MATCH(Lists!$J$6,$A$1:$Z$1,0))&amp;""),""),"")</f>
        <v/>
      </c>
    </row>
    <row r="161">
      <c r="AA161" s="34" t="n"/>
      <c r="AB161" s="37" t="n"/>
      <c r="AC161" s="37" t="n"/>
      <c r="AD161" s="34" t="n"/>
      <c r="AE161" s="36">
        <f>IFERROR(TRIM(INDEX($A161:$Z161,MATCH(Lists!$J$2,$A$1:$Z$1,0))&amp;""),"")</f>
        <v/>
      </c>
      <c r="AF161" s="36">
        <f>IFERROR(TRIM(INDEX($A161:$Z161,MATCH(Lists!$J$3,$A$1:$Z$1,0))&amp;""),"")</f>
        <v/>
      </c>
      <c r="AG161" s="36">
        <f>IFERROR(TRIM(INDEX($A161:$Z161,MATCH(Lists!$J$4,$A$1:$Z$1,0))&amp;""),"")</f>
        <v/>
      </c>
      <c r="AH161" s="36">
        <f>IF(AND(AE161&lt;&gt;"",UPPER(TRIM(AB161))&lt;&gt;"Y"),1,0)</f>
        <v/>
      </c>
      <c r="AI161" s="36">
        <f>IF(AH161=1,IF(LEFT(IFERROR(TRIM(INDEX($A161:$Z161,MATCH(Lists!$J$5,$A$1:$Z$1,0))&amp;""),""),3)="Yes",1,0),0)</f>
        <v/>
      </c>
      <c r="AJ161" s="36">
        <f>IFERROR(TRIM(INDEX($A161:$Z161,MATCH(Lists!$J$9,$A$1:$Z$1,0))&amp;""),"")</f>
        <v/>
      </c>
      <c r="AK161" s="36">
        <f>IF(AH161=0,0,IF(AJ161="",1,IF(IFERROR(INDEX(Lists!$B$2:$B$9,MATCH(AJ161,Lists!$A$2:$A$9,0)),"N")="Y",1,0)))</f>
        <v/>
      </c>
      <c r="AL161" s="36">
        <f>AH161+AI161</f>
        <v/>
      </c>
      <c r="AM161" s="36">
        <f>AK161*(1+AI161)</f>
        <v/>
      </c>
      <c r="AN161" s="36">
        <f>IFERROR(VALUE(IFERROR(TRIM(INDEX($A161:$Z161,MATCH(Lists!$J$10,$A$1:$Z$1,0))&amp;""),"")),0)</f>
        <v/>
      </c>
      <c r="AO161" s="36">
        <f>IFERROR(VALUE(IFERROR(TRIM(INDEX($A161:$Z161,MATCH(Lists!$J$12,$A$1:$Z$1,0))&amp;""),"")),0)</f>
        <v/>
      </c>
      <c r="AP161" s="36">
        <f>IF(IFERROR(INDEX(Lists!$C$2:$C$9,MATCH(AJ161,Lists!$A$2:$A$9,0)),"N")="Y",AN161-AO161,0)</f>
        <v/>
      </c>
      <c r="AQ161" s="36">
        <f>UPPER(IFERROR(TRIM(INDEX($A161:$Z161,MATCH(Lists!$J$11,$A$1:$Z$1,0))&amp;""),""))</f>
        <v/>
      </c>
      <c r="AR161" s="36">
        <f>IF(LEN(AQ161)&gt;0,ROW(),"")</f>
        <v/>
      </c>
      <c r="AS161" s="36">
        <f>IFERROR(TRIM(INDEX($A161:$Z161,MATCH(Lists!$J$7,$A$1:$Z$1,0))&amp;""),"")</f>
        <v/>
      </c>
      <c r="AT161" s="36">
        <f>IFERROR(TRIM(INDEX($A161:$Z161,MATCH(Lists!$J$8,$A$1:$Z$1,0))&amp;""),"")</f>
        <v/>
      </c>
      <c r="AU161" s="36">
        <f>IF(AND(AH161=1,LEN(AT161)&gt;0),MAX($AU$1:AU160)+1,"")</f>
        <v/>
      </c>
      <c r="AV161" s="36">
        <f>IF(AH161=1,AE161,"")</f>
        <v/>
      </c>
      <c r="AW161" s="36">
        <f>IF(AV161="","",SUMPRODUCT(($AV$2:$AV$501&lt;&gt;"")*($AV$2:$AV$501&lt;AV161))+SUMPRODUCT(($AV$2:AV161=AV161)*1))</f>
        <v/>
      </c>
      <c r="AX161" s="36">
        <f>IF(AI161=1,IFERROR(TRIM(INDEX($A161:$Z161,MATCH(Lists!$J$6,$A$1:$Z$1,0))&amp;""),""),"")</f>
        <v/>
      </c>
    </row>
    <row r="162">
      <c r="AA162" s="34" t="n"/>
      <c r="AB162" s="37" t="n"/>
      <c r="AC162" s="37" t="n"/>
      <c r="AD162" s="34" t="n"/>
      <c r="AE162" s="36">
        <f>IFERROR(TRIM(INDEX($A162:$Z162,MATCH(Lists!$J$2,$A$1:$Z$1,0))&amp;""),"")</f>
        <v/>
      </c>
      <c r="AF162" s="36">
        <f>IFERROR(TRIM(INDEX($A162:$Z162,MATCH(Lists!$J$3,$A$1:$Z$1,0))&amp;""),"")</f>
        <v/>
      </c>
      <c r="AG162" s="36">
        <f>IFERROR(TRIM(INDEX($A162:$Z162,MATCH(Lists!$J$4,$A$1:$Z$1,0))&amp;""),"")</f>
        <v/>
      </c>
      <c r="AH162" s="36">
        <f>IF(AND(AE162&lt;&gt;"",UPPER(TRIM(AB162))&lt;&gt;"Y"),1,0)</f>
        <v/>
      </c>
      <c r="AI162" s="36">
        <f>IF(AH162=1,IF(LEFT(IFERROR(TRIM(INDEX($A162:$Z162,MATCH(Lists!$J$5,$A$1:$Z$1,0))&amp;""),""),3)="Yes",1,0),0)</f>
        <v/>
      </c>
      <c r="AJ162" s="36">
        <f>IFERROR(TRIM(INDEX($A162:$Z162,MATCH(Lists!$J$9,$A$1:$Z$1,0))&amp;""),"")</f>
        <v/>
      </c>
      <c r="AK162" s="36">
        <f>IF(AH162=0,0,IF(AJ162="",1,IF(IFERROR(INDEX(Lists!$B$2:$B$9,MATCH(AJ162,Lists!$A$2:$A$9,0)),"N")="Y",1,0)))</f>
        <v/>
      </c>
      <c r="AL162" s="36">
        <f>AH162+AI162</f>
        <v/>
      </c>
      <c r="AM162" s="36">
        <f>AK162*(1+AI162)</f>
        <v/>
      </c>
      <c r="AN162" s="36">
        <f>IFERROR(VALUE(IFERROR(TRIM(INDEX($A162:$Z162,MATCH(Lists!$J$10,$A$1:$Z$1,0))&amp;""),"")),0)</f>
        <v/>
      </c>
      <c r="AO162" s="36">
        <f>IFERROR(VALUE(IFERROR(TRIM(INDEX($A162:$Z162,MATCH(Lists!$J$12,$A$1:$Z$1,0))&amp;""),"")),0)</f>
        <v/>
      </c>
      <c r="AP162" s="36">
        <f>IF(IFERROR(INDEX(Lists!$C$2:$C$9,MATCH(AJ162,Lists!$A$2:$A$9,0)),"N")="Y",AN162-AO162,0)</f>
        <v/>
      </c>
      <c r="AQ162" s="36">
        <f>UPPER(IFERROR(TRIM(INDEX($A162:$Z162,MATCH(Lists!$J$11,$A$1:$Z$1,0))&amp;""),""))</f>
        <v/>
      </c>
      <c r="AR162" s="36">
        <f>IF(LEN(AQ162)&gt;0,ROW(),"")</f>
        <v/>
      </c>
      <c r="AS162" s="36">
        <f>IFERROR(TRIM(INDEX($A162:$Z162,MATCH(Lists!$J$7,$A$1:$Z$1,0))&amp;""),"")</f>
        <v/>
      </c>
      <c r="AT162" s="36">
        <f>IFERROR(TRIM(INDEX($A162:$Z162,MATCH(Lists!$J$8,$A$1:$Z$1,0))&amp;""),"")</f>
        <v/>
      </c>
      <c r="AU162" s="36">
        <f>IF(AND(AH162=1,LEN(AT162)&gt;0),MAX($AU$1:AU161)+1,"")</f>
        <v/>
      </c>
      <c r="AV162" s="36">
        <f>IF(AH162=1,AE162,"")</f>
        <v/>
      </c>
      <c r="AW162" s="36">
        <f>IF(AV162="","",SUMPRODUCT(($AV$2:$AV$501&lt;&gt;"")*($AV$2:$AV$501&lt;AV162))+SUMPRODUCT(($AV$2:AV162=AV162)*1))</f>
        <v/>
      </c>
      <c r="AX162" s="36">
        <f>IF(AI162=1,IFERROR(TRIM(INDEX($A162:$Z162,MATCH(Lists!$J$6,$A$1:$Z$1,0))&amp;""),""),"")</f>
        <v/>
      </c>
    </row>
    <row r="163">
      <c r="AA163" s="34" t="n"/>
      <c r="AB163" s="37" t="n"/>
      <c r="AC163" s="37" t="n"/>
      <c r="AD163" s="34" t="n"/>
      <c r="AE163" s="36">
        <f>IFERROR(TRIM(INDEX($A163:$Z163,MATCH(Lists!$J$2,$A$1:$Z$1,0))&amp;""),"")</f>
        <v/>
      </c>
      <c r="AF163" s="36">
        <f>IFERROR(TRIM(INDEX($A163:$Z163,MATCH(Lists!$J$3,$A$1:$Z$1,0))&amp;""),"")</f>
        <v/>
      </c>
      <c r="AG163" s="36">
        <f>IFERROR(TRIM(INDEX($A163:$Z163,MATCH(Lists!$J$4,$A$1:$Z$1,0))&amp;""),"")</f>
        <v/>
      </c>
      <c r="AH163" s="36">
        <f>IF(AND(AE163&lt;&gt;"",UPPER(TRIM(AB163))&lt;&gt;"Y"),1,0)</f>
        <v/>
      </c>
      <c r="AI163" s="36">
        <f>IF(AH163=1,IF(LEFT(IFERROR(TRIM(INDEX($A163:$Z163,MATCH(Lists!$J$5,$A$1:$Z$1,0))&amp;""),""),3)="Yes",1,0),0)</f>
        <v/>
      </c>
      <c r="AJ163" s="36">
        <f>IFERROR(TRIM(INDEX($A163:$Z163,MATCH(Lists!$J$9,$A$1:$Z$1,0))&amp;""),"")</f>
        <v/>
      </c>
      <c r="AK163" s="36">
        <f>IF(AH163=0,0,IF(AJ163="",1,IF(IFERROR(INDEX(Lists!$B$2:$B$9,MATCH(AJ163,Lists!$A$2:$A$9,0)),"N")="Y",1,0)))</f>
        <v/>
      </c>
      <c r="AL163" s="36">
        <f>AH163+AI163</f>
        <v/>
      </c>
      <c r="AM163" s="36">
        <f>AK163*(1+AI163)</f>
        <v/>
      </c>
      <c r="AN163" s="36">
        <f>IFERROR(VALUE(IFERROR(TRIM(INDEX($A163:$Z163,MATCH(Lists!$J$10,$A$1:$Z$1,0))&amp;""),"")),0)</f>
        <v/>
      </c>
      <c r="AO163" s="36">
        <f>IFERROR(VALUE(IFERROR(TRIM(INDEX($A163:$Z163,MATCH(Lists!$J$12,$A$1:$Z$1,0))&amp;""),"")),0)</f>
        <v/>
      </c>
      <c r="AP163" s="36">
        <f>IF(IFERROR(INDEX(Lists!$C$2:$C$9,MATCH(AJ163,Lists!$A$2:$A$9,0)),"N")="Y",AN163-AO163,0)</f>
        <v/>
      </c>
      <c r="AQ163" s="36">
        <f>UPPER(IFERROR(TRIM(INDEX($A163:$Z163,MATCH(Lists!$J$11,$A$1:$Z$1,0))&amp;""),""))</f>
        <v/>
      </c>
      <c r="AR163" s="36">
        <f>IF(LEN(AQ163)&gt;0,ROW(),"")</f>
        <v/>
      </c>
      <c r="AS163" s="36">
        <f>IFERROR(TRIM(INDEX($A163:$Z163,MATCH(Lists!$J$7,$A$1:$Z$1,0))&amp;""),"")</f>
        <v/>
      </c>
      <c r="AT163" s="36">
        <f>IFERROR(TRIM(INDEX($A163:$Z163,MATCH(Lists!$J$8,$A$1:$Z$1,0))&amp;""),"")</f>
        <v/>
      </c>
      <c r="AU163" s="36">
        <f>IF(AND(AH163=1,LEN(AT163)&gt;0),MAX($AU$1:AU162)+1,"")</f>
        <v/>
      </c>
      <c r="AV163" s="36">
        <f>IF(AH163=1,AE163,"")</f>
        <v/>
      </c>
      <c r="AW163" s="36">
        <f>IF(AV163="","",SUMPRODUCT(($AV$2:$AV$501&lt;&gt;"")*($AV$2:$AV$501&lt;AV163))+SUMPRODUCT(($AV$2:AV163=AV163)*1))</f>
        <v/>
      </c>
      <c r="AX163" s="36">
        <f>IF(AI163=1,IFERROR(TRIM(INDEX($A163:$Z163,MATCH(Lists!$J$6,$A$1:$Z$1,0))&amp;""),""),"")</f>
        <v/>
      </c>
    </row>
    <row r="164">
      <c r="AA164" s="34" t="n"/>
      <c r="AB164" s="37" t="n"/>
      <c r="AC164" s="37" t="n"/>
      <c r="AD164" s="34" t="n"/>
      <c r="AE164" s="36">
        <f>IFERROR(TRIM(INDEX($A164:$Z164,MATCH(Lists!$J$2,$A$1:$Z$1,0))&amp;""),"")</f>
        <v/>
      </c>
      <c r="AF164" s="36">
        <f>IFERROR(TRIM(INDEX($A164:$Z164,MATCH(Lists!$J$3,$A$1:$Z$1,0))&amp;""),"")</f>
        <v/>
      </c>
      <c r="AG164" s="36">
        <f>IFERROR(TRIM(INDEX($A164:$Z164,MATCH(Lists!$J$4,$A$1:$Z$1,0))&amp;""),"")</f>
        <v/>
      </c>
      <c r="AH164" s="36">
        <f>IF(AND(AE164&lt;&gt;"",UPPER(TRIM(AB164))&lt;&gt;"Y"),1,0)</f>
        <v/>
      </c>
      <c r="AI164" s="36">
        <f>IF(AH164=1,IF(LEFT(IFERROR(TRIM(INDEX($A164:$Z164,MATCH(Lists!$J$5,$A$1:$Z$1,0))&amp;""),""),3)="Yes",1,0),0)</f>
        <v/>
      </c>
      <c r="AJ164" s="36">
        <f>IFERROR(TRIM(INDEX($A164:$Z164,MATCH(Lists!$J$9,$A$1:$Z$1,0))&amp;""),"")</f>
        <v/>
      </c>
      <c r="AK164" s="36">
        <f>IF(AH164=0,0,IF(AJ164="",1,IF(IFERROR(INDEX(Lists!$B$2:$B$9,MATCH(AJ164,Lists!$A$2:$A$9,0)),"N")="Y",1,0)))</f>
        <v/>
      </c>
      <c r="AL164" s="36">
        <f>AH164+AI164</f>
        <v/>
      </c>
      <c r="AM164" s="36">
        <f>AK164*(1+AI164)</f>
        <v/>
      </c>
      <c r="AN164" s="36">
        <f>IFERROR(VALUE(IFERROR(TRIM(INDEX($A164:$Z164,MATCH(Lists!$J$10,$A$1:$Z$1,0))&amp;""),"")),0)</f>
        <v/>
      </c>
      <c r="AO164" s="36">
        <f>IFERROR(VALUE(IFERROR(TRIM(INDEX($A164:$Z164,MATCH(Lists!$J$12,$A$1:$Z$1,0))&amp;""),"")),0)</f>
        <v/>
      </c>
      <c r="AP164" s="36">
        <f>IF(IFERROR(INDEX(Lists!$C$2:$C$9,MATCH(AJ164,Lists!$A$2:$A$9,0)),"N")="Y",AN164-AO164,0)</f>
        <v/>
      </c>
      <c r="AQ164" s="36">
        <f>UPPER(IFERROR(TRIM(INDEX($A164:$Z164,MATCH(Lists!$J$11,$A$1:$Z$1,0))&amp;""),""))</f>
        <v/>
      </c>
      <c r="AR164" s="36">
        <f>IF(LEN(AQ164)&gt;0,ROW(),"")</f>
        <v/>
      </c>
      <c r="AS164" s="36">
        <f>IFERROR(TRIM(INDEX($A164:$Z164,MATCH(Lists!$J$7,$A$1:$Z$1,0))&amp;""),"")</f>
        <v/>
      </c>
      <c r="AT164" s="36">
        <f>IFERROR(TRIM(INDEX($A164:$Z164,MATCH(Lists!$J$8,$A$1:$Z$1,0))&amp;""),"")</f>
        <v/>
      </c>
      <c r="AU164" s="36">
        <f>IF(AND(AH164=1,LEN(AT164)&gt;0),MAX($AU$1:AU163)+1,"")</f>
        <v/>
      </c>
      <c r="AV164" s="36">
        <f>IF(AH164=1,AE164,"")</f>
        <v/>
      </c>
      <c r="AW164" s="36">
        <f>IF(AV164="","",SUMPRODUCT(($AV$2:$AV$501&lt;&gt;"")*($AV$2:$AV$501&lt;AV164))+SUMPRODUCT(($AV$2:AV164=AV164)*1))</f>
        <v/>
      </c>
      <c r="AX164" s="36">
        <f>IF(AI164=1,IFERROR(TRIM(INDEX($A164:$Z164,MATCH(Lists!$J$6,$A$1:$Z$1,0))&amp;""),""),"")</f>
        <v/>
      </c>
    </row>
    <row r="165">
      <c r="AA165" s="34" t="n"/>
      <c r="AB165" s="37" t="n"/>
      <c r="AC165" s="37" t="n"/>
      <c r="AD165" s="34" t="n"/>
      <c r="AE165" s="36">
        <f>IFERROR(TRIM(INDEX($A165:$Z165,MATCH(Lists!$J$2,$A$1:$Z$1,0))&amp;""),"")</f>
        <v/>
      </c>
      <c r="AF165" s="36">
        <f>IFERROR(TRIM(INDEX($A165:$Z165,MATCH(Lists!$J$3,$A$1:$Z$1,0))&amp;""),"")</f>
        <v/>
      </c>
      <c r="AG165" s="36">
        <f>IFERROR(TRIM(INDEX($A165:$Z165,MATCH(Lists!$J$4,$A$1:$Z$1,0))&amp;""),"")</f>
        <v/>
      </c>
      <c r="AH165" s="36">
        <f>IF(AND(AE165&lt;&gt;"",UPPER(TRIM(AB165))&lt;&gt;"Y"),1,0)</f>
        <v/>
      </c>
      <c r="AI165" s="36">
        <f>IF(AH165=1,IF(LEFT(IFERROR(TRIM(INDEX($A165:$Z165,MATCH(Lists!$J$5,$A$1:$Z$1,0))&amp;""),""),3)="Yes",1,0),0)</f>
        <v/>
      </c>
      <c r="AJ165" s="36">
        <f>IFERROR(TRIM(INDEX($A165:$Z165,MATCH(Lists!$J$9,$A$1:$Z$1,0))&amp;""),"")</f>
        <v/>
      </c>
      <c r="AK165" s="36">
        <f>IF(AH165=0,0,IF(AJ165="",1,IF(IFERROR(INDEX(Lists!$B$2:$B$9,MATCH(AJ165,Lists!$A$2:$A$9,0)),"N")="Y",1,0)))</f>
        <v/>
      </c>
      <c r="AL165" s="36">
        <f>AH165+AI165</f>
        <v/>
      </c>
      <c r="AM165" s="36">
        <f>AK165*(1+AI165)</f>
        <v/>
      </c>
      <c r="AN165" s="36">
        <f>IFERROR(VALUE(IFERROR(TRIM(INDEX($A165:$Z165,MATCH(Lists!$J$10,$A$1:$Z$1,0))&amp;""),"")),0)</f>
        <v/>
      </c>
      <c r="AO165" s="36">
        <f>IFERROR(VALUE(IFERROR(TRIM(INDEX($A165:$Z165,MATCH(Lists!$J$12,$A$1:$Z$1,0))&amp;""),"")),0)</f>
        <v/>
      </c>
      <c r="AP165" s="36">
        <f>IF(IFERROR(INDEX(Lists!$C$2:$C$9,MATCH(AJ165,Lists!$A$2:$A$9,0)),"N")="Y",AN165-AO165,0)</f>
        <v/>
      </c>
      <c r="AQ165" s="36">
        <f>UPPER(IFERROR(TRIM(INDEX($A165:$Z165,MATCH(Lists!$J$11,$A$1:$Z$1,0))&amp;""),""))</f>
        <v/>
      </c>
      <c r="AR165" s="36">
        <f>IF(LEN(AQ165)&gt;0,ROW(),"")</f>
        <v/>
      </c>
      <c r="AS165" s="36">
        <f>IFERROR(TRIM(INDEX($A165:$Z165,MATCH(Lists!$J$7,$A$1:$Z$1,0))&amp;""),"")</f>
        <v/>
      </c>
      <c r="AT165" s="36">
        <f>IFERROR(TRIM(INDEX($A165:$Z165,MATCH(Lists!$J$8,$A$1:$Z$1,0))&amp;""),"")</f>
        <v/>
      </c>
      <c r="AU165" s="36">
        <f>IF(AND(AH165=1,LEN(AT165)&gt;0),MAX($AU$1:AU164)+1,"")</f>
        <v/>
      </c>
      <c r="AV165" s="36">
        <f>IF(AH165=1,AE165,"")</f>
        <v/>
      </c>
      <c r="AW165" s="36">
        <f>IF(AV165="","",SUMPRODUCT(($AV$2:$AV$501&lt;&gt;"")*($AV$2:$AV$501&lt;AV165))+SUMPRODUCT(($AV$2:AV165=AV165)*1))</f>
        <v/>
      </c>
      <c r="AX165" s="36">
        <f>IF(AI165=1,IFERROR(TRIM(INDEX($A165:$Z165,MATCH(Lists!$J$6,$A$1:$Z$1,0))&amp;""),""),"")</f>
        <v/>
      </c>
    </row>
    <row r="166">
      <c r="AA166" s="34" t="n"/>
      <c r="AB166" s="37" t="n"/>
      <c r="AC166" s="37" t="n"/>
      <c r="AD166" s="34" t="n"/>
      <c r="AE166" s="36">
        <f>IFERROR(TRIM(INDEX($A166:$Z166,MATCH(Lists!$J$2,$A$1:$Z$1,0))&amp;""),"")</f>
        <v/>
      </c>
      <c r="AF166" s="36">
        <f>IFERROR(TRIM(INDEX($A166:$Z166,MATCH(Lists!$J$3,$A$1:$Z$1,0))&amp;""),"")</f>
        <v/>
      </c>
      <c r="AG166" s="36">
        <f>IFERROR(TRIM(INDEX($A166:$Z166,MATCH(Lists!$J$4,$A$1:$Z$1,0))&amp;""),"")</f>
        <v/>
      </c>
      <c r="AH166" s="36">
        <f>IF(AND(AE166&lt;&gt;"",UPPER(TRIM(AB166))&lt;&gt;"Y"),1,0)</f>
        <v/>
      </c>
      <c r="AI166" s="36">
        <f>IF(AH166=1,IF(LEFT(IFERROR(TRIM(INDEX($A166:$Z166,MATCH(Lists!$J$5,$A$1:$Z$1,0))&amp;""),""),3)="Yes",1,0),0)</f>
        <v/>
      </c>
      <c r="AJ166" s="36">
        <f>IFERROR(TRIM(INDEX($A166:$Z166,MATCH(Lists!$J$9,$A$1:$Z$1,0))&amp;""),"")</f>
        <v/>
      </c>
      <c r="AK166" s="36">
        <f>IF(AH166=0,0,IF(AJ166="",1,IF(IFERROR(INDEX(Lists!$B$2:$B$9,MATCH(AJ166,Lists!$A$2:$A$9,0)),"N")="Y",1,0)))</f>
        <v/>
      </c>
      <c r="AL166" s="36">
        <f>AH166+AI166</f>
        <v/>
      </c>
      <c r="AM166" s="36">
        <f>AK166*(1+AI166)</f>
        <v/>
      </c>
      <c r="AN166" s="36">
        <f>IFERROR(VALUE(IFERROR(TRIM(INDEX($A166:$Z166,MATCH(Lists!$J$10,$A$1:$Z$1,0))&amp;""),"")),0)</f>
        <v/>
      </c>
      <c r="AO166" s="36">
        <f>IFERROR(VALUE(IFERROR(TRIM(INDEX($A166:$Z166,MATCH(Lists!$J$12,$A$1:$Z$1,0))&amp;""),"")),0)</f>
        <v/>
      </c>
      <c r="AP166" s="36">
        <f>IF(IFERROR(INDEX(Lists!$C$2:$C$9,MATCH(AJ166,Lists!$A$2:$A$9,0)),"N")="Y",AN166-AO166,0)</f>
        <v/>
      </c>
      <c r="AQ166" s="36">
        <f>UPPER(IFERROR(TRIM(INDEX($A166:$Z166,MATCH(Lists!$J$11,$A$1:$Z$1,0))&amp;""),""))</f>
        <v/>
      </c>
      <c r="AR166" s="36">
        <f>IF(LEN(AQ166)&gt;0,ROW(),"")</f>
        <v/>
      </c>
      <c r="AS166" s="36">
        <f>IFERROR(TRIM(INDEX($A166:$Z166,MATCH(Lists!$J$7,$A$1:$Z$1,0))&amp;""),"")</f>
        <v/>
      </c>
      <c r="AT166" s="36">
        <f>IFERROR(TRIM(INDEX($A166:$Z166,MATCH(Lists!$J$8,$A$1:$Z$1,0))&amp;""),"")</f>
        <v/>
      </c>
      <c r="AU166" s="36">
        <f>IF(AND(AH166=1,LEN(AT166)&gt;0),MAX($AU$1:AU165)+1,"")</f>
        <v/>
      </c>
      <c r="AV166" s="36">
        <f>IF(AH166=1,AE166,"")</f>
        <v/>
      </c>
      <c r="AW166" s="36">
        <f>IF(AV166="","",SUMPRODUCT(($AV$2:$AV$501&lt;&gt;"")*($AV$2:$AV$501&lt;AV166))+SUMPRODUCT(($AV$2:AV166=AV166)*1))</f>
        <v/>
      </c>
      <c r="AX166" s="36">
        <f>IF(AI166=1,IFERROR(TRIM(INDEX($A166:$Z166,MATCH(Lists!$J$6,$A$1:$Z$1,0))&amp;""),""),"")</f>
        <v/>
      </c>
    </row>
    <row r="167">
      <c r="AA167" s="34" t="n"/>
      <c r="AB167" s="37" t="n"/>
      <c r="AC167" s="37" t="n"/>
      <c r="AD167" s="34" t="n"/>
      <c r="AE167" s="36">
        <f>IFERROR(TRIM(INDEX($A167:$Z167,MATCH(Lists!$J$2,$A$1:$Z$1,0))&amp;""),"")</f>
        <v/>
      </c>
      <c r="AF167" s="36">
        <f>IFERROR(TRIM(INDEX($A167:$Z167,MATCH(Lists!$J$3,$A$1:$Z$1,0))&amp;""),"")</f>
        <v/>
      </c>
      <c r="AG167" s="36">
        <f>IFERROR(TRIM(INDEX($A167:$Z167,MATCH(Lists!$J$4,$A$1:$Z$1,0))&amp;""),"")</f>
        <v/>
      </c>
      <c r="AH167" s="36">
        <f>IF(AND(AE167&lt;&gt;"",UPPER(TRIM(AB167))&lt;&gt;"Y"),1,0)</f>
        <v/>
      </c>
      <c r="AI167" s="36">
        <f>IF(AH167=1,IF(LEFT(IFERROR(TRIM(INDEX($A167:$Z167,MATCH(Lists!$J$5,$A$1:$Z$1,0))&amp;""),""),3)="Yes",1,0),0)</f>
        <v/>
      </c>
      <c r="AJ167" s="36">
        <f>IFERROR(TRIM(INDEX($A167:$Z167,MATCH(Lists!$J$9,$A$1:$Z$1,0))&amp;""),"")</f>
        <v/>
      </c>
      <c r="AK167" s="36">
        <f>IF(AH167=0,0,IF(AJ167="",1,IF(IFERROR(INDEX(Lists!$B$2:$B$9,MATCH(AJ167,Lists!$A$2:$A$9,0)),"N")="Y",1,0)))</f>
        <v/>
      </c>
      <c r="AL167" s="36">
        <f>AH167+AI167</f>
        <v/>
      </c>
      <c r="AM167" s="36">
        <f>AK167*(1+AI167)</f>
        <v/>
      </c>
      <c r="AN167" s="36">
        <f>IFERROR(VALUE(IFERROR(TRIM(INDEX($A167:$Z167,MATCH(Lists!$J$10,$A$1:$Z$1,0))&amp;""),"")),0)</f>
        <v/>
      </c>
      <c r="AO167" s="36">
        <f>IFERROR(VALUE(IFERROR(TRIM(INDEX($A167:$Z167,MATCH(Lists!$J$12,$A$1:$Z$1,0))&amp;""),"")),0)</f>
        <v/>
      </c>
      <c r="AP167" s="36">
        <f>IF(IFERROR(INDEX(Lists!$C$2:$C$9,MATCH(AJ167,Lists!$A$2:$A$9,0)),"N")="Y",AN167-AO167,0)</f>
        <v/>
      </c>
      <c r="AQ167" s="36">
        <f>UPPER(IFERROR(TRIM(INDEX($A167:$Z167,MATCH(Lists!$J$11,$A$1:$Z$1,0))&amp;""),""))</f>
        <v/>
      </c>
      <c r="AR167" s="36">
        <f>IF(LEN(AQ167)&gt;0,ROW(),"")</f>
        <v/>
      </c>
      <c r="AS167" s="36">
        <f>IFERROR(TRIM(INDEX($A167:$Z167,MATCH(Lists!$J$7,$A$1:$Z$1,0))&amp;""),"")</f>
        <v/>
      </c>
      <c r="AT167" s="36">
        <f>IFERROR(TRIM(INDEX($A167:$Z167,MATCH(Lists!$J$8,$A$1:$Z$1,0))&amp;""),"")</f>
        <v/>
      </c>
      <c r="AU167" s="36">
        <f>IF(AND(AH167=1,LEN(AT167)&gt;0),MAX($AU$1:AU166)+1,"")</f>
        <v/>
      </c>
      <c r="AV167" s="36">
        <f>IF(AH167=1,AE167,"")</f>
        <v/>
      </c>
      <c r="AW167" s="36">
        <f>IF(AV167="","",SUMPRODUCT(($AV$2:$AV$501&lt;&gt;"")*($AV$2:$AV$501&lt;AV167))+SUMPRODUCT(($AV$2:AV167=AV167)*1))</f>
        <v/>
      </c>
      <c r="AX167" s="36">
        <f>IF(AI167=1,IFERROR(TRIM(INDEX($A167:$Z167,MATCH(Lists!$J$6,$A$1:$Z$1,0))&amp;""),""),"")</f>
        <v/>
      </c>
    </row>
    <row r="168">
      <c r="AA168" s="34" t="n"/>
      <c r="AB168" s="37" t="n"/>
      <c r="AC168" s="37" t="n"/>
      <c r="AD168" s="34" t="n"/>
      <c r="AE168" s="36">
        <f>IFERROR(TRIM(INDEX($A168:$Z168,MATCH(Lists!$J$2,$A$1:$Z$1,0))&amp;""),"")</f>
        <v/>
      </c>
      <c r="AF168" s="36">
        <f>IFERROR(TRIM(INDEX($A168:$Z168,MATCH(Lists!$J$3,$A$1:$Z$1,0))&amp;""),"")</f>
        <v/>
      </c>
      <c r="AG168" s="36">
        <f>IFERROR(TRIM(INDEX($A168:$Z168,MATCH(Lists!$J$4,$A$1:$Z$1,0))&amp;""),"")</f>
        <v/>
      </c>
      <c r="AH168" s="36">
        <f>IF(AND(AE168&lt;&gt;"",UPPER(TRIM(AB168))&lt;&gt;"Y"),1,0)</f>
        <v/>
      </c>
      <c r="AI168" s="36">
        <f>IF(AH168=1,IF(LEFT(IFERROR(TRIM(INDEX($A168:$Z168,MATCH(Lists!$J$5,$A$1:$Z$1,0))&amp;""),""),3)="Yes",1,0),0)</f>
        <v/>
      </c>
      <c r="AJ168" s="36">
        <f>IFERROR(TRIM(INDEX($A168:$Z168,MATCH(Lists!$J$9,$A$1:$Z$1,0))&amp;""),"")</f>
        <v/>
      </c>
      <c r="AK168" s="36">
        <f>IF(AH168=0,0,IF(AJ168="",1,IF(IFERROR(INDEX(Lists!$B$2:$B$9,MATCH(AJ168,Lists!$A$2:$A$9,0)),"N")="Y",1,0)))</f>
        <v/>
      </c>
      <c r="AL168" s="36">
        <f>AH168+AI168</f>
        <v/>
      </c>
      <c r="AM168" s="36">
        <f>AK168*(1+AI168)</f>
        <v/>
      </c>
      <c r="AN168" s="36">
        <f>IFERROR(VALUE(IFERROR(TRIM(INDEX($A168:$Z168,MATCH(Lists!$J$10,$A$1:$Z$1,0))&amp;""),"")),0)</f>
        <v/>
      </c>
      <c r="AO168" s="36">
        <f>IFERROR(VALUE(IFERROR(TRIM(INDEX($A168:$Z168,MATCH(Lists!$J$12,$A$1:$Z$1,0))&amp;""),"")),0)</f>
        <v/>
      </c>
      <c r="AP168" s="36">
        <f>IF(IFERROR(INDEX(Lists!$C$2:$C$9,MATCH(AJ168,Lists!$A$2:$A$9,0)),"N")="Y",AN168-AO168,0)</f>
        <v/>
      </c>
      <c r="AQ168" s="36">
        <f>UPPER(IFERROR(TRIM(INDEX($A168:$Z168,MATCH(Lists!$J$11,$A$1:$Z$1,0))&amp;""),""))</f>
        <v/>
      </c>
      <c r="AR168" s="36">
        <f>IF(LEN(AQ168)&gt;0,ROW(),"")</f>
        <v/>
      </c>
      <c r="AS168" s="36">
        <f>IFERROR(TRIM(INDEX($A168:$Z168,MATCH(Lists!$J$7,$A$1:$Z$1,0))&amp;""),"")</f>
        <v/>
      </c>
      <c r="AT168" s="36">
        <f>IFERROR(TRIM(INDEX($A168:$Z168,MATCH(Lists!$J$8,$A$1:$Z$1,0))&amp;""),"")</f>
        <v/>
      </c>
      <c r="AU168" s="36">
        <f>IF(AND(AH168=1,LEN(AT168)&gt;0),MAX($AU$1:AU167)+1,"")</f>
        <v/>
      </c>
      <c r="AV168" s="36">
        <f>IF(AH168=1,AE168,"")</f>
        <v/>
      </c>
      <c r="AW168" s="36">
        <f>IF(AV168="","",SUMPRODUCT(($AV$2:$AV$501&lt;&gt;"")*($AV$2:$AV$501&lt;AV168))+SUMPRODUCT(($AV$2:AV168=AV168)*1))</f>
        <v/>
      </c>
      <c r="AX168" s="36">
        <f>IF(AI168=1,IFERROR(TRIM(INDEX($A168:$Z168,MATCH(Lists!$J$6,$A$1:$Z$1,0))&amp;""),""),"")</f>
        <v/>
      </c>
    </row>
    <row r="169">
      <c r="AA169" s="34" t="n"/>
      <c r="AB169" s="37" t="n"/>
      <c r="AC169" s="37" t="n"/>
      <c r="AD169" s="34" t="n"/>
      <c r="AE169" s="36">
        <f>IFERROR(TRIM(INDEX($A169:$Z169,MATCH(Lists!$J$2,$A$1:$Z$1,0))&amp;""),"")</f>
        <v/>
      </c>
      <c r="AF169" s="36">
        <f>IFERROR(TRIM(INDEX($A169:$Z169,MATCH(Lists!$J$3,$A$1:$Z$1,0))&amp;""),"")</f>
        <v/>
      </c>
      <c r="AG169" s="36">
        <f>IFERROR(TRIM(INDEX($A169:$Z169,MATCH(Lists!$J$4,$A$1:$Z$1,0))&amp;""),"")</f>
        <v/>
      </c>
      <c r="AH169" s="36">
        <f>IF(AND(AE169&lt;&gt;"",UPPER(TRIM(AB169))&lt;&gt;"Y"),1,0)</f>
        <v/>
      </c>
      <c r="AI169" s="36">
        <f>IF(AH169=1,IF(LEFT(IFERROR(TRIM(INDEX($A169:$Z169,MATCH(Lists!$J$5,$A$1:$Z$1,0))&amp;""),""),3)="Yes",1,0),0)</f>
        <v/>
      </c>
      <c r="AJ169" s="36">
        <f>IFERROR(TRIM(INDEX($A169:$Z169,MATCH(Lists!$J$9,$A$1:$Z$1,0))&amp;""),"")</f>
        <v/>
      </c>
      <c r="AK169" s="36">
        <f>IF(AH169=0,0,IF(AJ169="",1,IF(IFERROR(INDEX(Lists!$B$2:$B$9,MATCH(AJ169,Lists!$A$2:$A$9,0)),"N")="Y",1,0)))</f>
        <v/>
      </c>
      <c r="AL169" s="36">
        <f>AH169+AI169</f>
        <v/>
      </c>
      <c r="AM169" s="36">
        <f>AK169*(1+AI169)</f>
        <v/>
      </c>
      <c r="AN169" s="36">
        <f>IFERROR(VALUE(IFERROR(TRIM(INDEX($A169:$Z169,MATCH(Lists!$J$10,$A$1:$Z$1,0))&amp;""),"")),0)</f>
        <v/>
      </c>
      <c r="AO169" s="36">
        <f>IFERROR(VALUE(IFERROR(TRIM(INDEX($A169:$Z169,MATCH(Lists!$J$12,$A$1:$Z$1,0))&amp;""),"")),0)</f>
        <v/>
      </c>
      <c r="AP169" s="36">
        <f>IF(IFERROR(INDEX(Lists!$C$2:$C$9,MATCH(AJ169,Lists!$A$2:$A$9,0)),"N")="Y",AN169-AO169,0)</f>
        <v/>
      </c>
      <c r="AQ169" s="36">
        <f>UPPER(IFERROR(TRIM(INDEX($A169:$Z169,MATCH(Lists!$J$11,$A$1:$Z$1,0))&amp;""),""))</f>
        <v/>
      </c>
      <c r="AR169" s="36">
        <f>IF(LEN(AQ169)&gt;0,ROW(),"")</f>
        <v/>
      </c>
      <c r="AS169" s="36">
        <f>IFERROR(TRIM(INDEX($A169:$Z169,MATCH(Lists!$J$7,$A$1:$Z$1,0))&amp;""),"")</f>
        <v/>
      </c>
      <c r="AT169" s="36">
        <f>IFERROR(TRIM(INDEX($A169:$Z169,MATCH(Lists!$J$8,$A$1:$Z$1,0))&amp;""),"")</f>
        <v/>
      </c>
      <c r="AU169" s="36">
        <f>IF(AND(AH169=1,LEN(AT169)&gt;0),MAX($AU$1:AU168)+1,"")</f>
        <v/>
      </c>
      <c r="AV169" s="36">
        <f>IF(AH169=1,AE169,"")</f>
        <v/>
      </c>
      <c r="AW169" s="36">
        <f>IF(AV169="","",SUMPRODUCT(($AV$2:$AV$501&lt;&gt;"")*($AV$2:$AV$501&lt;AV169))+SUMPRODUCT(($AV$2:AV169=AV169)*1))</f>
        <v/>
      </c>
      <c r="AX169" s="36">
        <f>IF(AI169=1,IFERROR(TRIM(INDEX($A169:$Z169,MATCH(Lists!$J$6,$A$1:$Z$1,0))&amp;""),""),"")</f>
        <v/>
      </c>
    </row>
    <row r="170">
      <c r="AA170" s="34" t="n"/>
      <c r="AB170" s="37" t="n"/>
      <c r="AC170" s="37" t="n"/>
      <c r="AD170" s="34" t="n"/>
      <c r="AE170" s="36">
        <f>IFERROR(TRIM(INDEX($A170:$Z170,MATCH(Lists!$J$2,$A$1:$Z$1,0))&amp;""),"")</f>
        <v/>
      </c>
      <c r="AF170" s="36">
        <f>IFERROR(TRIM(INDEX($A170:$Z170,MATCH(Lists!$J$3,$A$1:$Z$1,0))&amp;""),"")</f>
        <v/>
      </c>
      <c r="AG170" s="36">
        <f>IFERROR(TRIM(INDEX($A170:$Z170,MATCH(Lists!$J$4,$A$1:$Z$1,0))&amp;""),"")</f>
        <v/>
      </c>
      <c r="AH170" s="36">
        <f>IF(AND(AE170&lt;&gt;"",UPPER(TRIM(AB170))&lt;&gt;"Y"),1,0)</f>
        <v/>
      </c>
      <c r="AI170" s="36">
        <f>IF(AH170=1,IF(LEFT(IFERROR(TRIM(INDEX($A170:$Z170,MATCH(Lists!$J$5,$A$1:$Z$1,0))&amp;""),""),3)="Yes",1,0),0)</f>
        <v/>
      </c>
      <c r="AJ170" s="36">
        <f>IFERROR(TRIM(INDEX($A170:$Z170,MATCH(Lists!$J$9,$A$1:$Z$1,0))&amp;""),"")</f>
        <v/>
      </c>
      <c r="AK170" s="36">
        <f>IF(AH170=0,0,IF(AJ170="",1,IF(IFERROR(INDEX(Lists!$B$2:$B$9,MATCH(AJ170,Lists!$A$2:$A$9,0)),"N")="Y",1,0)))</f>
        <v/>
      </c>
      <c r="AL170" s="36">
        <f>AH170+AI170</f>
        <v/>
      </c>
      <c r="AM170" s="36">
        <f>AK170*(1+AI170)</f>
        <v/>
      </c>
      <c r="AN170" s="36">
        <f>IFERROR(VALUE(IFERROR(TRIM(INDEX($A170:$Z170,MATCH(Lists!$J$10,$A$1:$Z$1,0))&amp;""),"")),0)</f>
        <v/>
      </c>
      <c r="AO170" s="36">
        <f>IFERROR(VALUE(IFERROR(TRIM(INDEX($A170:$Z170,MATCH(Lists!$J$12,$A$1:$Z$1,0))&amp;""),"")),0)</f>
        <v/>
      </c>
      <c r="AP170" s="36">
        <f>IF(IFERROR(INDEX(Lists!$C$2:$C$9,MATCH(AJ170,Lists!$A$2:$A$9,0)),"N")="Y",AN170-AO170,0)</f>
        <v/>
      </c>
      <c r="AQ170" s="36">
        <f>UPPER(IFERROR(TRIM(INDEX($A170:$Z170,MATCH(Lists!$J$11,$A$1:$Z$1,0))&amp;""),""))</f>
        <v/>
      </c>
      <c r="AR170" s="36">
        <f>IF(LEN(AQ170)&gt;0,ROW(),"")</f>
        <v/>
      </c>
      <c r="AS170" s="36">
        <f>IFERROR(TRIM(INDEX($A170:$Z170,MATCH(Lists!$J$7,$A$1:$Z$1,0))&amp;""),"")</f>
        <v/>
      </c>
      <c r="AT170" s="36">
        <f>IFERROR(TRIM(INDEX($A170:$Z170,MATCH(Lists!$J$8,$A$1:$Z$1,0))&amp;""),"")</f>
        <v/>
      </c>
      <c r="AU170" s="36">
        <f>IF(AND(AH170=1,LEN(AT170)&gt;0),MAX($AU$1:AU169)+1,"")</f>
        <v/>
      </c>
      <c r="AV170" s="36">
        <f>IF(AH170=1,AE170,"")</f>
        <v/>
      </c>
      <c r="AW170" s="36">
        <f>IF(AV170="","",SUMPRODUCT(($AV$2:$AV$501&lt;&gt;"")*($AV$2:$AV$501&lt;AV170))+SUMPRODUCT(($AV$2:AV170=AV170)*1))</f>
        <v/>
      </c>
      <c r="AX170" s="36">
        <f>IF(AI170=1,IFERROR(TRIM(INDEX($A170:$Z170,MATCH(Lists!$J$6,$A$1:$Z$1,0))&amp;""),""),"")</f>
        <v/>
      </c>
    </row>
    <row r="171">
      <c r="AA171" s="34" t="n"/>
      <c r="AB171" s="37" t="n"/>
      <c r="AC171" s="37" t="n"/>
      <c r="AD171" s="34" t="n"/>
      <c r="AE171" s="36">
        <f>IFERROR(TRIM(INDEX($A171:$Z171,MATCH(Lists!$J$2,$A$1:$Z$1,0))&amp;""),"")</f>
        <v/>
      </c>
      <c r="AF171" s="36">
        <f>IFERROR(TRIM(INDEX($A171:$Z171,MATCH(Lists!$J$3,$A$1:$Z$1,0))&amp;""),"")</f>
        <v/>
      </c>
      <c r="AG171" s="36">
        <f>IFERROR(TRIM(INDEX($A171:$Z171,MATCH(Lists!$J$4,$A$1:$Z$1,0))&amp;""),"")</f>
        <v/>
      </c>
      <c r="AH171" s="36">
        <f>IF(AND(AE171&lt;&gt;"",UPPER(TRIM(AB171))&lt;&gt;"Y"),1,0)</f>
        <v/>
      </c>
      <c r="AI171" s="36">
        <f>IF(AH171=1,IF(LEFT(IFERROR(TRIM(INDEX($A171:$Z171,MATCH(Lists!$J$5,$A$1:$Z$1,0))&amp;""),""),3)="Yes",1,0),0)</f>
        <v/>
      </c>
      <c r="AJ171" s="36">
        <f>IFERROR(TRIM(INDEX($A171:$Z171,MATCH(Lists!$J$9,$A$1:$Z$1,0))&amp;""),"")</f>
        <v/>
      </c>
      <c r="AK171" s="36">
        <f>IF(AH171=0,0,IF(AJ171="",1,IF(IFERROR(INDEX(Lists!$B$2:$B$9,MATCH(AJ171,Lists!$A$2:$A$9,0)),"N")="Y",1,0)))</f>
        <v/>
      </c>
      <c r="AL171" s="36">
        <f>AH171+AI171</f>
        <v/>
      </c>
      <c r="AM171" s="36">
        <f>AK171*(1+AI171)</f>
        <v/>
      </c>
      <c r="AN171" s="36">
        <f>IFERROR(VALUE(IFERROR(TRIM(INDEX($A171:$Z171,MATCH(Lists!$J$10,$A$1:$Z$1,0))&amp;""),"")),0)</f>
        <v/>
      </c>
      <c r="AO171" s="36">
        <f>IFERROR(VALUE(IFERROR(TRIM(INDEX($A171:$Z171,MATCH(Lists!$J$12,$A$1:$Z$1,0))&amp;""),"")),0)</f>
        <v/>
      </c>
      <c r="AP171" s="36">
        <f>IF(IFERROR(INDEX(Lists!$C$2:$C$9,MATCH(AJ171,Lists!$A$2:$A$9,0)),"N")="Y",AN171-AO171,0)</f>
        <v/>
      </c>
      <c r="AQ171" s="36">
        <f>UPPER(IFERROR(TRIM(INDEX($A171:$Z171,MATCH(Lists!$J$11,$A$1:$Z$1,0))&amp;""),""))</f>
        <v/>
      </c>
      <c r="AR171" s="36">
        <f>IF(LEN(AQ171)&gt;0,ROW(),"")</f>
        <v/>
      </c>
      <c r="AS171" s="36">
        <f>IFERROR(TRIM(INDEX($A171:$Z171,MATCH(Lists!$J$7,$A$1:$Z$1,0))&amp;""),"")</f>
        <v/>
      </c>
      <c r="AT171" s="36">
        <f>IFERROR(TRIM(INDEX($A171:$Z171,MATCH(Lists!$J$8,$A$1:$Z$1,0))&amp;""),"")</f>
        <v/>
      </c>
      <c r="AU171" s="36">
        <f>IF(AND(AH171=1,LEN(AT171)&gt;0),MAX($AU$1:AU170)+1,"")</f>
        <v/>
      </c>
      <c r="AV171" s="36">
        <f>IF(AH171=1,AE171,"")</f>
        <v/>
      </c>
      <c r="AW171" s="36">
        <f>IF(AV171="","",SUMPRODUCT(($AV$2:$AV$501&lt;&gt;"")*($AV$2:$AV$501&lt;AV171))+SUMPRODUCT(($AV$2:AV171=AV171)*1))</f>
        <v/>
      </c>
      <c r="AX171" s="36">
        <f>IF(AI171=1,IFERROR(TRIM(INDEX($A171:$Z171,MATCH(Lists!$J$6,$A$1:$Z$1,0))&amp;""),""),"")</f>
        <v/>
      </c>
    </row>
    <row r="172">
      <c r="AA172" s="34" t="n"/>
      <c r="AB172" s="37" t="n"/>
      <c r="AC172" s="37" t="n"/>
      <c r="AD172" s="34" t="n"/>
      <c r="AE172" s="36">
        <f>IFERROR(TRIM(INDEX($A172:$Z172,MATCH(Lists!$J$2,$A$1:$Z$1,0))&amp;""),"")</f>
        <v/>
      </c>
      <c r="AF172" s="36">
        <f>IFERROR(TRIM(INDEX($A172:$Z172,MATCH(Lists!$J$3,$A$1:$Z$1,0))&amp;""),"")</f>
        <v/>
      </c>
      <c r="AG172" s="36">
        <f>IFERROR(TRIM(INDEX($A172:$Z172,MATCH(Lists!$J$4,$A$1:$Z$1,0))&amp;""),"")</f>
        <v/>
      </c>
      <c r="AH172" s="36">
        <f>IF(AND(AE172&lt;&gt;"",UPPER(TRIM(AB172))&lt;&gt;"Y"),1,0)</f>
        <v/>
      </c>
      <c r="AI172" s="36">
        <f>IF(AH172=1,IF(LEFT(IFERROR(TRIM(INDEX($A172:$Z172,MATCH(Lists!$J$5,$A$1:$Z$1,0))&amp;""),""),3)="Yes",1,0),0)</f>
        <v/>
      </c>
      <c r="AJ172" s="36">
        <f>IFERROR(TRIM(INDEX($A172:$Z172,MATCH(Lists!$J$9,$A$1:$Z$1,0))&amp;""),"")</f>
        <v/>
      </c>
      <c r="AK172" s="36">
        <f>IF(AH172=0,0,IF(AJ172="",1,IF(IFERROR(INDEX(Lists!$B$2:$B$9,MATCH(AJ172,Lists!$A$2:$A$9,0)),"N")="Y",1,0)))</f>
        <v/>
      </c>
      <c r="AL172" s="36">
        <f>AH172+AI172</f>
        <v/>
      </c>
      <c r="AM172" s="36">
        <f>AK172*(1+AI172)</f>
        <v/>
      </c>
      <c r="AN172" s="36">
        <f>IFERROR(VALUE(IFERROR(TRIM(INDEX($A172:$Z172,MATCH(Lists!$J$10,$A$1:$Z$1,0))&amp;""),"")),0)</f>
        <v/>
      </c>
      <c r="AO172" s="36">
        <f>IFERROR(VALUE(IFERROR(TRIM(INDEX($A172:$Z172,MATCH(Lists!$J$12,$A$1:$Z$1,0))&amp;""),"")),0)</f>
        <v/>
      </c>
      <c r="AP172" s="36">
        <f>IF(IFERROR(INDEX(Lists!$C$2:$C$9,MATCH(AJ172,Lists!$A$2:$A$9,0)),"N")="Y",AN172-AO172,0)</f>
        <v/>
      </c>
      <c r="AQ172" s="36">
        <f>UPPER(IFERROR(TRIM(INDEX($A172:$Z172,MATCH(Lists!$J$11,$A$1:$Z$1,0))&amp;""),""))</f>
        <v/>
      </c>
      <c r="AR172" s="36">
        <f>IF(LEN(AQ172)&gt;0,ROW(),"")</f>
        <v/>
      </c>
      <c r="AS172" s="36">
        <f>IFERROR(TRIM(INDEX($A172:$Z172,MATCH(Lists!$J$7,$A$1:$Z$1,0))&amp;""),"")</f>
        <v/>
      </c>
      <c r="AT172" s="36">
        <f>IFERROR(TRIM(INDEX($A172:$Z172,MATCH(Lists!$J$8,$A$1:$Z$1,0))&amp;""),"")</f>
        <v/>
      </c>
      <c r="AU172" s="36">
        <f>IF(AND(AH172=1,LEN(AT172)&gt;0),MAX($AU$1:AU171)+1,"")</f>
        <v/>
      </c>
      <c r="AV172" s="36">
        <f>IF(AH172=1,AE172,"")</f>
        <v/>
      </c>
      <c r="AW172" s="36">
        <f>IF(AV172="","",SUMPRODUCT(($AV$2:$AV$501&lt;&gt;"")*($AV$2:$AV$501&lt;AV172))+SUMPRODUCT(($AV$2:AV172=AV172)*1))</f>
        <v/>
      </c>
      <c r="AX172" s="36">
        <f>IF(AI172=1,IFERROR(TRIM(INDEX($A172:$Z172,MATCH(Lists!$J$6,$A$1:$Z$1,0))&amp;""),""),"")</f>
        <v/>
      </c>
    </row>
    <row r="173">
      <c r="AA173" s="34" t="n"/>
      <c r="AB173" s="37" t="n"/>
      <c r="AC173" s="37" t="n"/>
      <c r="AD173" s="34" t="n"/>
      <c r="AE173" s="36">
        <f>IFERROR(TRIM(INDEX($A173:$Z173,MATCH(Lists!$J$2,$A$1:$Z$1,0))&amp;""),"")</f>
        <v/>
      </c>
      <c r="AF173" s="36">
        <f>IFERROR(TRIM(INDEX($A173:$Z173,MATCH(Lists!$J$3,$A$1:$Z$1,0))&amp;""),"")</f>
        <v/>
      </c>
      <c r="AG173" s="36">
        <f>IFERROR(TRIM(INDEX($A173:$Z173,MATCH(Lists!$J$4,$A$1:$Z$1,0))&amp;""),"")</f>
        <v/>
      </c>
      <c r="AH173" s="36">
        <f>IF(AND(AE173&lt;&gt;"",UPPER(TRIM(AB173))&lt;&gt;"Y"),1,0)</f>
        <v/>
      </c>
      <c r="AI173" s="36">
        <f>IF(AH173=1,IF(LEFT(IFERROR(TRIM(INDEX($A173:$Z173,MATCH(Lists!$J$5,$A$1:$Z$1,0))&amp;""),""),3)="Yes",1,0),0)</f>
        <v/>
      </c>
      <c r="AJ173" s="36">
        <f>IFERROR(TRIM(INDEX($A173:$Z173,MATCH(Lists!$J$9,$A$1:$Z$1,0))&amp;""),"")</f>
        <v/>
      </c>
      <c r="AK173" s="36">
        <f>IF(AH173=0,0,IF(AJ173="",1,IF(IFERROR(INDEX(Lists!$B$2:$B$9,MATCH(AJ173,Lists!$A$2:$A$9,0)),"N")="Y",1,0)))</f>
        <v/>
      </c>
      <c r="AL173" s="36">
        <f>AH173+AI173</f>
        <v/>
      </c>
      <c r="AM173" s="36">
        <f>AK173*(1+AI173)</f>
        <v/>
      </c>
      <c r="AN173" s="36">
        <f>IFERROR(VALUE(IFERROR(TRIM(INDEX($A173:$Z173,MATCH(Lists!$J$10,$A$1:$Z$1,0))&amp;""),"")),0)</f>
        <v/>
      </c>
      <c r="AO173" s="36">
        <f>IFERROR(VALUE(IFERROR(TRIM(INDEX($A173:$Z173,MATCH(Lists!$J$12,$A$1:$Z$1,0))&amp;""),"")),0)</f>
        <v/>
      </c>
      <c r="AP173" s="36">
        <f>IF(IFERROR(INDEX(Lists!$C$2:$C$9,MATCH(AJ173,Lists!$A$2:$A$9,0)),"N")="Y",AN173-AO173,0)</f>
        <v/>
      </c>
      <c r="AQ173" s="36">
        <f>UPPER(IFERROR(TRIM(INDEX($A173:$Z173,MATCH(Lists!$J$11,$A$1:$Z$1,0))&amp;""),""))</f>
        <v/>
      </c>
      <c r="AR173" s="36">
        <f>IF(LEN(AQ173)&gt;0,ROW(),"")</f>
        <v/>
      </c>
      <c r="AS173" s="36">
        <f>IFERROR(TRIM(INDEX($A173:$Z173,MATCH(Lists!$J$7,$A$1:$Z$1,0))&amp;""),"")</f>
        <v/>
      </c>
      <c r="AT173" s="36">
        <f>IFERROR(TRIM(INDEX($A173:$Z173,MATCH(Lists!$J$8,$A$1:$Z$1,0))&amp;""),"")</f>
        <v/>
      </c>
      <c r="AU173" s="36">
        <f>IF(AND(AH173=1,LEN(AT173)&gt;0),MAX($AU$1:AU172)+1,"")</f>
        <v/>
      </c>
      <c r="AV173" s="36">
        <f>IF(AH173=1,AE173,"")</f>
        <v/>
      </c>
      <c r="AW173" s="36">
        <f>IF(AV173="","",SUMPRODUCT(($AV$2:$AV$501&lt;&gt;"")*($AV$2:$AV$501&lt;AV173))+SUMPRODUCT(($AV$2:AV173=AV173)*1))</f>
        <v/>
      </c>
      <c r="AX173" s="36">
        <f>IF(AI173=1,IFERROR(TRIM(INDEX($A173:$Z173,MATCH(Lists!$J$6,$A$1:$Z$1,0))&amp;""),""),"")</f>
        <v/>
      </c>
    </row>
    <row r="174">
      <c r="AA174" s="34" t="n"/>
      <c r="AB174" s="37" t="n"/>
      <c r="AC174" s="37" t="n"/>
      <c r="AD174" s="34" t="n"/>
      <c r="AE174" s="36">
        <f>IFERROR(TRIM(INDEX($A174:$Z174,MATCH(Lists!$J$2,$A$1:$Z$1,0))&amp;""),"")</f>
        <v/>
      </c>
      <c r="AF174" s="36">
        <f>IFERROR(TRIM(INDEX($A174:$Z174,MATCH(Lists!$J$3,$A$1:$Z$1,0))&amp;""),"")</f>
        <v/>
      </c>
      <c r="AG174" s="36">
        <f>IFERROR(TRIM(INDEX($A174:$Z174,MATCH(Lists!$J$4,$A$1:$Z$1,0))&amp;""),"")</f>
        <v/>
      </c>
      <c r="AH174" s="36">
        <f>IF(AND(AE174&lt;&gt;"",UPPER(TRIM(AB174))&lt;&gt;"Y"),1,0)</f>
        <v/>
      </c>
      <c r="AI174" s="36">
        <f>IF(AH174=1,IF(LEFT(IFERROR(TRIM(INDEX($A174:$Z174,MATCH(Lists!$J$5,$A$1:$Z$1,0))&amp;""),""),3)="Yes",1,0),0)</f>
        <v/>
      </c>
      <c r="AJ174" s="36">
        <f>IFERROR(TRIM(INDEX($A174:$Z174,MATCH(Lists!$J$9,$A$1:$Z$1,0))&amp;""),"")</f>
        <v/>
      </c>
      <c r="AK174" s="36">
        <f>IF(AH174=0,0,IF(AJ174="",1,IF(IFERROR(INDEX(Lists!$B$2:$B$9,MATCH(AJ174,Lists!$A$2:$A$9,0)),"N")="Y",1,0)))</f>
        <v/>
      </c>
      <c r="AL174" s="36">
        <f>AH174+AI174</f>
        <v/>
      </c>
      <c r="AM174" s="36">
        <f>AK174*(1+AI174)</f>
        <v/>
      </c>
      <c r="AN174" s="36">
        <f>IFERROR(VALUE(IFERROR(TRIM(INDEX($A174:$Z174,MATCH(Lists!$J$10,$A$1:$Z$1,0))&amp;""),"")),0)</f>
        <v/>
      </c>
      <c r="AO174" s="36">
        <f>IFERROR(VALUE(IFERROR(TRIM(INDEX($A174:$Z174,MATCH(Lists!$J$12,$A$1:$Z$1,0))&amp;""),"")),0)</f>
        <v/>
      </c>
      <c r="AP174" s="36">
        <f>IF(IFERROR(INDEX(Lists!$C$2:$C$9,MATCH(AJ174,Lists!$A$2:$A$9,0)),"N")="Y",AN174-AO174,0)</f>
        <v/>
      </c>
      <c r="AQ174" s="36">
        <f>UPPER(IFERROR(TRIM(INDEX($A174:$Z174,MATCH(Lists!$J$11,$A$1:$Z$1,0))&amp;""),""))</f>
        <v/>
      </c>
      <c r="AR174" s="36">
        <f>IF(LEN(AQ174)&gt;0,ROW(),"")</f>
        <v/>
      </c>
      <c r="AS174" s="36">
        <f>IFERROR(TRIM(INDEX($A174:$Z174,MATCH(Lists!$J$7,$A$1:$Z$1,0))&amp;""),"")</f>
        <v/>
      </c>
      <c r="AT174" s="36">
        <f>IFERROR(TRIM(INDEX($A174:$Z174,MATCH(Lists!$J$8,$A$1:$Z$1,0))&amp;""),"")</f>
        <v/>
      </c>
      <c r="AU174" s="36">
        <f>IF(AND(AH174=1,LEN(AT174)&gt;0),MAX($AU$1:AU173)+1,"")</f>
        <v/>
      </c>
      <c r="AV174" s="36">
        <f>IF(AH174=1,AE174,"")</f>
        <v/>
      </c>
      <c r="AW174" s="36">
        <f>IF(AV174="","",SUMPRODUCT(($AV$2:$AV$501&lt;&gt;"")*($AV$2:$AV$501&lt;AV174))+SUMPRODUCT(($AV$2:AV174=AV174)*1))</f>
        <v/>
      </c>
      <c r="AX174" s="36">
        <f>IF(AI174=1,IFERROR(TRIM(INDEX($A174:$Z174,MATCH(Lists!$J$6,$A$1:$Z$1,0))&amp;""),""),"")</f>
        <v/>
      </c>
    </row>
    <row r="175">
      <c r="AA175" s="34" t="n"/>
      <c r="AB175" s="37" t="n"/>
      <c r="AC175" s="37" t="n"/>
      <c r="AD175" s="34" t="n"/>
      <c r="AE175" s="36">
        <f>IFERROR(TRIM(INDEX($A175:$Z175,MATCH(Lists!$J$2,$A$1:$Z$1,0))&amp;""),"")</f>
        <v/>
      </c>
      <c r="AF175" s="36">
        <f>IFERROR(TRIM(INDEX($A175:$Z175,MATCH(Lists!$J$3,$A$1:$Z$1,0))&amp;""),"")</f>
        <v/>
      </c>
      <c r="AG175" s="36">
        <f>IFERROR(TRIM(INDEX($A175:$Z175,MATCH(Lists!$J$4,$A$1:$Z$1,0))&amp;""),"")</f>
        <v/>
      </c>
      <c r="AH175" s="36">
        <f>IF(AND(AE175&lt;&gt;"",UPPER(TRIM(AB175))&lt;&gt;"Y"),1,0)</f>
        <v/>
      </c>
      <c r="AI175" s="36">
        <f>IF(AH175=1,IF(LEFT(IFERROR(TRIM(INDEX($A175:$Z175,MATCH(Lists!$J$5,$A$1:$Z$1,0))&amp;""),""),3)="Yes",1,0),0)</f>
        <v/>
      </c>
      <c r="AJ175" s="36">
        <f>IFERROR(TRIM(INDEX($A175:$Z175,MATCH(Lists!$J$9,$A$1:$Z$1,0))&amp;""),"")</f>
        <v/>
      </c>
      <c r="AK175" s="36">
        <f>IF(AH175=0,0,IF(AJ175="",1,IF(IFERROR(INDEX(Lists!$B$2:$B$9,MATCH(AJ175,Lists!$A$2:$A$9,0)),"N")="Y",1,0)))</f>
        <v/>
      </c>
      <c r="AL175" s="36">
        <f>AH175+AI175</f>
        <v/>
      </c>
      <c r="AM175" s="36">
        <f>AK175*(1+AI175)</f>
        <v/>
      </c>
      <c r="AN175" s="36">
        <f>IFERROR(VALUE(IFERROR(TRIM(INDEX($A175:$Z175,MATCH(Lists!$J$10,$A$1:$Z$1,0))&amp;""),"")),0)</f>
        <v/>
      </c>
      <c r="AO175" s="36">
        <f>IFERROR(VALUE(IFERROR(TRIM(INDEX($A175:$Z175,MATCH(Lists!$J$12,$A$1:$Z$1,0))&amp;""),"")),0)</f>
        <v/>
      </c>
      <c r="AP175" s="36">
        <f>IF(IFERROR(INDEX(Lists!$C$2:$C$9,MATCH(AJ175,Lists!$A$2:$A$9,0)),"N")="Y",AN175-AO175,0)</f>
        <v/>
      </c>
      <c r="AQ175" s="36">
        <f>UPPER(IFERROR(TRIM(INDEX($A175:$Z175,MATCH(Lists!$J$11,$A$1:$Z$1,0))&amp;""),""))</f>
        <v/>
      </c>
      <c r="AR175" s="36">
        <f>IF(LEN(AQ175)&gt;0,ROW(),"")</f>
        <v/>
      </c>
      <c r="AS175" s="36">
        <f>IFERROR(TRIM(INDEX($A175:$Z175,MATCH(Lists!$J$7,$A$1:$Z$1,0))&amp;""),"")</f>
        <v/>
      </c>
      <c r="AT175" s="36">
        <f>IFERROR(TRIM(INDEX($A175:$Z175,MATCH(Lists!$J$8,$A$1:$Z$1,0))&amp;""),"")</f>
        <v/>
      </c>
      <c r="AU175" s="36">
        <f>IF(AND(AH175=1,LEN(AT175)&gt;0),MAX($AU$1:AU174)+1,"")</f>
        <v/>
      </c>
      <c r="AV175" s="36">
        <f>IF(AH175=1,AE175,"")</f>
        <v/>
      </c>
      <c r="AW175" s="36">
        <f>IF(AV175="","",SUMPRODUCT(($AV$2:$AV$501&lt;&gt;"")*($AV$2:$AV$501&lt;AV175))+SUMPRODUCT(($AV$2:AV175=AV175)*1))</f>
        <v/>
      </c>
      <c r="AX175" s="36">
        <f>IF(AI175=1,IFERROR(TRIM(INDEX($A175:$Z175,MATCH(Lists!$J$6,$A$1:$Z$1,0))&amp;""),""),"")</f>
        <v/>
      </c>
    </row>
    <row r="176">
      <c r="AA176" s="34" t="n"/>
      <c r="AB176" s="37" t="n"/>
      <c r="AC176" s="37" t="n"/>
      <c r="AD176" s="34" t="n"/>
      <c r="AE176" s="36">
        <f>IFERROR(TRIM(INDEX($A176:$Z176,MATCH(Lists!$J$2,$A$1:$Z$1,0))&amp;""),"")</f>
        <v/>
      </c>
      <c r="AF176" s="36">
        <f>IFERROR(TRIM(INDEX($A176:$Z176,MATCH(Lists!$J$3,$A$1:$Z$1,0))&amp;""),"")</f>
        <v/>
      </c>
      <c r="AG176" s="36">
        <f>IFERROR(TRIM(INDEX($A176:$Z176,MATCH(Lists!$J$4,$A$1:$Z$1,0))&amp;""),"")</f>
        <v/>
      </c>
      <c r="AH176" s="36">
        <f>IF(AND(AE176&lt;&gt;"",UPPER(TRIM(AB176))&lt;&gt;"Y"),1,0)</f>
        <v/>
      </c>
      <c r="AI176" s="36">
        <f>IF(AH176=1,IF(LEFT(IFERROR(TRIM(INDEX($A176:$Z176,MATCH(Lists!$J$5,$A$1:$Z$1,0))&amp;""),""),3)="Yes",1,0),0)</f>
        <v/>
      </c>
      <c r="AJ176" s="36">
        <f>IFERROR(TRIM(INDEX($A176:$Z176,MATCH(Lists!$J$9,$A$1:$Z$1,0))&amp;""),"")</f>
        <v/>
      </c>
      <c r="AK176" s="36">
        <f>IF(AH176=0,0,IF(AJ176="",1,IF(IFERROR(INDEX(Lists!$B$2:$B$9,MATCH(AJ176,Lists!$A$2:$A$9,0)),"N")="Y",1,0)))</f>
        <v/>
      </c>
      <c r="AL176" s="36">
        <f>AH176+AI176</f>
        <v/>
      </c>
      <c r="AM176" s="36">
        <f>AK176*(1+AI176)</f>
        <v/>
      </c>
      <c r="AN176" s="36">
        <f>IFERROR(VALUE(IFERROR(TRIM(INDEX($A176:$Z176,MATCH(Lists!$J$10,$A$1:$Z$1,0))&amp;""),"")),0)</f>
        <v/>
      </c>
      <c r="AO176" s="36">
        <f>IFERROR(VALUE(IFERROR(TRIM(INDEX($A176:$Z176,MATCH(Lists!$J$12,$A$1:$Z$1,0))&amp;""),"")),0)</f>
        <v/>
      </c>
      <c r="AP176" s="36">
        <f>IF(IFERROR(INDEX(Lists!$C$2:$C$9,MATCH(AJ176,Lists!$A$2:$A$9,0)),"N")="Y",AN176-AO176,0)</f>
        <v/>
      </c>
      <c r="AQ176" s="36">
        <f>UPPER(IFERROR(TRIM(INDEX($A176:$Z176,MATCH(Lists!$J$11,$A$1:$Z$1,0))&amp;""),""))</f>
        <v/>
      </c>
      <c r="AR176" s="36">
        <f>IF(LEN(AQ176)&gt;0,ROW(),"")</f>
        <v/>
      </c>
      <c r="AS176" s="36">
        <f>IFERROR(TRIM(INDEX($A176:$Z176,MATCH(Lists!$J$7,$A$1:$Z$1,0))&amp;""),"")</f>
        <v/>
      </c>
      <c r="AT176" s="36">
        <f>IFERROR(TRIM(INDEX($A176:$Z176,MATCH(Lists!$J$8,$A$1:$Z$1,0))&amp;""),"")</f>
        <v/>
      </c>
      <c r="AU176" s="36">
        <f>IF(AND(AH176=1,LEN(AT176)&gt;0),MAX($AU$1:AU175)+1,"")</f>
        <v/>
      </c>
      <c r="AV176" s="36">
        <f>IF(AH176=1,AE176,"")</f>
        <v/>
      </c>
      <c r="AW176" s="36">
        <f>IF(AV176="","",SUMPRODUCT(($AV$2:$AV$501&lt;&gt;"")*($AV$2:$AV$501&lt;AV176))+SUMPRODUCT(($AV$2:AV176=AV176)*1))</f>
        <v/>
      </c>
      <c r="AX176" s="36">
        <f>IF(AI176=1,IFERROR(TRIM(INDEX($A176:$Z176,MATCH(Lists!$J$6,$A$1:$Z$1,0))&amp;""),""),"")</f>
        <v/>
      </c>
    </row>
    <row r="177">
      <c r="AA177" s="34" t="n"/>
      <c r="AB177" s="37" t="n"/>
      <c r="AC177" s="37" t="n"/>
      <c r="AD177" s="34" t="n"/>
      <c r="AE177" s="36">
        <f>IFERROR(TRIM(INDEX($A177:$Z177,MATCH(Lists!$J$2,$A$1:$Z$1,0))&amp;""),"")</f>
        <v/>
      </c>
      <c r="AF177" s="36">
        <f>IFERROR(TRIM(INDEX($A177:$Z177,MATCH(Lists!$J$3,$A$1:$Z$1,0))&amp;""),"")</f>
        <v/>
      </c>
      <c r="AG177" s="36">
        <f>IFERROR(TRIM(INDEX($A177:$Z177,MATCH(Lists!$J$4,$A$1:$Z$1,0))&amp;""),"")</f>
        <v/>
      </c>
      <c r="AH177" s="36">
        <f>IF(AND(AE177&lt;&gt;"",UPPER(TRIM(AB177))&lt;&gt;"Y"),1,0)</f>
        <v/>
      </c>
      <c r="AI177" s="36">
        <f>IF(AH177=1,IF(LEFT(IFERROR(TRIM(INDEX($A177:$Z177,MATCH(Lists!$J$5,$A$1:$Z$1,0))&amp;""),""),3)="Yes",1,0),0)</f>
        <v/>
      </c>
      <c r="AJ177" s="36">
        <f>IFERROR(TRIM(INDEX($A177:$Z177,MATCH(Lists!$J$9,$A$1:$Z$1,0))&amp;""),"")</f>
        <v/>
      </c>
      <c r="AK177" s="36">
        <f>IF(AH177=0,0,IF(AJ177="",1,IF(IFERROR(INDEX(Lists!$B$2:$B$9,MATCH(AJ177,Lists!$A$2:$A$9,0)),"N")="Y",1,0)))</f>
        <v/>
      </c>
      <c r="AL177" s="36">
        <f>AH177+AI177</f>
        <v/>
      </c>
      <c r="AM177" s="36">
        <f>AK177*(1+AI177)</f>
        <v/>
      </c>
      <c r="AN177" s="36">
        <f>IFERROR(VALUE(IFERROR(TRIM(INDEX($A177:$Z177,MATCH(Lists!$J$10,$A$1:$Z$1,0))&amp;""),"")),0)</f>
        <v/>
      </c>
      <c r="AO177" s="36">
        <f>IFERROR(VALUE(IFERROR(TRIM(INDEX($A177:$Z177,MATCH(Lists!$J$12,$A$1:$Z$1,0))&amp;""),"")),0)</f>
        <v/>
      </c>
      <c r="AP177" s="36">
        <f>IF(IFERROR(INDEX(Lists!$C$2:$C$9,MATCH(AJ177,Lists!$A$2:$A$9,0)),"N")="Y",AN177-AO177,0)</f>
        <v/>
      </c>
      <c r="AQ177" s="36">
        <f>UPPER(IFERROR(TRIM(INDEX($A177:$Z177,MATCH(Lists!$J$11,$A$1:$Z$1,0))&amp;""),""))</f>
        <v/>
      </c>
      <c r="AR177" s="36">
        <f>IF(LEN(AQ177)&gt;0,ROW(),"")</f>
        <v/>
      </c>
      <c r="AS177" s="36">
        <f>IFERROR(TRIM(INDEX($A177:$Z177,MATCH(Lists!$J$7,$A$1:$Z$1,0))&amp;""),"")</f>
        <v/>
      </c>
      <c r="AT177" s="36">
        <f>IFERROR(TRIM(INDEX($A177:$Z177,MATCH(Lists!$J$8,$A$1:$Z$1,0))&amp;""),"")</f>
        <v/>
      </c>
      <c r="AU177" s="36">
        <f>IF(AND(AH177=1,LEN(AT177)&gt;0),MAX($AU$1:AU176)+1,"")</f>
        <v/>
      </c>
      <c r="AV177" s="36">
        <f>IF(AH177=1,AE177,"")</f>
        <v/>
      </c>
      <c r="AW177" s="36">
        <f>IF(AV177="","",SUMPRODUCT(($AV$2:$AV$501&lt;&gt;"")*($AV$2:$AV$501&lt;AV177))+SUMPRODUCT(($AV$2:AV177=AV177)*1))</f>
        <v/>
      </c>
      <c r="AX177" s="36">
        <f>IF(AI177=1,IFERROR(TRIM(INDEX($A177:$Z177,MATCH(Lists!$J$6,$A$1:$Z$1,0))&amp;""),""),"")</f>
        <v/>
      </c>
    </row>
    <row r="178">
      <c r="AA178" s="34" t="n"/>
      <c r="AB178" s="37" t="n"/>
      <c r="AC178" s="37" t="n"/>
      <c r="AD178" s="34" t="n"/>
      <c r="AE178" s="36">
        <f>IFERROR(TRIM(INDEX($A178:$Z178,MATCH(Lists!$J$2,$A$1:$Z$1,0))&amp;""),"")</f>
        <v/>
      </c>
      <c r="AF178" s="36">
        <f>IFERROR(TRIM(INDEX($A178:$Z178,MATCH(Lists!$J$3,$A$1:$Z$1,0))&amp;""),"")</f>
        <v/>
      </c>
      <c r="AG178" s="36">
        <f>IFERROR(TRIM(INDEX($A178:$Z178,MATCH(Lists!$J$4,$A$1:$Z$1,0))&amp;""),"")</f>
        <v/>
      </c>
      <c r="AH178" s="36">
        <f>IF(AND(AE178&lt;&gt;"",UPPER(TRIM(AB178))&lt;&gt;"Y"),1,0)</f>
        <v/>
      </c>
      <c r="AI178" s="36">
        <f>IF(AH178=1,IF(LEFT(IFERROR(TRIM(INDEX($A178:$Z178,MATCH(Lists!$J$5,$A$1:$Z$1,0))&amp;""),""),3)="Yes",1,0),0)</f>
        <v/>
      </c>
      <c r="AJ178" s="36">
        <f>IFERROR(TRIM(INDEX($A178:$Z178,MATCH(Lists!$J$9,$A$1:$Z$1,0))&amp;""),"")</f>
        <v/>
      </c>
      <c r="AK178" s="36">
        <f>IF(AH178=0,0,IF(AJ178="",1,IF(IFERROR(INDEX(Lists!$B$2:$B$9,MATCH(AJ178,Lists!$A$2:$A$9,0)),"N")="Y",1,0)))</f>
        <v/>
      </c>
      <c r="AL178" s="36">
        <f>AH178+AI178</f>
        <v/>
      </c>
      <c r="AM178" s="36">
        <f>AK178*(1+AI178)</f>
        <v/>
      </c>
      <c r="AN178" s="36">
        <f>IFERROR(VALUE(IFERROR(TRIM(INDEX($A178:$Z178,MATCH(Lists!$J$10,$A$1:$Z$1,0))&amp;""),"")),0)</f>
        <v/>
      </c>
      <c r="AO178" s="36">
        <f>IFERROR(VALUE(IFERROR(TRIM(INDEX($A178:$Z178,MATCH(Lists!$J$12,$A$1:$Z$1,0))&amp;""),"")),0)</f>
        <v/>
      </c>
      <c r="AP178" s="36">
        <f>IF(IFERROR(INDEX(Lists!$C$2:$C$9,MATCH(AJ178,Lists!$A$2:$A$9,0)),"N")="Y",AN178-AO178,0)</f>
        <v/>
      </c>
      <c r="AQ178" s="36">
        <f>UPPER(IFERROR(TRIM(INDEX($A178:$Z178,MATCH(Lists!$J$11,$A$1:$Z$1,0))&amp;""),""))</f>
        <v/>
      </c>
      <c r="AR178" s="36">
        <f>IF(LEN(AQ178)&gt;0,ROW(),"")</f>
        <v/>
      </c>
      <c r="AS178" s="36">
        <f>IFERROR(TRIM(INDEX($A178:$Z178,MATCH(Lists!$J$7,$A$1:$Z$1,0))&amp;""),"")</f>
        <v/>
      </c>
      <c r="AT178" s="36">
        <f>IFERROR(TRIM(INDEX($A178:$Z178,MATCH(Lists!$J$8,$A$1:$Z$1,0))&amp;""),"")</f>
        <v/>
      </c>
      <c r="AU178" s="36">
        <f>IF(AND(AH178=1,LEN(AT178)&gt;0),MAX($AU$1:AU177)+1,"")</f>
        <v/>
      </c>
      <c r="AV178" s="36">
        <f>IF(AH178=1,AE178,"")</f>
        <v/>
      </c>
      <c r="AW178" s="36">
        <f>IF(AV178="","",SUMPRODUCT(($AV$2:$AV$501&lt;&gt;"")*($AV$2:$AV$501&lt;AV178))+SUMPRODUCT(($AV$2:AV178=AV178)*1))</f>
        <v/>
      </c>
      <c r="AX178" s="36">
        <f>IF(AI178=1,IFERROR(TRIM(INDEX($A178:$Z178,MATCH(Lists!$J$6,$A$1:$Z$1,0))&amp;""),""),"")</f>
        <v/>
      </c>
    </row>
    <row r="179">
      <c r="AA179" s="34" t="n"/>
      <c r="AB179" s="37" t="n"/>
      <c r="AC179" s="37" t="n"/>
      <c r="AD179" s="34" t="n"/>
      <c r="AE179" s="36">
        <f>IFERROR(TRIM(INDEX($A179:$Z179,MATCH(Lists!$J$2,$A$1:$Z$1,0))&amp;""),"")</f>
        <v/>
      </c>
      <c r="AF179" s="36">
        <f>IFERROR(TRIM(INDEX($A179:$Z179,MATCH(Lists!$J$3,$A$1:$Z$1,0))&amp;""),"")</f>
        <v/>
      </c>
      <c r="AG179" s="36">
        <f>IFERROR(TRIM(INDEX($A179:$Z179,MATCH(Lists!$J$4,$A$1:$Z$1,0))&amp;""),"")</f>
        <v/>
      </c>
      <c r="AH179" s="36">
        <f>IF(AND(AE179&lt;&gt;"",UPPER(TRIM(AB179))&lt;&gt;"Y"),1,0)</f>
        <v/>
      </c>
      <c r="AI179" s="36">
        <f>IF(AH179=1,IF(LEFT(IFERROR(TRIM(INDEX($A179:$Z179,MATCH(Lists!$J$5,$A$1:$Z$1,0))&amp;""),""),3)="Yes",1,0),0)</f>
        <v/>
      </c>
      <c r="AJ179" s="36">
        <f>IFERROR(TRIM(INDEX($A179:$Z179,MATCH(Lists!$J$9,$A$1:$Z$1,0))&amp;""),"")</f>
        <v/>
      </c>
      <c r="AK179" s="36">
        <f>IF(AH179=0,0,IF(AJ179="",1,IF(IFERROR(INDEX(Lists!$B$2:$B$9,MATCH(AJ179,Lists!$A$2:$A$9,0)),"N")="Y",1,0)))</f>
        <v/>
      </c>
      <c r="AL179" s="36">
        <f>AH179+AI179</f>
        <v/>
      </c>
      <c r="AM179" s="36">
        <f>AK179*(1+AI179)</f>
        <v/>
      </c>
      <c r="AN179" s="36">
        <f>IFERROR(VALUE(IFERROR(TRIM(INDEX($A179:$Z179,MATCH(Lists!$J$10,$A$1:$Z$1,0))&amp;""),"")),0)</f>
        <v/>
      </c>
      <c r="AO179" s="36">
        <f>IFERROR(VALUE(IFERROR(TRIM(INDEX($A179:$Z179,MATCH(Lists!$J$12,$A$1:$Z$1,0))&amp;""),"")),0)</f>
        <v/>
      </c>
      <c r="AP179" s="36">
        <f>IF(IFERROR(INDEX(Lists!$C$2:$C$9,MATCH(AJ179,Lists!$A$2:$A$9,0)),"N")="Y",AN179-AO179,0)</f>
        <v/>
      </c>
      <c r="AQ179" s="36">
        <f>UPPER(IFERROR(TRIM(INDEX($A179:$Z179,MATCH(Lists!$J$11,$A$1:$Z$1,0))&amp;""),""))</f>
        <v/>
      </c>
      <c r="AR179" s="36">
        <f>IF(LEN(AQ179)&gt;0,ROW(),"")</f>
        <v/>
      </c>
      <c r="AS179" s="36">
        <f>IFERROR(TRIM(INDEX($A179:$Z179,MATCH(Lists!$J$7,$A$1:$Z$1,0))&amp;""),"")</f>
        <v/>
      </c>
      <c r="AT179" s="36">
        <f>IFERROR(TRIM(INDEX($A179:$Z179,MATCH(Lists!$J$8,$A$1:$Z$1,0))&amp;""),"")</f>
        <v/>
      </c>
      <c r="AU179" s="36">
        <f>IF(AND(AH179=1,LEN(AT179)&gt;0),MAX($AU$1:AU178)+1,"")</f>
        <v/>
      </c>
      <c r="AV179" s="36">
        <f>IF(AH179=1,AE179,"")</f>
        <v/>
      </c>
      <c r="AW179" s="36">
        <f>IF(AV179="","",SUMPRODUCT(($AV$2:$AV$501&lt;&gt;"")*($AV$2:$AV$501&lt;AV179))+SUMPRODUCT(($AV$2:AV179=AV179)*1))</f>
        <v/>
      </c>
      <c r="AX179" s="36">
        <f>IF(AI179=1,IFERROR(TRIM(INDEX($A179:$Z179,MATCH(Lists!$J$6,$A$1:$Z$1,0))&amp;""),""),"")</f>
        <v/>
      </c>
    </row>
    <row r="180">
      <c r="AA180" s="34" t="n"/>
      <c r="AB180" s="37" t="n"/>
      <c r="AC180" s="37" t="n"/>
      <c r="AD180" s="34" t="n"/>
      <c r="AE180" s="36">
        <f>IFERROR(TRIM(INDEX($A180:$Z180,MATCH(Lists!$J$2,$A$1:$Z$1,0))&amp;""),"")</f>
        <v/>
      </c>
      <c r="AF180" s="36">
        <f>IFERROR(TRIM(INDEX($A180:$Z180,MATCH(Lists!$J$3,$A$1:$Z$1,0))&amp;""),"")</f>
        <v/>
      </c>
      <c r="AG180" s="36">
        <f>IFERROR(TRIM(INDEX($A180:$Z180,MATCH(Lists!$J$4,$A$1:$Z$1,0))&amp;""),"")</f>
        <v/>
      </c>
      <c r="AH180" s="36">
        <f>IF(AND(AE180&lt;&gt;"",UPPER(TRIM(AB180))&lt;&gt;"Y"),1,0)</f>
        <v/>
      </c>
      <c r="AI180" s="36">
        <f>IF(AH180=1,IF(LEFT(IFERROR(TRIM(INDEX($A180:$Z180,MATCH(Lists!$J$5,$A$1:$Z$1,0))&amp;""),""),3)="Yes",1,0),0)</f>
        <v/>
      </c>
      <c r="AJ180" s="36">
        <f>IFERROR(TRIM(INDEX($A180:$Z180,MATCH(Lists!$J$9,$A$1:$Z$1,0))&amp;""),"")</f>
        <v/>
      </c>
      <c r="AK180" s="36">
        <f>IF(AH180=0,0,IF(AJ180="",1,IF(IFERROR(INDEX(Lists!$B$2:$B$9,MATCH(AJ180,Lists!$A$2:$A$9,0)),"N")="Y",1,0)))</f>
        <v/>
      </c>
      <c r="AL180" s="36">
        <f>AH180+AI180</f>
        <v/>
      </c>
      <c r="AM180" s="36">
        <f>AK180*(1+AI180)</f>
        <v/>
      </c>
      <c r="AN180" s="36">
        <f>IFERROR(VALUE(IFERROR(TRIM(INDEX($A180:$Z180,MATCH(Lists!$J$10,$A$1:$Z$1,0))&amp;""),"")),0)</f>
        <v/>
      </c>
      <c r="AO180" s="36">
        <f>IFERROR(VALUE(IFERROR(TRIM(INDEX($A180:$Z180,MATCH(Lists!$J$12,$A$1:$Z$1,0))&amp;""),"")),0)</f>
        <v/>
      </c>
      <c r="AP180" s="36">
        <f>IF(IFERROR(INDEX(Lists!$C$2:$C$9,MATCH(AJ180,Lists!$A$2:$A$9,0)),"N")="Y",AN180-AO180,0)</f>
        <v/>
      </c>
      <c r="AQ180" s="36">
        <f>UPPER(IFERROR(TRIM(INDEX($A180:$Z180,MATCH(Lists!$J$11,$A$1:$Z$1,0))&amp;""),""))</f>
        <v/>
      </c>
      <c r="AR180" s="36">
        <f>IF(LEN(AQ180)&gt;0,ROW(),"")</f>
        <v/>
      </c>
      <c r="AS180" s="36">
        <f>IFERROR(TRIM(INDEX($A180:$Z180,MATCH(Lists!$J$7,$A$1:$Z$1,0))&amp;""),"")</f>
        <v/>
      </c>
      <c r="AT180" s="36">
        <f>IFERROR(TRIM(INDEX($A180:$Z180,MATCH(Lists!$J$8,$A$1:$Z$1,0))&amp;""),"")</f>
        <v/>
      </c>
      <c r="AU180" s="36">
        <f>IF(AND(AH180=1,LEN(AT180)&gt;0),MAX($AU$1:AU179)+1,"")</f>
        <v/>
      </c>
      <c r="AV180" s="36">
        <f>IF(AH180=1,AE180,"")</f>
        <v/>
      </c>
      <c r="AW180" s="36">
        <f>IF(AV180="","",SUMPRODUCT(($AV$2:$AV$501&lt;&gt;"")*($AV$2:$AV$501&lt;AV180))+SUMPRODUCT(($AV$2:AV180=AV180)*1))</f>
        <v/>
      </c>
      <c r="AX180" s="36">
        <f>IF(AI180=1,IFERROR(TRIM(INDEX($A180:$Z180,MATCH(Lists!$J$6,$A$1:$Z$1,0))&amp;""),""),"")</f>
        <v/>
      </c>
    </row>
    <row r="181">
      <c r="AA181" s="34" t="n"/>
      <c r="AB181" s="37" t="n"/>
      <c r="AC181" s="37" t="n"/>
      <c r="AD181" s="34" t="n"/>
      <c r="AE181" s="36">
        <f>IFERROR(TRIM(INDEX($A181:$Z181,MATCH(Lists!$J$2,$A$1:$Z$1,0))&amp;""),"")</f>
        <v/>
      </c>
      <c r="AF181" s="36">
        <f>IFERROR(TRIM(INDEX($A181:$Z181,MATCH(Lists!$J$3,$A$1:$Z$1,0))&amp;""),"")</f>
        <v/>
      </c>
      <c r="AG181" s="36">
        <f>IFERROR(TRIM(INDEX($A181:$Z181,MATCH(Lists!$J$4,$A$1:$Z$1,0))&amp;""),"")</f>
        <v/>
      </c>
      <c r="AH181" s="36">
        <f>IF(AND(AE181&lt;&gt;"",UPPER(TRIM(AB181))&lt;&gt;"Y"),1,0)</f>
        <v/>
      </c>
      <c r="AI181" s="36">
        <f>IF(AH181=1,IF(LEFT(IFERROR(TRIM(INDEX($A181:$Z181,MATCH(Lists!$J$5,$A$1:$Z$1,0))&amp;""),""),3)="Yes",1,0),0)</f>
        <v/>
      </c>
      <c r="AJ181" s="36">
        <f>IFERROR(TRIM(INDEX($A181:$Z181,MATCH(Lists!$J$9,$A$1:$Z$1,0))&amp;""),"")</f>
        <v/>
      </c>
      <c r="AK181" s="36">
        <f>IF(AH181=0,0,IF(AJ181="",1,IF(IFERROR(INDEX(Lists!$B$2:$B$9,MATCH(AJ181,Lists!$A$2:$A$9,0)),"N")="Y",1,0)))</f>
        <v/>
      </c>
      <c r="AL181" s="36">
        <f>AH181+AI181</f>
        <v/>
      </c>
      <c r="AM181" s="36">
        <f>AK181*(1+AI181)</f>
        <v/>
      </c>
      <c r="AN181" s="36">
        <f>IFERROR(VALUE(IFERROR(TRIM(INDEX($A181:$Z181,MATCH(Lists!$J$10,$A$1:$Z$1,0))&amp;""),"")),0)</f>
        <v/>
      </c>
      <c r="AO181" s="36">
        <f>IFERROR(VALUE(IFERROR(TRIM(INDEX($A181:$Z181,MATCH(Lists!$J$12,$A$1:$Z$1,0))&amp;""),"")),0)</f>
        <v/>
      </c>
      <c r="AP181" s="36">
        <f>IF(IFERROR(INDEX(Lists!$C$2:$C$9,MATCH(AJ181,Lists!$A$2:$A$9,0)),"N")="Y",AN181-AO181,0)</f>
        <v/>
      </c>
      <c r="AQ181" s="36">
        <f>UPPER(IFERROR(TRIM(INDEX($A181:$Z181,MATCH(Lists!$J$11,$A$1:$Z$1,0))&amp;""),""))</f>
        <v/>
      </c>
      <c r="AR181" s="36">
        <f>IF(LEN(AQ181)&gt;0,ROW(),"")</f>
        <v/>
      </c>
      <c r="AS181" s="36">
        <f>IFERROR(TRIM(INDEX($A181:$Z181,MATCH(Lists!$J$7,$A$1:$Z$1,0))&amp;""),"")</f>
        <v/>
      </c>
      <c r="AT181" s="36">
        <f>IFERROR(TRIM(INDEX($A181:$Z181,MATCH(Lists!$J$8,$A$1:$Z$1,0))&amp;""),"")</f>
        <v/>
      </c>
      <c r="AU181" s="36">
        <f>IF(AND(AH181=1,LEN(AT181)&gt;0),MAX($AU$1:AU180)+1,"")</f>
        <v/>
      </c>
      <c r="AV181" s="36">
        <f>IF(AH181=1,AE181,"")</f>
        <v/>
      </c>
      <c r="AW181" s="36">
        <f>IF(AV181="","",SUMPRODUCT(($AV$2:$AV$501&lt;&gt;"")*($AV$2:$AV$501&lt;AV181))+SUMPRODUCT(($AV$2:AV181=AV181)*1))</f>
        <v/>
      </c>
      <c r="AX181" s="36">
        <f>IF(AI181=1,IFERROR(TRIM(INDEX($A181:$Z181,MATCH(Lists!$J$6,$A$1:$Z$1,0))&amp;""),""),"")</f>
        <v/>
      </c>
    </row>
    <row r="182">
      <c r="AA182" s="34" t="n"/>
      <c r="AB182" s="37" t="n"/>
      <c r="AC182" s="37" t="n"/>
      <c r="AD182" s="34" t="n"/>
      <c r="AE182" s="36">
        <f>IFERROR(TRIM(INDEX($A182:$Z182,MATCH(Lists!$J$2,$A$1:$Z$1,0))&amp;""),"")</f>
        <v/>
      </c>
      <c r="AF182" s="36">
        <f>IFERROR(TRIM(INDEX($A182:$Z182,MATCH(Lists!$J$3,$A$1:$Z$1,0))&amp;""),"")</f>
        <v/>
      </c>
      <c r="AG182" s="36">
        <f>IFERROR(TRIM(INDEX($A182:$Z182,MATCH(Lists!$J$4,$A$1:$Z$1,0))&amp;""),"")</f>
        <v/>
      </c>
      <c r="AH182" s="36">
        <f>IF(AND(AE182&lt;&gt;"",UPPER(TRIM(AB182))&lt;&gt;"Y"),1,0)</f>
        <v/>
      </c>
      <c r="AI182" s="36">
        <f>IF(AH182=1,IF(LEFT(IFERROR(TRIM(INDEX($A182:$Z182,MATCH(Lists!$J$5,$A$1:$Z$1,0))&amp;""),""),3)="Yes",1,0),0)</f>
        <v/>
      </c>
      <c r="AJ182" s="36">
        <f>IFERROR(TRIM(INDEX($A182:$Z182,MATCH(Lists!$J$9,$A$1:$Z$1,0))&amp;""),"")</f>
        <v/>
      </c>
      <c r="AK182" s="36">
        <f>IF(AH182=0,0,IF(AJ182="",1,IF(IFERROR(INDEX(Lists!$B$2:$B$9,MATCH(AJ182,Lists!$A$2:$A$9,0)),"N")="Y",1,0)))</f>
        <v/>
      </c>
      <c r="AL182" s="36">
        <f>AH182+AI182</f>
        <v/>
      </c>
      <c r="AM182" s="36">
        <f>AK182*(1+AI182)</f>
        <v/>
      </c>
      <c r="AN182" s="36">
        <f>IFERROR(VALUE(IFERROR(TRIM(INDEX($A182:$Z182,MATCH(Lists!$J$10,$A$1:$Z$1,0))&amp;""),"")),0)</f>
        <v/>
      </c>
      <c r="AO182" s="36">
        <f>IFERROR(VALUE(IFERROR(TRIM(INDEX($A182:$Z182,MATCH(Lists!$J$12,$A$1:$Z$1,0))&amp;""),"")),0)</f>
        <v/>
      </c>
      <c r="AP182" s="36">
        <f>IF(IFERROR(INDEX(Lists!$C$2:$C$9,MATCH(AJ182,Lists!$A$2:$A$9,0)),"N")="Y",AN182-AO182,0)</f>
        <v/>
      </c>
      <c r="AQ182" s="36">
        <f>UPPER(IFERROR(TRIM(INDEX($A182:$Z182,MATCH(Lists!$J$11,$A$1:$Z$1,0))&amp;""),""))</f>
        <v/>
      </c>
      <c r="AR182" s="36">
        <f>IF(LEN(AQ182)&gt;0,ROW(),"")</f>
        <v/>
      </c>
      <c r="AS182" s="36">
        <f>IFERROR(TRIM(INDEX($A182:$Z182,MATCH(Lists!$J$7,$A$1:$Z$1,0))&amp;""),"")</f>
        <v/>
      </c>
      <c r="AT182" s="36">
        <f>IFERROR(TRIM(INDEX($A182:$Z182,MATCH(Lists!$J$8,$A$1:$Z$1,0))&amp;""),"")</f>
        <v/>
      </c>
      <c r="AU182" s="36">
        <f>IF(AND(AH182=1,LEN(AT182)&gt;0),MAX($AU$1:AU181)+1,"")</f>
        <v/>
      </c>
      <c r="AV182" s="36">
        <f>IF(AH182=1,AE182,"")</f>
        <v/>
      </c>
      <c r="AW182" s="36">
        <f>IF(AV182="","",SUMPRODUCT(($AV$2:$AV$501&lt;&gt;"")*($AV$2:$AV$501&lt;AV182))+SUMPRODUCT(($AV$2:AV182=AV182)*1))</f>
        <v/>
      </c>
      <c r="AX182" s="36">
        <f>IF(AI182=1,IFERROR(TRIM(INDEX($A182:$Z182,MATCH(Lists!$J$6,$A$1:$Z$1,0))&amp;""),""),"")</f>
        <v/>
      </c>
    </row>
    <row r="183">
      <c r="AA183" s="34" t="n"/>
      <c r="AB183" s="37" t="n"/>
      <c r="AC183" s="37" t="n"/>
      <c r="AD183" s="34" t="n"/>
      <c r="AE183" s="36">
        <f>IFERROR(TRIM(INDEX($A183:$Z183,MATCH(Lists!$J$2,$A$1:$Z$1,0))&amp;""),"")</f>
        <v/>
      </c>
      <c r="AF183" s="36">
        <f>IFERROR(TRIM(INDEX($A183:$Z183,MATCH(Lists!$J$3,$A$1:$Z$1,0))&amp;""),"")</f>
        <v/>
      </c>
      <c r="AG183" s="36">
        <f>IFERROR(TRIM(INDEX($A183:$Z183,MATCH(Lists!$J$4,$A$1:$Z$1,0))&amp;""),"")</f>
        <v/>
      </c>
      <c r="AH183" s="36">
        <f>IF(AND(AE183&lt;&gt;"",UPPER(TRIM(AB183))&lt;&gt;"Y"),1,0)</f>
        <v/>
      </c>
      <c r="AI183" s="36">
        <f>IF(AH183=1,IF(LEFT(IFERROR(TRIM(INDEX($A183:$Z183,MATCH(Lists!$J$5,$A$1:$Z$1,0))&amp;""),""),3)="Yes",1,0),0)</f>
        <v/>
      </c>
      <c r="AJ183" s="36">
        <f>IFERROR(TRIM(INDEX($A183:$Z183,MATCH(Lists!$J$9,$A$1:$Z$1,0))&amp;""),"")</f>
        <v/>
      </c>
      <c r="AK183" s="36">
        <f>IF(AH183=0,0,IF(AJ183="",1,IF(IFERROR(INDEX(Lists!$B$2:$B$9,MATCH(AJ183,Lists!$A$2:$A$9,0)),"N")="Y",1,0)))</f>
        <v/>
      </c>
      <c r="AL183" s="36">
        <f>AH183+AI183</f>
        <v/>
      </c>
      <c r="AM183" s="36">
        <f>AK183*(1+AI183)</f>
        <v/>
      </c>
      <c r="AN183" s="36">
        <f>IFERROR(VALUE(IFERROR(TRIM(INDEX($A183:$Z183,MATCH(Lists!$J$10,$A$1:$Z$1,0))&amp;""),"")),0)</f>
        <v/>
      </c>
      <c r="AO183" s="36">
        <f>IFERROR(VALUE(IFERROR(TRIM(INDEX($A183:$Z183,MATCH(Lists!$J$12,$A$1:$Z$1,0))&amp;""),"")),0)</f>
        <v/>
      </c>
      <c r="AP183" s="36">
        <f>IF(IFERROR(INDEX(Lists!$C$2:$C$9,MATCH(AJ183,Lists!$A$2:$A$9,0)),"N")="Y",AN183-AO183,0)</f>
        <v/>
      </c>
      <c r="AQ183" s="36">
        <f>UPPER(IFERROR(TRIM(INDEX($A183:$Z183,MATCH(Lists!$J$11,$A$1:$Z$1,0))&amp;""),""))</f>
        <v/>
      </c>
      <c r="AR183" s="36">
        <f>IF(LEN(AQ183)&gt;0,ROW(),"")</f>
        <v/>
      </c>
      <c r="AS183" s="36">
        <f>IFERROR(TRIM(INDEX($A183:$Z183,MATCH(Lists!$J$7,$A$1:$Z$1,0))&amp;""),"")</f>
        <v/>
      </c>
      <c r="AT183" s="36">
        <f>IFERROR(TRIM(INDEX($A183:$Z183,MATCH(Lists!$J$8,$A$1:$Z$1,0))&amp;""),"")</f>
        <v/>
      </c>
      <c r="AU183" s="36">
        <f>IF(AND(AH183=1,LEN(AT183)&gt;0),MAX($AU$1:AU182)+1,"")</f>
        <v/>
      </c>
      <c r="AV183" s="36">
        <f>IF(AH183=1,AE183,"")</f>
        <v/>
      </c>
      <c r="AW183" s="36">
        <f>IF(AV183="","",SUMPRODUCT(($AV$2:$AV$501&lt;&gt;"")*($AV$2:$AV$501&lt;AV183))+SUMPRODUCT(($AV$2:AV183=AV183)*1))</f>
        <v/>
      </c>
      <c r="AX183" s="36">
        <f>IF(AI183=1,IFERROR(TRIM(INDEX($A183:$Z183,MATCH(Lists!$J$6,$A$1:$Z$1,0))&amp;""),""),"")</f>
        <v/>
      </c>
    </row>
    <row r="184">
      <c r="AA184" s="34" t="n"/>
      <c r="AB184" s="37" t="n"/>
      <c r="AC184" s="37" t="n"/>
      <c r="AD184" s="34" t="n"/>
      <c r="AE184" s="36">
        <f>IFERROR(TRIM(INDEX($A184:$Z184,MATCH(Lists!$J$2,$A$1:$Z$1,0))&amp;""),"")</f>
        <v/>
      </c>
      <c r="AF184" s="36">
        <f>IFERROR(TRIM(INDEX($A184:$Z184,MATCH(Lists!$J$3,$A$1:$Z$1,0))&amp;""),"")</f>
        <v/>
      </c>
      <c r="AG184" s="36">
        <f>IFERROR(TRIM(INDEX($A184:$Z184,MATCH(Lists!$J$4,$A$1:$Z$1,0))&amp;""),"")</f>
        <v/>
      </c>
      <c r="AH184" s="36">
        <f>IF(AND(AE184&lt;&gt;"",UPPER(TRIM(AB184))&lt;&gt;"Y"),1,0)</f>
        <v/>
      </c>
      <c r="AI184" s="36">
        <f>IF(AH184=1,IF(LEFT(IFERROR(TRIM(INDEX($A184:$Z184,MATCH(Lists!$J$5,$A$1:$Z$1,0))&amp;""),""),3)="Yes",1,0),0)</f>
        <v/>
      </c>
      <c r="AJ184" s="36">
        <f>IFERROR(TRIM(INDEX($A184:$Z184,MATCH(Lists!$J$9,$A$1:$Z$1,0))&amp;""),"")</f>
        <v/>
      </c>
      <c r="AK184" s="36">
        <f>IF(AH184=0,0,IF(AJ184="",1,IF(IFERROR(INDEX(Lists!$B$2:$B$9,MATCH(AJ184,Lists!$A$2:$A$9,0)),"N")="Y",1,0)))</f>
        <v/>
      </c>
      <c r="AL184" s="36">
        <f>AH184+AI184</f>
        <v/>
      </c>
      <c r="AM184" s="36">
        <f>AK184*(1+AI184)</f>
        <v/>
      </c>
      <c r="AN184" s="36">
        <f>IFERROR(VALUE(IFERROR(TRIM(INDEX($A184:$Z184,MATCH(Lists!$J$10,$A$1:$Z$1,0))&amp;""),"")),0)</f>
        <v/>
      </c>
      <c r="AO184" s="36">
        <f>IFERROR(VALUE(IFERROR(TRIM(INDEX($A184:$Z184,MATCH(Lists!$J$12,$A$1:$Z$1,0))&amp;""),"")),0)</f>
        <v/>
      </c>
      <c r="AP184" s="36">
        <f>IF(IFERROR(INDEX(Lists!$C$2:$C$9,MATCH(AJ184,Lists!$A$2:$A$9,0)),"N")="Y",AN184-AO184,0)</f>
        <v/>
      </c>
      <c r="AQ184" s="36">
        <f>UPPER(IFERROR(TRIM(INDEX($A184:$Z184,MATCH(Lists!$J$11,$A$1:$Z$1,0))&amp;""),""))</f>
        <v/>
      </c>
      <c r="AR184" s="36">
        <f>IF(LEN(AQ184)&gt;0,ROW(),"")</f>
        <v/>
      </c>
      <c r="AS184" s="36">
        <f>IFERROR(TRIM(INDEX($A184:$Z184,MATCH(Lists!$J$7,$A$1:$Z$1,0))&amp;""),"")</f>
        <v/>
      </c>
      <c r="AT184" s="36">
        <f>IFERROR(TRIM(INDEX($A184:$Z184,MATCH(Lists!$J$8,$A$1:$Z$1,0))&amp;""),"")</f>
        <v/>
      </c>
      <c r="AU184" s="36">
        <f>IF(AND(AH184=1,LEN(AT184)&gt;0),MAX($AU$1:AU183)+1,"")</f>
        <v/>
      </c>
      <c r="AV184" s="36">
        <f>IF(AH184=1,AE184,"")</f>
        <v/>
      </c>
      <c r="AW184" s="36">
        <f>IF(AV184="","",SUMPRODUCT(($AV$2:$AV$501&lt;&gt;"")*($AV$2:$AV$501&lt;AV184))+SUMPRODUCT(($AV$2:AV184=AV184)*1))</f>
        <v/>
      </c>
      <c r="AX184" s="36">
        <f>IF(AI184=1,IFERROR(TRIM(INDEX($A184:$Z184,MATCH(Lists!$J$6,$A$1:$Z$1,0))&amp;""),""),"")</f>
        <v/>
      </c>
    </row>
    <row r="185">
      <c r="AA185" s="34" t="n"/>
      <c r="AB185" s="37" t="n"/>
      <c r="AC185" s="37" t="n"/>
      <c r="AD185" s="34" t="n"/>
      <c r="AE185" s="36">
        <f>IFERROR(TRIM(INDEX($A185:$Z185,MATCH(Lists!$J$2,$A$1:$Z$1,0))&amp;""),"")</f>
        <v/>
      </c>
      <c r="AF185" s="36">
        <f>IFERROR(TRIM(INDEX($A185:$Z185,MATCH(Lists!$J$3,$A$1:$Z$1,0))&amp;""),"")</f>
        <v/>
      </c>
      <c r="AG185" s="36">
        <f>IFERROR(TRIM(INDEX($A185:$Z185,MATCH(Lists!$J$4,$A$1:$Z$1,0))&amp;""),"")</f>
        <v/>
      </c>
      <c r="AH185" s="36">
        <f>IF(AND(AE185&lt;&gt;"",UPPER(TRIM(AB185))&lt;&gt;"Y"),1,0)</f>
        <v/>
      </c>
      <c r="AI185" s="36">
        <f>IF(AH185=1,IF(LEFT(IFERROR(TRIM(INDEX($A185:$Z185,MATCH(Lists!$J$5,$A$1:$Z$1,0))&amp;""),""),3)="Yes",1,0),0)</f>
        <v/>
      </c>
      <c r="AJ185" s="36">
        <f>IFERROR(TRIM(INDEX($A185:$Z185,MATCH(Lists!$J$9,$A$1:$Z$1,0))&amp;""),"")</f>
        <v/>
      </c>
      <c r="AK185" s="36">
        <f>IF(AH185=0,0,IF(AJ185="",1,IF(IFERROR(INDEX(Lists!$B$2:$B$9,MATCH(AJ185,Lists!$A$2:$A$9,0)),"N")="Y",1,0)))</f>
        <v/>
      </c>
      <c r="AL185" s="36">
        <f>AH185+AI185</f>
        <v/>
      </c>
      <c r="AM185" s="36">
        <f>AK185*(1+AI185)</f>
        <v/>
      </c>
      <c r="AN185" s="36">
        <f>IFERROR(VALUE(IFERROR(TRIM(INDEX($A185:$Z185,MATCH(Lists!$J$10,$A$1:$Z$1,0))&amp;""),"")),0)</f>
        <v/>
      </c>
      <c r="AO185" s="36">
        <f>IFERROR(VALUE(IFERROR(TRIM(INDEX($A185:$Z185,MATCH(Lists!$J$12,$A$1:$Z$1,0))&amp;""),"")),0)</f>
        <v/>
      </c>
      <c r="AP185" s="36">
        <f>IF(IFERROR(INDEX(Lists!$C$2:$C$9,MATCH(AJ185,Lists!$A$2:$A$9,0)),"N")="Y",AN185-AO185,0)</f>
        <v/>
      </c>
      <c r="AQ185" s="36">
        <f>UPPER(IFERROR(TRIM(INDEX($A185:$Z185,MATCH(Lists!$J$11,$A$1:$Z$1,0))&amp;""),""))</f>
        <v/>
      </c>
      <c r="AR185" s="36">
        <f>IF(LEN(AQ185)&gt;0,ROW(),"")</f>
        <v/>
      </c>
      <c r="AS185" s="36">
        <f>IFERROR(TRIM(INDEX($A185:$Z185,MATCH(Lists!$J$7,$A$1:$Z$1,0))&amp;""),"")</f>
        <v/>
      </c>
      <c r="AT185" s="36">
        <f>IFERROR(TRIM(INDEX($A185:$Z185,MATCH(Lists!$J$8,$A$1:$Z$1,0))&amp;""),"")</f>
        <v/>
      </c>
      <c r="AU185" s="36">
        <f>IF(AND(AH185=1,LEN(AT185)&gt;0),MAX($AU$1:AU184)+1,"")</f>
        <v/>
      </c>
      <c r="AV185" s="36">
        <f>IF(AH185=1,AE185,"")</f>
        <v/>
      </c>
      <c r="AW185" s="36">
        <f>IF(AV185="","",SUMPRODUCT(($AV$2:$AV$501&lt;&gt;"")*($AV$2:$AV$501&lt;AV185))+SUMPRODUCT(($AV$2:AV185=AV185)*1))</f>
        <v/>
      </c>
      <c r="AX185" s="36">
        <f>IF(AI185=1,IFERROR(TRIM(INDEX($A185:$Z185,MATCH(Lists!$J$6,$A$1:$Z$1,0))&amp;""),""),"")</f>
        <v/>
      </c>
    </row>
    <row r="186">
      <c r="AA186" s="34" t="n"/>
      <c r="AB186" s="37" t="n"/>
      <c r="AC186" s="37" t="n"/>
      <c r="AD186" s="34" t="n"/>
      <c r="AE186" s="36">
        <f>IFERROR(TRIM(INDEX($A186:$Z186,MATCH(Lists!$J$2,$A$1:$Z$1,0))&amp;""),"")</f>
        <v/>
      </c>
      <c r="AF186" s="36">
        <f>IFERROR(TRIM(INDEX($A186:$Z186,MATCH(Lists!$J$3,$A$1:$Z$1,0))&amp;""),"")</f>
        <v/>
      </c>
      <c r="AG186" s="36">
        <f>IFERROR(TRIM(INDEX($A186:$Z186,MATCH(Lists!$J$4,$A$1:$Z$1,0))&amp;""),"")</f>
        <v/>
      </c>
      <c r="AH186" s="36">
        <f>IF(AND(AE186&lt;&gt;"",UPPER(TRIM(AB186))&lt;&gt;"Y"),1,0)</f>
        <v/>
      </c>
      <c r="AI186" s="36">
        <f>IF(AH186=1,IF(LEFT(IFERROR(TRIM(INDEX($A186:$Z186,MATCH(Lists!$J$5,$A$1:$Z$1,0))&amp;""),""),3)="Yes",1,0),0)</f>
        <v/>
      </c>
      <c r="AJ186" s="36">
        <f>IFERROR(TRIM(INDEX($A186:$Z186,MATCH(Lists!$J$9,$A$1:$Z$1,0))&amp;""),"")</f>
        <v/>
      </c>
      <c r="AK186" s="36">
        <f>IF(AH186=0,0,IF(AJ186="",1,IF(IFERROR(INDEX(Lists!$B$2:$B$9,MATCH(AJ186,Lists!$A$2:$A$9,0)),"N")="Y",1,0)))</f>
        <v/>
      </c>
      <c r="AL186" s="36">
        <f>AH186+AI186</f>
        <v/>
      </c>
      <c r="AM186" s="36">
        <f>AK186*(1+AI186)</f>
        <v/>
      </c>
      <c r="AN186" s="36">
        <f>IFERROR(VALUE(IFERROR(TRIM(INDEX($A186:$Z186,MATCH(Lists!$J$10,$A$1:$Z$1,0))&amp;""),"")),0)</f>
        <v/>
      </c>
      <c r="AO186" s="36">
        <f>IFERROR(VALUE(IFERROR(TRIM(INDEX($A186:$Z186,MATCH(Lists!$J$12,$A$1:$Z$1,0))&amp;""),"")),0)</f>
        <v/>
      </c>
      <c r="AP186" s="36">
        <f>IF(IFERROR(INDEX(Lists!$C$2:$C$9,MATCH(AJ186,Lists!$A$2:$A$9,0)),"N")="Y",AN186-AO186,0)</f>
        <v/>
      </c>
      <c r="AQ186" s="36">
        <f>UPPER(IFERROR(TRIM(INDEX($A186:$Z186,MATCH(Lists!$J$11,$A$1:$Z$1,0))&amp;""),""))</f>
        <v/>
      </c>
      <c r="AR186" s="36">
        <f>IF(LEN(AQ186)&gt;0,ROW(),"")</f>
        <v/>
      </c>
      <c r="AS186" s="36">
        <f>IFERROR(TRIM(INDEX($A186:$Z186,MATCH(Lists!$J$7,$A$1:$Z$1,0))&amp;""),"")</f>
        <v/>
      </c>
      <c r="AT186" s="36">
        <f>IFERROR(TRIM(INDEX($A186:$Z186,MATCH(Lists!$J$8,$A$1:$Z$1,0))&amp;""),"")</f>
        <v/>
      </c>
      <c r="AU186" s="36">
        <f>IF(AND(AH186=1,LEN(AT186)&gt;0),MAX($AU$1:AU185)+1,"")</f>
        <v/>
      </c>
      <c r="AV186" s="36">
        <f>IF(AH186=1,AE186,"")</f>
        <v/>
      </c>
      <c r="AW186" s="36">
        <f>IF(AV186="","",SUMPRODUCT(($AV$2:$AV$501&lt;&gt;"")*($AV$2:$AV$501&lt;AV186))+SUMPRODUCT(($AV$2:AV186=AV186)*1))</f>
        <v/>
      </c>
      <c r="AX186" s="36">
        <f>IF(AI186=1,IFERROR(TRIM(INDEX($A186:$Z186,MATCH(Lists!$J$6,$A$1:$Z$1,0))&amp;""),""),"")</f>
        <v/>
      </c>
    </row>
    <row r="187">
      <c r="AA187" s="34" t="n"/>
      <c r="AB187" s="37" t="n"/>
      <c r="AC187" s="37" t="n"/>
      <c r="AD187" s="34" t="n"/>
      <c r="AE187" s="36">
        <f>IFERROR(TRIM(INDEX($A187:$Z187,MATCH(Lists!$J$2,$A$1:$Z$1,0))&amp;""),"")</f>
        <v/>
      </c>
      <c r="AF187" s="36">
        <f>IFERROR(TRIM(INDEX($A187:$Z187,MATCH(Lists!$J$3,$A$1:$Z$1,0))&amp;""),"")</f>
        <v/>
      </c>
      <c r="AG187" s="36">
        <f>IFERROR(TRIM(INDEX($A187:$Z187,MATCH(Lists!$J$4,$A$1:$Z$1,0))&amp;""),"")</f>
        <v/>
      </c>
      <c r="AH187" s="36">
        <f>IF(AND(AE187&lt;&gt;"",UPPER(TRIM(AB187))&lt;&gt;"Y"),1,0)</f>
        <v/>
      </c>
      <c r="AI187" s="36">
        <f>IF(AH187=1,IF(LEFT(IFERROR(TRIM(INDEX($A187:$Z187,MATCH(Lists!$J$5,$A$1:$Z$1,0))&amp;""),""),3)="Yes",1,0),0)</f>
        <v/>
      </c>
      <c r="AJ187" s="36">
        <f>IFERROR(TRIM(INDEX($A187:$Z187,MATCH(Lists!$J$9,$A$1:$Z$1,0))&amp;""),"")</f>
        <v/>
      </c>
      <c r="AK187" s="36">
        <f>IF(AH187=0,0,IF(AJ187="",1,IF(IFERROR(INDEX(Lists!$B$2:$B$9,MATCH(AJ187,Lists!$A$2:$A$9,0)),"N")="Y",1,0)))</f>
        <v/>
      </c>
      <c r="AL187" s="36">
        <f>AH187+AI187</f>
        <v/>
      </c>
      <c r="AM187" s="36">
        <f>AK187*(1+AI187)</f>
        <v/>
      </c>
      <c r="AN187" s="36">
        <f>IFERROR(VALUE(IFERROR(TRIM(INDEX($A187:$Z187,MATCH(Lists!$J$10,$A$1:$Z$1,0))&amp;""),"")),0)</f>
        <v/>
      </c>
      <c r="AO187" s="36">
        <f>IFERROR(VALUE(IFERROR(TRIM(INDEX($A187:$Z187,MATCH(Lists!$J$12,$A$1:$Z$1,0))&amp;""),"")),0)</f>
        <v/>
      </c>
      <c r="AP187" s="36">
        <f>IF(IFERROR(INDEX(Lists!$C$2:$C$9,MATCH(AJ187,Lists!$A$2:$A$9,0)),"N")="Y",AN187-AO187,0)</f>
        <v/>
      </c>
      <c r="AQ187" s="36">
        <f>UPPER(IFERROR(TRIM(INDEX($A187:$Z187,MATCH(Lists!$J$11,$A$1:$Z$1,0))&amp;""),""))</f>
        <v/>
      </c>
      <c r="AR187" s="36">
        <f>IF(LEN(AQ187)&gt;0,ROW(),"")</f>
        <v/>
      </c>
      <c r="AS187" s="36">
        <f>IFERROR(TRIM(INDEX($A187:$Z187,MATCH(Lists!$J$7,$A$1:$Z$1,0))&amp;""),"")</f>
        <v/>
      </c>
      <c r="AT187" s="36">
        <f>IFERROR(TRIM(INDEX($A187:$Z187,MATCH(Lists!$J$8,$A$1:$Z$1,0))&amp;""),"")</f>
        <v/>
      </c>
      <c r="AU187" s="36">
        <f>IF(AND(AH187=1,LEN(AT187)&gt;0),MAX($AU$1:AU186)+1,"")</f>
        <v/>
      </c>
      <c r="AV187" s="36">
        <f>IF(AH187=1,AE187,"")</f>
        <v/>
      </c>
      <c r="AW187" s="36">
        <f>IF(AV187="","",SUMPRODUCT(($AV$2:$AV$501&lt;&gt;"")*($AV$2:$AV$501&lt;AV187))+SUMPRODUCT(($AV$2:AV187=AV187)*1))</f>
        <v/>
      </c>
      <c r="AX187" s="36">
        <f>IF(AI187=1,IFERROR(TRIM(INDEX($A187:$Z187,MATCH(Lists!$J$6,$A$1:$Z$1,0))&amp;""),""),"")</f>
        <v/>
      </c>
    </row>
    <row r="188">
      <c r="AA188" s="34" t="n"/>
      <c r="AB188" s="37" t="n"/>
      <c r="AC188" s="37" t="n"/>
      <c r="AD188" s="34" t="n"/>
      <c r="AE188" s="36">
        <f>IFERROR(TRIM(INDEX($A188:$Z188,MATCH(Lists!$J$2,$A$1:$Z$1,0))&amp;""),"")</f>
        <v/>
      </c>
      <c r="AF188" s="36">
        <f>IFERROR(TRIM(INDEX($A188:$Z188,MATCH(Lists!$J$3,$A$1:$Z$1,0))&amp;""),"")</f>
        <v/>
      </c>
      <c r="AG188" s="36">
        <f>IFERROR(TRIM(INDEX($A188:$Z188,MATCH(Lists!$J$4,$A$1:$Z$1,0))&amp;""),"")</f>
        <v/>
      </c>
      <c r="AH188" s="36">
        <f>IF(AND(AE188&lt;&gt;"",UPPER(TRIM(AB188))&lt;&gt;"Y"),1,0)</f>
        <v/>
      </c>
      <c r="AI188" s="36">
        <f>IF(AH188=1,IF(LEFT(IFERROR(TRIM(INDEX($A188:$Z188,MATCH(Lists!$J$5,$A$1:$Z$1,0))&amp;""),""),3)="Yes",1,0),0)</f>
        <v/>
      </c>
      <c r="AJ188" s="36">
        <f>IFERROR(TRIM(INDEX($A188:$Z188,MATCH(Lists!$J$9,$A$1:$Z$1,0))&amp;""),"")</f>
        <v/>
      </c>
      <c r="AK188" s="36">
        <f>IF(AH188=0,0,IF(AJ188="",1,IF(IFERROR(INDEX(Lists!$B$2:$B$9,MATCH(AJ188,Lists!$A$2:$A$9,0)),"N")="Y",1,0)))</f>
        <v/>
      </c>
      <c r="AL188" s="36">
        <f>AH188+AI188</f>
        <v/>
      </c>
      <c r="AM188" s="36">
        <f>AK188*(1+AI188)</f>
        <v/>
      </c>
      <c r="AN188" s="36">
        <f>IFERROR(VALUE(IFERROR(TRIM(INDEX($A188:$Z188,MATCH(Lists!$J$10,$A$1:$Z$1,0))&amp;""),"")),0)</f>
        <v/>
      </c>
      <c r="AO188" s="36">
        <f>IFERROR(VALUE(IFERROR(TRIM(INDEX($A188:$Z188,MATCH(Lists!$J$12,$A$1:$Z$1,0))&amp;""),"")),0)</f>
        <v/>
      </c>
      <c r="AP188" s="36">
        <f>IF(IFERROR(INDEX(Lists!$C$2:$C$9,MATCH(AJ188,Lists!$A$2:$A$9,0)),"N")="Y",AN188-AO188,0)</f>
        <v/>
      </c>
      <c r="AQ188" s="36">
        <f>UPPER(IFERROR(TRIM(INDEX($A188:$Z188,MATCH(Lists!$J$11,$A$1:$Z$1,0))&amp;""),""))</f>
        <v/>
      </c>
      <c r="AR188" s="36">
        <f>IF(LEN(AQ188)&gt;0,ROW(),"")</f>
        <v/>
      </c>
      <c r="AS188" s="36">
        <f>IFERROR(TRIM(INDEX($A188:$Z188,MATCH(Lists!$J$7,$A$1:$Z$1,0))&amp;""),"")</f>
        <v/>
      </c>
      <c r="AT188" s="36">
        <f>IFERROR(TRIM(INDEX($A188:$Z188,MATCH(Lists!$J$8,$A$1:$Z$1,0))&amp;""),"")</f>
        <v/>
      </c>
      <c r="AU188" s="36">
        <f>IF(AND(AH188=1,LEN(AT188)&gt;0),MAX($AU$1:AU187)+1,"")</f>
        <v/>
      </c>
      <c r="AV188" s="36">
        <f>IF(AH188=1,AE188,"")</f>
        <v/>
      </c>
      <c r="AW188" s="36">
        <f>IF(AV188="","",SUMPRODUCT(($AV$2:$AV$501&lt;&gt;"")*($AV$2:$AV$501&lt;AV188))+SUMPRODUCT(($AV$2:AV188=AV188)*1))</f>
        <v/>
      </c>
      <c r="AX188" s="36">
        <f>IF(AI188=1,IFERROR(TRIM(INDEX($A188:$Z188,MATCH(Lists!$J$6,$A$1:$Z$1,0))&amp;""),""),"")</f>
        <v/>
      </c>
    </row>
    <row r="189">
      <c r="AA189" s="34" t="n"/>
      <c r="AB189" s="37" t="n"/>
      <c r="AC189" s="37" t="n"/>
      <c r="AD189" s="34" t="n"/>
      <c r="AE189" s="36">
        <f>IFERROR(TRIM(INDEX($A189:$Z189,MATCH(Lists!$J$2,$A$1:$Z$1,0))&amp;""),"")</f>
        <v/>
      </c>
      <c r="AF189" s="36">
        <f>IFERROR(TRIM(INDEX($A189:$Z189,MATCH(Lists!$J$3,$A$1:$Z$1,0))&amp;""),"")</f>
        <v/>
      </c>
      <c r="AG189" s="36">
        <f>IFERROR(TRIM(INDEX($A189:$Z189,MATCH(Lists!$J$4,$A$1:$Z$1,0))&amp;""),"")</f>
        <v/>
      </c>
      <c r="AH189" s="36">
        <f>IF(AND(AE189&lt;&gt;"",UPPER(TRIM(AB189))&lt;&gt;"Y"),1,0)</f>
        <v/>
      </c>
      <c r="AI189" s="36">
        <f>IF(AH189=1,IF(LEFT(IFERROR(TRIM(INDEX($A189:$Z189,MATCH(Lists!$J$5,$A$1:$Z$1,0))&amp;""),""),3)="Yes",1,0),0)</f>
        <v/>
      </c>
      <c r="AJ189" s="36">
        <f>IFERROR(TRIM(INDEX($A189:$Z189,MATCH(Lists!$J$9,$A$1:$Z$1,0))&amp;""),"")</f>
        <v/>
      </c>
      <c r="AK189" s="36">
        <f>IF(AH189=0,0,IF(AJ189="",1,IF(IFERROR(INDEX(Lists!$B$2:$B$9,MATCH(AJ189,Lists!$A$2:$A$9,0)),"N")="Y",1,0)))</f>
        <v/>
      </c>
      <c r="AL189" s="36">
        <f>AH189+AI189</f>
        <v/>
      </c>
      <c r="AM189" s="36">
        <f>AK189*(1+AI189)</f>
        <v/>
      </c>
      <c r="AN189" s="36">
        <f>IFERROR(VALUE(IFERROR(TRIM(INDEX($A189:$Z189,MATCH(Lists!$J$10,$A$1:$Z$1,0))&amp;""),"")),0)</f>
        <v/>
      </c>
      <c r="AO189" s="36">
        <f>IFERROR(VALUE(IFERROR(TRIM(INDEX($A189:$Z189,MATCH(Lists!$J$12,$A$1:$Z$1,0))&amp;""),"")),0)</f>
        <v/>
      </c>
      <c r="AP189" s="36">
        <f>IF(IFERROR(INDEX(Lists!$C$2:$C$9,MATCH(AJ189,Lists!$A$2:$A$9,0)),"N")="Y",AN189-AO189,0)</f>
        <v/>
      </c>
      <c r="AQ189" s="36">
        <f>UPPER(IFERROR(TRIM(INDEX($A189:$Z189,MATCH(Lists!$J$11,$A$1:$Z$1,0))&amp;""),""))</f>
        <v/>
      </c>
      <c r="AR189" s="36">
        <f>IF(LEN(AQ189)&gt;0,ROW(),"")</f>
        <v/>
      </c>
      <c r="AS189" s="36">
        <f>IFERROR(TRIM(INDEX($A189:$Z189,MATCH(Lists!$J$7,$A$1:$Z$1,0))&amp;""),"")</f>
        <v/>
      </c>
      <c r="AT189" s="36">
        <f>IFERROR(TRIM(INDEX($A189:$Z189,MATCH(Lists!$J$8,$A$1:$Z$1,0))&amp;""),"")</f>
        <v/>
      </c>
      <c r="AU189" s="36">
        <f>IF(AND(AH189=1,LEN(AT189)&gt;0),MAX($AU$1:AU188)+1,"")</f>
        <v/>
      </c>
      <c r="AV189" s="36">
        <f>IF(AH189=1,AE189,"")</f>
        <v/>
      </c>
      <c r="AW189" s="36">
        <f>IF(AV189="","",SUMPRODUCT(($AV$2:$AV$501&lt;&gt;"")*($AV$2:$AV$501&lt;AV189))+SUMPRODUCT(($AV$2:AV189=AV189)*1))</f>
        <v/>
      </c>
      <c r="AX189" s="36">
        <f>IF(AI189=1,IFERROR(TRIM(INDEX($A189:$Z189,MATCH(Lists!$J$6,$A$1:$Z$1,0))&amp;""),""),"")</f>
        <v/>
      </c>
    </row>
    <row r="190">
      <c r="AA190" s="34" t="n"/>
      <c r="AB190" s="37" t="n"/>
      <c r="AC190" s="37" t="n"/>
      <c r="AD190" s="34" t="n"/>
      <c r="AE190" s="36">
        <f>IFERROR(TRIM(INDEX($A190:$Z190,MATCH(Lists!$J$2,$A$1:$Z$1,0))&amp;""),"")</f>
        <v/>
      </c>
      <c r="AF190" s="36">
        <f>IFERROR(TRIM(INDEX($A190:$Z190,MATCH(Lists!$J$3,$A$1:$Z$1,0))&amp;""),"")</f>
        <v/>
      </c>
      <c r="AG190" s="36">
        <f>IFERROR(TRIM(INDEX($A190:$Z190,MATCH(Lists!$J$4,$A$1:$Z$1,0))&amp;""),"")</f>
        <v/>
      </c>
      <c r="AH190" s="36">
        <f>IF(AND(AE190&lt;&gt;"",UPPER(TRIM(AB190))&lt;&gt;"Y"),1,0)</f>
        <v/>
      </c>
      <c r="AI190" s="36">
        <f>IF(AH190=1,IF(LEFT(IFERROR(TRIM(INDEX($A190:$Z190,MATCH(Lists!$J$5,$A$1:$Z$1,0))&amp;""),""),3)="Yes",1,0),0)</f>
        <v/>
      </c>
      <c r="AJ190" s="36">
        <f>IFERROR(TRIM(INDEX($A190:$Z190,MATCH(Lists!$J$9,$A$1:$Z$1,0))&amp;""),"")</f>
        <v/>
      </c>
      <c r="AK190" s="36">
        <f>IF(AH190=0,0,IF(AJ190="",1,IF(IFERROR(INDEX(Lists!$B$2:$B$9,MATCH(AJ190,Lists!$A$2:$A$9,0)),"N")="Y",1,0)))</f>
        <v/>
      </c>
      <c r="AL190" s="36">
        <f>AH190+AI190</f>
        <v/>
      </c>
      <c r="AM190" s="36">
        <f>AK190*(1+AI190)</f>
        <v/>
      </c>
      <c r="AN190" s="36">
        <f>IFERROR(VALUE(IFERROR(TRIM(INDEX($A190:$Z190,MATCH(Lists!$J$10,$A$1:$Z$1,0))&amp;""),"")),0)</f>
        <v/>
      </c>
      <c r="AO190" s="36">
        <f>IFERROR(VALUE(IFERROR(TRIM(INDEX($A190:$Z190,MATCH(Lists!$J$12,$A$1:$Z$1,0))&amp;""),"")),0)</f>
        <v/>
      </c>
      <c r="AP190" s="36">
        <f>IF(IFERROR(INDEX(Lists!$C$2:$C$9,MATCH(AJ190,Lists!$A$2:$A$9,0)),"N")="Y",AN190-AO190,0)</f>
        <v/>
      </c>
      <c r="AQ190" s="36">
        <f>UPPER(IFERROR(TRIM(INDEX($A190:$Z190,MATCH(Lists!$J$11,$A$1:$Z$1,0))&amp;""),""))</f>
        <v/>
      </c>
      <c r="AR190" s="36">
        <f>IF(LEN(AQ190)&gt;0,ROW(),"")</f>
        <v/>
      </c>
      <c r="AS190" s="36">
        <f>IFERROR(TRIM(INDEX($A190:$Z190,MATCH(Lists!$J$7,$A$1:$Z$1,0))&amp;""),"")</f>
        <v/>
      </c>
      <c r="AT190" s="36">
        <f>IFERROR(TRIM(INDEX($A190:$Z190,MATCH(Lists!$J$8,$A$1:$Z$1,0))&amp;""),"")</f>
        <v/>
      </c>
      <c r="AU190" s="36">
        <f>IF(AND(AH190=1,LEN(AT190)&gt;0),MAX($AU$1:AU189)+1,"")</f>
        <v/>
      </c>
      <c r="AV190" s="36">
        <f>IF(AH190=1,AE190,"")</f>
        <v/>
      </c>
      <c r="AW190" s="36">
        <f>IF(AV190="","",SUMPRODUCT(($AV$2:$AV$501&lt;&gt;"")*($AV$2:$AV$501&lt;AV190))+SUMPRODUCT(($AV$2:AV190=AV190)*1))</f>
        <v/>
      </c>
      <c r="AX190" s="36">
        <f>IF(AI190=1,IFERROR(TRIM(INDEX($A190:$Z190,MATCH(Lists!$J$6,$A$1:$Z$1,0))&amp;""),""),"")</f>
        <v/>
      </c>
    </row>
    <row r="191">
      <c r="AA191" s="34" t="n"/>
      <c r="AB191" s="37" t="n"/>
      <c r="AC191" s="37" t="n"/>
      <c r="AD191" s="34" t="n"/>
      <c r="AE191" s="36">
        <f>IFERROR(TRIM(INDEX($A191:$Z191,MATCH(Lists!$J$2,$A$1:$Z$1,0))&amp;""),"")</f>
        <v/>
      </c>
      <c r="AF191" s="36">
        <f>IFERROR(TRIM(INDEX($A191:$Z191,MATCH(Lists!$J$3,$A$1:$Z$1,0))&amp;""),"")</f>
        <v/>
      </c>
      <c r="AG191" s="36">
        <f>IFERROR(TRIM(INDEX($A191:$Z191,MATCH(Lists!$J$4,$A$1:$Z$1,0))&amp;""),"")</f>
        <v/>
      </c>
      <c r="AH191" s="36">
        <f>IF(AND(AE191&lt;&gt;"",UPPER(TRIM(AB191))&lt;&gt;"Y"),1,0)</f>
        <v/>
      </c>
      <c r="AI191" s="36">
        <f>IF(AH191=1,IF(LEFT(IFERROR(TRIM(INDEX($A191:$Z191,MATCH(Lists!$J$5,$A$1:$Z$1,0))&amp;""),""),3)="Yes",1,0),0)</f>
        <v/>
      </c>
      <c r="AJ191" s="36">
        <f>IFERROR(TRIM(INDEX($A191:$Z191,MATCH(Lists!$J$9,$A$1:$Z$1,0))&amp;""),"")</f>
        <v/>
      </c>
      <c r="AK191" s="36">
        <f>IF(AH191=0,0,IF(AJ191="",1,IF(IFERROR(INDEX(Lists!$B$2:$B$9,MATCH(AJ191,Lists!$A$2:$A$9,0)),"N")="Y",1,0)))</f>
        <v/>
      </c>
      <c r="AL191" s="36">
        <f>AH191+AI191</f>
        <v/>
      </c>
      <c r="AM191" s="36">
        <f>AK191*(1+AI191)</f>
        <v/>
      </c>
      <c r="AN191" s="36">
        <f>IFERROR(VALUE(IFERROR(TRIM(INDEX($A191:$Z191,MATCH(Lists!$J$10,$A$1:$Z$1,0))&amp;""),"")),0)</f>
        <v/>
      </c>
      <c r="AO191" s="36">
        <f>IFERROR(VALUE(IFERROR(TRIM(INDEX($A191:$Z191,MATCH(Lists!$J$12,$A$1:$Z$1,0))&amp;""),"")),0)</f>
        <v/>
      </c>
      <c r="AP191" s="36">
        <f>IF(IFERROR(INDEX(Lists!$C$2:$C$9,MATCH(AJ191,Lists!$A$2:$A$9,0)),"N")="Y",AN191-AO191,0)</f>
        <v/>
      </c>
      <c r="AQ191" s="36">
        <f>UPPER(IFERROR(TRIM(INDEX($A191:$Z191,MATCH(Lists!$J$11,$A$1:$Z$1,0))&amp;""),""))</f>
        <v/>
      </c>
      <c r="AR191" s="36">
        <f>IF(LEN(AQ191)&gt;0,ROW(),"")</f>
        <v/>
      </c>
      <c r="AS191" s="36">
        <f>IFERROR(TRIM(INDEX($A191:$Z191,MATCH(Lists!$J$7,$A$1:$Z$1,0))&amp;""),"")</f>
        <v/>
      </c>
      <c r="AT191" s="36">
        <f>IFERROR(TRIM(INDEX($A191:$Z191,MATCH(Lists!$J$8,$A$1:$Z$1,0))&amp;""),"")</f>
        <v/>
      </c>
      <c r="AU191" s="36">
        <f>IF(AND(AH191=1,LEN(AT191)&gt;0),MAX($AU$1:AU190)+1,"")</f>
        <v/>
      </c>
      <c r="AV191" s="36">
        <f>IF(AH191=1,AE191,"")</f>
        <v/>
      </c>
      <c r="AW191" s="36">
        <f>IF(AV191="","",SUMPRODUCT(($AV$2:$AV$501&lt;&gt;"")*($AV$2:$AV$501&lt;AV191))+SUMPRODUCT(($AV$2:AV191=AV191)*1))</f>
        <v/>
      </c>
      <c r="AX191" s="36">
        <f>IF(AI191=1,IFERROR(TRIM(INDEX($A191:$Z191,MATCH(Lists!$J$6,$A$1:$Z$1,0))&amp;""),""),"")</f>
        <v/>
      </c>
    </row>
    <row r="192">
      <c r="AA192" s="34" t="n"/>
      <c r="AB192" s="37" t="n"/>
      <c r="AC192" s="37" t="n"/>
      <c r="AD192" s="34" t="n"/>
      <c r="AE192" s="36">
        <f>IFERROR(TRIM(INDEX($A192:$Z192,MATCH(Lists!$J$2,$A$1:$Z$1,0))&amp;""),"")</f>
        <v/>
      </c>
      <c r="AF192" s="36">
        <f>IFERROR(TRIM(INDEX($A192:$Z192,MATCH(Lists!$J$3,$A$1:$Z$1,0))&amp;""),"")</f>
        <v/>
      </c>
      <c r="AG192" s="36">
        <f>IFERROR(TRIM(INDEX($A192:$Z192,MATCH(Lists!$J$4,$A$1:$Z$1,0))&amp;""),"")</f>
        <v/>
      </c>
      <c r="AH192" s="36">
        <f>IF(AND(AE192&lt;&gt;"",UPPER(TRIM(AB192))&lt;&gt;"Y"),1,0)</f>
        <v/>
      </c>
      <c r="AI192" s="36">
        <f>IF(AH192=1,IF(LEFT(IFERROR(TRIM(INDEX($A192:$Z192,MATCH(Lists!$J$5,$A$1:$Z$1,0))&amp;""),""),3)="Yes",1,0),0)</f>
        <v/>
      </c>
      <c r="AJ192" s="36">
        <f>IFERROR(TRIM(INDEX($A192:$Z192,MATCH(Lists!$J$9,$A$1:$Z$1,0))&amp;""),"")</f>
        <v/>
      </c>
      <c r="AK192" s="36">
        <f>IF(AH192=0,0,IF(AJ192="",1,IF(IFERROR(INDEX(Lists!$B$2:$B$9,MATCH(AJ192,Lists!$A$2:$A$9,0)),"N")="Y",1,0)))</f>
        <v/>
      </c>
      <c r="AL192" s="36">
        <f>AH192+AI192</f>
        <v/>
      </c>
      <c r="AM192" s="36">
        <f>AK192*(1+AI192)</f>
        <v/>
      </c>
      <c r="AN192" s="36">
        <f>IFERROR(VALUE(IFERROR(TRIM(INDEX($A192:$Z192,MATCH(Lists!$J$10,$A$1:$Z$1,0))&amp;""),"")),0)</f>
        <v/>
      </c>
      <c r="AO192" s="36">
        <f>IFERROR(VALUE(IFERROR(TRIM(INDEX($A192:$Z192,MATCH(Lists!$J$12,$A$1:$Z$1,0))&amp;""),"")),0)</f>
        <v/>
      </c>
      <c r="AP192" s="36">
        <f>IF(IFERROR(INDEX(Lists!$C$2:$C$9,MATCH(AJ192,Lists!$A$2:$A$9,0)),"N")="Y",AN192-AO192,0)</f>
        <v/>
      </c>
      <c r="AQ192" s="36">
        <f>UPPER(IFERROR(TRIM(INDEX($A192:$Z192,MATCH(Lists!$J$11,$A$1:$Z$1,0))&amp;""),""))</f>
        <v/>
      </c>
      <c r="AR192" s="36">
        <f>IF(LEN(AQ192)&gt;0,ROW(),"")</f>
        <v/>
      </c>
      <c r="AS192" s="36">
        <f>IFERROR(TRIM(INDEX($A192:$Z192,MATCH(Lists!$J$7,$A$1:$Z$1,0))&amp;""),"")</f>
        <v/>
      </c>
      <c r="AT192" s="36">
        <f>IFERROR(TRIM(INDEX($A192:$Z192,MATCH(Lists!$J$8,$A$1:$Z$1,0))&amp;""),"")</f>
        <v/>
      </c>
      <c r="AU192" s="36">
        <f>IF(AND(AH192=1,LEN(AT192)&gt;0),MAX($AU$1:AU191)+1,"")</f>
        <v/>
      </c>
      <c r="AV192" s="36">
        <f>IF(AH192=1,AE192,"")</f>
        <v/>
      </c>
      <c r="AW192" s="36">
        <f>IF(AV192="","",SUMPRODUCT(($AV$2:$AV$501&lt;&gt;"")*($AV$2:$AV$501&lt;AV192))+SUMPRODUCT(($AV$2:AV192=AV192)*1))</f>
        <v/>
      </c>
      <c r="AX192" s="36">
        <f>IF(AI192=1,IFERROR(TRIM(INDEX($A192:$Z192,MATCH(Lists!$J$6,$A$1:$Z$1,0))&amp;""),""),"")</f>
        <v/>
      </c>
    </row>
    <row r="193">
      <c r="AA193" s="34" t="n"/>
      <c r="AB193" s="37" t="n"/>
      <c r="AC193" s="37" t="n"/>
      <c r="AD193" s="34" t="n"/>
      <c r="AE193" s="36">
        <f>IFERROR(TRIM(INDEX($A193:$Z193,MATCH(Lists!$J$2,$A$1:$Z$1,0))&amp;""),"")</f>
        <v/>
      </c>
      <c r="AF193" s="36">
        <f>IFERROR(TRIM(INDEX($A193:$Z193,MATCH(Lists!$J$3,$A$1:$Z$1,0))&amp;""),"")</f>
        <v/>
      </c>
      <c r="AG193" s="36">
        <f>IFERROR(TRIM(INDEX($A193:$Z193,MATCH(Lists!$J$4,$A$1:$Z$1,0))&amp;""),"")</f>
        <v/>
      </c>
      <c r="AH193" s="36">
        <f>IF(AND(AE193&lt;&gt;"",UPPER(TRIM(AB193))&lt;&gt;"Y"),1,0)</f>
        <v/>
      </c>
      <c r="AI193" s="36">
        <f>IF(AH193=1,IF(LEFT(IFERROR(TRIM(INDEX($A193:$Z193,MATCH(Lists!$J$5,$A$1:$Z$1,0))&amp;""),""),3)="Yes",1,0),0)</f>
        <v/>
      </c>
      <c r="AJ193" s="36">
        <f>IFERROR(TRIM(INDEX($A193:$Z193,MATCH(Lists!$J$9,$A$1:$Z$1,0))&amp;""),"")</f>
        <v/>
      </c>
      <c r="AK193" s="36">
        <f>IF(AH193=0,0,IF(AJ193="",1,IF(IFERROR(INDEX(Lists!$B$2:$B$9,MATCH(AJ193,Lists!$A$2:$A$9,0)),"N")="Y",1,0)))</f>
        <v/>
      </c>
      <c r="AL193" s="36">
        <f>AH193+AI193</f>
        <v/>
      </c>
      <c r="AM193" s="36">
        <f>AK193*(1+AI193)</f>
        <v/>
      </c>
      <c r="AN193" s="36">
        <f>IFERROR(VALUE(IFERROR(TRIM(INDEX($A193:$Z193,MATCH(Lists!$J$10,$A$1:$Z$1,0))&amp;""),"")),0)</f>
        <v/>
      </c>
      <c r="AO193" s="36">
        <f>IFERROR(VALUE(IFERROR(TRIM(INDEX($A193:$Z193,MATCH(Lists!$J$12,$A$1:$Z$1,0))&amp;""),"")),0)</f>
        <v/>
      </c>
      <c r="AP193" s="36">
        <f>IF(IFERROR(INDEX(Lists!$C$2:$C$9,MATCH(AJ193,Lists!$A$2:$A$9,0)),"N")="Y",AN193-AO193,0)</f>
        <v/>
      </c>
      <c r="AQ193" s="36">
        <f>UPPER(IFERROR(TRIM(INDEX($A193:$Z193,MATCH(Lists!$J$11,$A$1:$Z$1,0))&amp;""),""))</f>
        <v/>
      </c>
      <c r="AR193" s="36">
        <f>IF(LEN(AQ193)&gt;0,ROW(),"")</f>
        <v/>
      </c>
      <c r="AS193" s="36">
        <f>IFERROR(TRIM(INDEX($A193:$Z193,MATCH(Lists!$J$7,$A$1:$Z$1,0))&amp;""),"")</f>
        <v/>
      </c>
      <c r="AT193" s="36">
        <f>IFERROR(TRIM(INDEX($A193:$Z193,MATCH(Lists!$J$8,$A$1:$Z$1,0))&amp;""),"")</f>
        <v/>
      </c>
      <c r="AU193" s="36">
        <f>IF(AND(AH193=1,LEN(AT193)&gt;0),MAX($AU$1:AU192)+1,"")</f>
        <v/>
      </c>
      <c r="AV193" s="36">
        <f>IF(AH193=1,AE193,"")</f>
        <v/>
      </c>
      <c r="AW193" s="36">
        <f>IF(AV193="","",SUMPRODUCT(($AV$2:$AV$501&lt;&gt;"")*($AV$2:$AV$501&lt;AV193))+SUMPRODUCT(($AV$2:AV193=AV193)*1))</f>
        <v/>
      </c>
      <c r="AX193" s="36">
        <f>IF(AI193=1,IFERROR(TRIM(INDEX($A193:$Z193,MATCH(Lists!$J$6,$A$1:$Z$1,0))&amp;""),""),"")</f>
        <v/>
      </c>
    </row>
    <row r="194">
      <c r="AA194" s="34" t="n"/>
      <c r="AB194" s="37" t="n"/>
      <c r="AC194" s="37" t="n"/>
      <c r="AD194" s="34" t="n"/>
      <c r="AE194" s="36">
        <f>IFERROR(TRIM(INDEX($A194:$Z194,MATCH(Lists!$J$2,$A$1:$Z$1,0))&amp;""),"")</f>
        <v/>
      </c>
      <c r="AF194" s="36">
        <f>IFERROR(TRIM(INDEX($A194:$Z194,MATCH(Lists!$J$3,$A$1:$Z$1,0))&amp;""),"")</f>
        <v/>
      </c>
      <c r="AG194" s="36">
        <f>IFERROR(TRIM(INDEX($A194:$Z194,MATCH(Lists!$J$4,$A$1:$Z$1,0))&amp;""),"")</f>
        <v/>
      </c>
      <c r="AH194" s="36">
        <f>IF(AND(AE194&lt;&gt;"",UPPER(TRIM(AB194))&lt;&gt;"Y"),1,0)</f>
        <v/>
      </c>
      <c r="AI194" s="36">
        <f>IF(AH194=1,IF(LEFT(IFERROR(TRIM(INDEX($A194:$Z194,MATCH(Lists!$J$5,$A$1:$Z$1,0))&amp;""),""),3)="Yes",1,0),0)</f>
        <v/>
      </c>
      <c r="AJ194" s="36">
        <f>IFERROR(TRIM(INDEX($A194:$Z194,MATCH(Lists!$J$9,$A$1:$Z$1,0))&amp;""),"")</f>
        <v/>
      </c>
      <c r="AK194" s="36">
        <f>IF(AH194=0,0,IF(AJ194="",1,IF(IFERROR(INDEX(Lists!$B$2:$B$9,MATCH(AJ194,Lists!$A$2:$A$9,0)),"N")="Y",1,0)))</f>
        <v/>
      </c>
      <c r="AL194" s="36">
        <f>AH194+AI194</f>
        <v/>
      </c>
      <c r="AM194" s="36">
        <f>AK194*(1+AI194)</f>
        <v/>
      </c>
      <c r="AN194" s="36">
        <f>IFERROR(VALUE(IFERROR(TRIM(INDEX($A194:$Z194,MATCH(Lists!$J$10,$A$1:$Z$1,0))&amp;""),"")),0)</f>
        <v/>
      </c>
      <c r="AO194" s="36">
        <f>IFERROR(VALUE(IFERROR(TRIM(INDEX($A194:$Z194,MATCH(Lists!$J$12,$A$1:$Z$1,0))&amp;""),"")),0)</f>
        <v/>
      </c>
      <c r="AP194" s="36">
        <f>IF(IFERROR(INDEX(Lists!$C$2:$C$9,MATCH(AJ194,Lists!$A$2:$A$9,0)),"N")="Y",AN194-AO194,0)</f>
        <v/>
      </c>
      <c r="AQ194" s="36">
        <f>UPPER(IFERROR(TRIM(INDEX($A194:$Z194,MATCH(Lists!$J$11,$A$1:$Z$1,0))&amp;""),""))</f>
        <v/>
      </c>
      <c r="AR194" s="36">
        <f>IF(LEN(AQ194)&gt;0,ROW(),"")</f>
        <v/>
      </c>
      <c r="AS194" s="36">
        <f>IFERROR(TRIM(INDEX($A194:$Z194,MATCH(Lists!$J$7,$A$1:$Z$1,0))&amp;""),"")</f>
        <v/>
      </c>
      <c r="AT194" s="36">
        <f>IFERROR(TRIM(INDEX($A194:$Z194,MATCH(Lists!$J$8,$A$1:$Z$1,0))&amp;""),"")</f>
        <v/>
      </c>
      <c r="AU194" s="36">
        <f>IF(AND(AH194=1,LEN(AT194)&gt;0),MAX($AU$1:AU193)+1,"")</f>
        <v/>
      </c>
      <c r="AV194" s="36">
        <f>IF(AH194=1,AE194,"")</f>
        <v/>
      </c>
      <c r="AW194" s="36">
        <f>IF(AV194="","",SUMPRODUCT(($AV$2:$AV$501&lt;&gt;"")*($AV$2:$AV$501&lt;AV194))+SUMPRODUCT(($AV$2:AV194=AV194)*1))</f>
        <v/>
      </c>
      <c r="AX194" s="36">
        <f>IF(AI194=1,IFERROR(TRIM(INDEX($A194:$Z194,MATCH(Lists!$J$6,$A$1:$Z$1,0))&amp;""),""),"")</f>
        <v/>
      </c>
    </row>
    <row r="195">
      <c r="AA195" s="34" t="n"/>
      <c r="AB195" s="37" t="n"/>
      <c r="AC195" s="37" t="n"/>
      <c r="AD195" s="34" t="n"/>
      <c r="AE195" s="36">
        <f>IFERROR(TRIM(INDEX($A195:$Z195,MATCH(Lists!$J$2,$A$1:$Z$1,0))&amp;""),"")</f>
        <v/>
      </c>
      <c r="AF195" s="36">
        <f>IFERROR(TRIM(INDEX($A195:$Z195,MATCH(Lists!$J$3,$A$1:$Z$1,0))&amp;""),"")</f>
        <v/>
      </c>
      <c r="AG195" s="36">
        <f>IFERROR(TRIM(INDEX($A195:$Z195,MATCH(Lists!$J$4,$A$1:$Z$1,0))&amp;""),"")</f>
        <v/>
      </c>
      <c r="AH195" s="36">
        <f>IF(AND(AE195&lt;&gt;"",UPPER(TRIM(AB195))&lt;&gt;"Y"),1,0)</f>
        <v/>
      </c>
      <c r="AI195" s="36">
        <f>IF(AH195=1,IF(LEFT(IFERROR(TRIM(INDEX($A195:$Z195,MATCH(Lists!$J$5,$A$1:$Z$1,0))&amp;""),""),3)="Yes",1,0),0)</f>
        <v/>
      </c>
      <c r="AJ195" s="36">
        <f>IFERROR(TRIM(INDEX($A195:$Z195,MATCH(Lists!$J$9,$A$1:$Z$1,0))&amp;""),"")</f>
        <v/>
      </c>
      <c r="AK195" s="36">
        <f>IF(AH195=0,0,IF(AJ195="",1,IF(IFERROR(INDEX(Lists!$B$2:$B$9,MATCH(AJ195,Lists!$A$2:$A$9,0)),"N")="Y",1,0)))</f>
        <v/>
      </c>
      <c r="AL195" s="36">
        <f>AH195+AI195</f>
        <v/>
      </c>
      <c r="AM195" s="36">
        <f>AK195*(1+AI195)</f>
        <v/>
      </c>
      <c r="AN195" s="36">
        <f>IFERROR(VALUE(IFERROR(TRIM(INDEX($A195:$Z195,MATCH(Lists!$J$10,$A$1:$Z$1,0))&amp;""),"")),0)</f>
        <v/>
      </c>
      <c r="AO195" s="36">
        <f>IFERROR(VALUE(IFERROR(TRIM(INDEX($A195:$Z195,MATCH(Lists!$J$12,$A$1:$Z$1,0))&amp;""),"")),0)</f>
        <v/>
      </c>
      <c r="AP195" s="36">
        <f>IF(IFERROR(INDEX(Lists!$C$2:$C$9,MATCH(AJ195,Lists!$A$2:$A$9,0)),"N")="Y",AN195-AO195,0)</f>
        <v/>
      </c>
      <c r="AQ195" s="36">
        <f>UPPER(IFERROR(TRIM(INDEX($A195:$Z195,MATCH(Lists!$J$11,$A$1:$Z$1,0))&amp;""),""))</f>
        <v/>
      </c>
      <c r="AR195" s="36">
        <f>IF(LEN(AQ195)&gt;0,ROW(),"")</f>
        <v/>
      </c>
      <c r="AS195" s="36">
        <f>IFERROR(TRIM(INDEX($A195:$Z195,MATCH(Lists!$J$7,$A$1:$Z$1,0))&amp;""),"")</f>
        <v/>
      </c>
      <c r="AT195" s="36">
        <f>IFERROR(TRIM(INDEX($A195:$Z195,MATCH(Lists!$J$8,$A$1:$Z$1,0))&amp;""),"")</f>
        <v/>
      </c>
      <c r="AU195" s="36">
        <f>IF(AND(AH195=1,LEN(AT195)&gt;0),MAX($AU$1:AU194)+1,"")</f>
        <v/>
      </c>
      <c r="AV195" s="36">
        <f>IF(AH195=1,AE195,"")</f>
        <v/>
      </c>
      <c r="AW195" s="36">
        <f>IF(AV195="","",SUMPRODUCT(($AV$2:$AV$501&lt;&gt;"")*($AV$2:$AV$501&lt;AV195))+SUMPRODUCT(($AV$2:AV195=AV195)*1))</f>
        <v/>
      </c>
      <c r="AX195" s="36">
        <f>IF(AI195=1,IFERROR(TRIM(INDEX($A195:$Z195,MATCH(Lists!$J$6,$A$1:$Z$1,0))&amp;""),""),"")</f>
        <v/>
      </c>
    </row>
    <row r="196">
      <c r="AA196" s="34" t="n"/>
      <c r="AB196" s="37" t="n"/>
      <c r="AC196" s="37" t="n"/>
      <c r="AD196" s="34" t="n"/>
      <c r="AE196" s="36">
        <f>IFERROR(TRIM(INDEX($A196:$Z196,MATCH(Lists!$J$2,$A$1:$Z$1,0))&amp;""),"")</f>
        <v/>
      </c>
      <c r="AF196" s="36">
        <f>IFERROR(TRIM(INDEX($A196:$Z196,MATCH(Lists!$J$3,$A$1:$Z$1,0))&amp;""),"")</f>
        <v/>
      </c>
      <c r="AG196" s="36">
        <f>IFERROR(TRIM(INDEX($A196:$Z196,MATCH(Lists!$J$4,$A$1:$Z$1,0))&amp;""),"")</f>
        <v/>
      </c>
      <c r="AH196" s="36">
        <f>IF(AND(AE196&lt;&gt;"",UPPER(TRIM(AB196))&lt;&gt;"Y"),1,0)</f>
        <v/>
      </c>
      <c r="AI196" s="36">
        <f>IF(AH196=1,IF(LEFT(IFERROR(TRIM(INDEX($A196:$Z196,MATCH(Lists!$J$5,$A$1:$Z$1,0))&amp;""),""),3)="Yes",1,0),0)</f>
        <v/>
      </c>
      <c r="AJ196" s="36">
        <f>IFERROR(TRIM(INDEX($A196:$Z196,MATCH(Lists!$J$9,$A$1:$Z$1,0))&amp;""),"")</f>
        <v/>
      </c>
      <c r="AK196" s="36">
        <f>IF(AH196=0,0,IF(AJ196="",1,IF(IFERROR(INDEX(Lists!$B$2:$B$9,MATCH(AJ196,Lists!$A$2:$A$9,0)),"N")="Y",1,0)))</f>
        <v/>
      </c>
      <c r="AL196" s="36">
        <f>AH196+AI196</f>
        <v/>
      </c>
      <c r="AM196" s="36">
        <f>AK196*(1+AI196)</f>
        <v/>
      </c>
      <c r="AN196" s="36">
        <f>IFERROR(VALUE(IFERROR(TRIM(INDEX($A196:$Z196,MATCH(Lists!$J$10,$A$1:$Z$1,0))&amp;""),"")),0)</f>
        <v/>
      </c>
      <c r="AO196" s="36">
        <f>IFERROR(VALUE(IFERROR(TRIM(INDEX($A196:$Z196,MATCH(Lists!$J$12,$A$1:$Z$1,0))&amp;""),"")),0)</f>
        <v/>
      </c>
      <c r="AP196" s="36">
        <f>IF(IFERROR(INDEX(Lists!$C$2:$C$9,MATCH(AJ196,Lists!$A$2:$A$9,0)),"N")="Y",AN196-AO196,0)</f>
        <v/>
      </c>
      <c r="AQ196" s="36">
        <f>UPPER(IFERROR(TRIM(INDEX($A196:$Z196,MATCH(Lists!$J$11,$A$1:$Z$1,0))&amp;""),""))</f>
        <v/>
      </c>
      <c r="AR196" s="36">
        <f>IF(LEN(AQ196)&gt;0,ROW(),"")</f>
        <v/>
      </c>
      <c r="AS196" s="36">
        <f>IFERROR(TRIM(INDEX($A196:$Z196,MATCH(Lists!$J$7,$A$1:$Z$1,0))&amp;""),"")</f>
        <v/>
      </c>
      <c r="AT196" s="36">
        <f>IFERROR(TRIM(INDEX($A196:$Z196,MATCH(Lists!$J$8,$A$1:$Z$1,0))&amp;""),"")</f>
        <v/>
      </c>
      <c r="AU196" s="36">
        <f>IF(AND(AH196=1,LEN(AT196)&gt;0),MAX($AU$1:AU195)+1,"")</f>
        <v/>
      </c>
      <c r="AV196" s="36">
        <f>IF(AH196=1,AE196,"")</f>
        <v/>
      </c>
      <c r="AW196" s="36">
        <f>IF(AV196="","",SUMPRODUCT(($AV$2:$AV$501&lt;&gt;"")*($AV$2:$AV$501&lt;AV196))+SUMPRODUCT(($AV$2:AV196=AV196)*1))</f>
        <v/>
      </c>
      <c r="AX196" s="36">
        <f>IF(AI196=1,IFERROR(TRIM(INDEX($A196:$Z196,MATCH(Lists!$J$6,$A$1:$Z$1,0))&amp;""),""),"")</f>
        <v/>
      </c>
    </row>
    <row r="197">
      <c r="AA197" s="34" t="n"/>
      <c r="AB197" s="37" t="n"/>
      <c r="AC197" s="37" t="n"/>
      <c r="AD197" s="34" t="n"/>
      <c r="AE197" s="36">
        <f>IFERROR(TRIM(INDEX($A197:$Z197,MATCH(Lists!$J$2,$A$1:$Z$1,0))&amp;""),"")</f>
        <v/>
      </c>
      <c r="AF197" s="36">
        <f>IFERROR(TRIM(INDEX($A197:$Z197,MATCH(Lists!$J$3,$A$1:$Z$1,0))&amp;""),"")</f>
        <v/>
      </c>
      <c r="AG197" s="36">
        <f>IFERROR(TRIM(INDEX($A197:$Z197,MATCH(Lists!$J$4,$A$1:$Z$1,0))&amp;""),"")</f>
        <v/>
      </c>
      <c r="AH197" s="36">
        <f>IF(AND(AE197&lt;&gt;"",UPPER(TRIM(AB197))&lt;&gt;"Y"),1,0)</f>
        <v/>
      </c>
      <c r="AI197" s="36">
        <f>IF(AH197=1,IF(LEFT(IFERROR(TRIM(INDEX($A197:$Z197,MATCH(Lists!$J$5,$A$1:$Z$1,0))&amp;""),""),3)="Yes",1,0),0)</f>
        <v/>
      </c>
      <c r="AJ197" s="36">
        <f>IFERROR(TRIM(INDEX($A197:$Z197,MATCH(Lists!$J$9,$A$1:$Z$1,0))&amp;""),"")</f>
        <v/>
      </c>
      <c r="AK197" s="36">
        <f>IF(AH197=0,0,IF(AJ197="",1,IF(IFERROR(INDEX(Lists!$B$2:$B$9,MATCH(AJ197,Lists!$A$2:$A$9,0)),"N")="Y",1,0)))</f>
        <v/>
      </c>
      <c r="AL197" s="36">
        <f>AH197+AI197</f>
        <v/>
      </c>
      <c r="AM197" s="36">
        <f>AK197*(1+AI197)</f>
        <v/>
      </c>
      <c r="AN197" s="36">
        <f>IFERROR(VALUE(IFERROR(TRIM(INDEX($A197:$Z197,MATCH(Lists!$J$10,$A$1:$Z$1,0))&amp;""),"")),0)</f>
        <v/>
      </c>
      <c r="AO197" s="36">
        <f>IFERROR(VALUE(IFERROR(TRIM(INDEX($A197:$Z197,MATCH(Lists!$J$12,$A$1:$Z$1,0))&amp;""),"")),0)</f>
        <v/>
      </c>
      <c r="AP197" s="36">
        <f>IF(IFERROR(INDEX(Lists!$C$2:$C$9,MATCH(AJ197,Lists!$A$2:$A$9,0)),"N")="Y",AN197-AO197,0)</f>
        <v/>
      </c>
      <c r="AQ197" s="36">
        <f>UPPER(IFERROR(TRIM(INDEX($A197:$Z197,MATCH(Lists!$J$11,$A$1:$Z$1,0))&amp;""),""))</f>
        <v/>
      </c>
      <c r="AR197" s="36">
        <f>IF(LEN(AQ197)&gt;0,ROW(),"")</f>
        <v/>
      </c>
      <c r="AS197" s="36">
        <f>IFERROR(TRIM(INDEX($A197:$Z197,MATCH(Lists!$J$7,$A$1:$Z$1,0))&amp;""),"")</f>
        <v/>
      </c>
      <c r="AT197" s="36">
        <f>IFERROR(TRIM(INDEX($A197:$Z197,MATCH(Lists!$J$8,$A$1:$Z$1,0))&amp;""),"")</f>
        <v/>
      </c>
      <c r="AU197" s="36">
        <f>IF(AND(AH197=1,LEN(AT197)&gt;0),MAX($AU$1:AU196)+1,"")</f>
        <v/>
      </c>
      <c r="AV197" s="36">
        <f>IF(AH197=1,AE197,"")</f>
        <v/>
      </c>
      <c r="AW197" s="36">
        <f>IF(AV197="","",SUMPRODUCT(($AV$2:$AV$501&lt;&gt;"")*($AV$2:$AV$501&lt;AV197))+SUMPRODUCT(($AV$2:AV197=AV197)*1))</f>
        <v/>
      </c>
      <c r="AX197" s="36">
        <f>IF(AI197=1,IFERROR(TRIM(INDEX($A197:$Z197,MATCH(Lists!$J$6,$A$1:$Z$1,0))&amp;""),""),"")</f>
        <v/>
      </c>
    </row>
    <row r="198">
      <c r="AA198" s="34" t="n"/>
      <c r="AB198" s="37" t="n"/>
      <c r="AC198" s="37" t="n"/>
      <c r="AD198" s="34" t="n"/>
      <c r="AE198" s="36">
        <f>IFERROR(TRIM(INDEX($A198:$Z198,MATCH(Lists!$J$2,$A$1:$Z$1,0))&amp;""),"")</f>
        <v/>
      </c>
      <c r="AF198" s="36">
        <f>IFERROR(TRIM(INDEX($A198:$Z198,MATCH(Lists!$J$3,$A$1:$Z$1,0))&amp;""),"")</f>
        <v/>
      </c>
      <c r="AG198" s="36">
        <f>IFERROR(TRIM(INDEX($A198:$Z198,MATCH(Lists!$J$4,$A$1:$Z$1,0))&amp;""),"")</f>
        <v/>
      </c>
      <c r="AH198" s="36">
        <f>IF(AND(AE198&lt;&gt;"",UPPER(TRIM(AB198))&lt;&gt;"Y"),1,0)</f>
        <v/>
      </c>
      <c r="AI198" s="36">
        <f>IF(AH198=1,IF(LEFT(IFERROR(TRIM(INDEX($A198:$Z198,MATCH(Lists!$J$5,$A$1:$Z$1,0))&amp;""),""),3)="Yes",1,0),0)</f>
        <v/>
      </c>
      <c r="AJ198" s="36">
        <f>IFERROR(TRIM(INDEX($A198:$Z198,MATCH(Lists!$J$9,$A$1:$Z$1,0))&amp;""),"")</f>
        <v/>
      </c>
      <c r="AK198" s="36">
        <f>IF(AH198=0,0,IF(AJ198="",1,IF(IFERROR(INDEX(Lists!$B$2:$B$9,MATCH(AJ198,Lists!$A$2:$A$9,0)),"N")="Y",1,0)))</f>
        <v/>
      </c>
      <c r="AL198" s="36">
        <f>AH198+AI198</f>
        <v/>
      </c>
      <c r="AM198" s="36">
        <f>AK198*(1+AI198)</f>
        <v/>
      </c>
      <c r="AN198" s="36">
        <f>IFERROR(VALUE(IFERROR(TRIM(INDEX($A198:$Z198,MATCH(Lists!$J$10,$A$1:$Z$1,0))&amp;""),"")),0)</f>
        <v/>
      </c>
      <c r="AO198" s="36">
        <f>IFERROR(VALUE(IFERROR(TRIM(INDEX($A198:$Z198,MATCH(Lists!$J$12,$A$1:$Z$1,0))&amp;""),"")),0)</f>
        <v/>
      </c>
      <c r="AP198" s="36">
        <f>IF(IFERROR(INDEX(Lists!$C$2:$C$9,MATCH(AJ198,Lists!$A$2:$A$9,0)),"N")="Y",AN198-AO198,0)</f>
        <v/>
      </c>
      <c r="AQ198" s="36">
        <f>UPPER(IFERROR(TRIM(INDEX($A198:$Z198,MATCH(Lists!$J$11,$A$1:$Z$1,0))&amp;""),""))</f>
        <v/>
      </c>
      <c r="AR198" s="36">
        <f>IF(LEN(AQ198)&gt;0,ROW(),"")</f>
        <v/>
      </c>
      <c r="AS198" s="36">
        <f>IFERROR(TRIM(INDEX($A198:$Z198,MATCH(Lists!$J$7,$A$1:$Z$1,0))&amp;""),"")</f>
        <v/>
      </c>
      <c r="AT198" s="36">
        <f>IFERROR(TRIM(INDEX($A198:$Z198,MATCH(Lists!$J$8,$A$1:$Z$1,0))&amp;""),"")</f>
        <v/>
      </c>
      <c r="AU198" s="36">
        <f>IF(AND(AH198=1,LEN(AT198)&gt;0),MAX($AU$1:AU197)+1,"")</f>
        <v/>
      </c>
      <c r="AV198" s="36">
        <f>IF(AH198=1,AE198,"")</f>
        <v/>
      </c>
      <c r="AW198" s="36">
        <f>IF(AV198="","",SUMPRODUCT(($AV$2:$AV$501&lt;&gt;"")*($AV$2:$AV$501&lt;AV198))+SUMPRODUCT(($AV$2:AV198=AV198)*1))</f>
        <v/>
      </c>
      <c r="AX198" s="36">
        <f>IF(AI198=1,IFERROR(TRIM(INDEX($A198:$Z198,MATCH(Lists!$J$6,$A$1:$Z$1,0))&amp;""),""),"")</f>
        <v/>
      </c>
    </row>
    <row r="199">
      <c r="AA199" s="34" t="n"/>
      <c r="AB199" s="37" t="n"/>
      <c r="AC199" s="37" t="n"/>
      <c r="AD199" s="34" t="n"/>
      <c r="AE199" s="36">
        <f>IFERROR(TRIM(INDEX($A199:$Z199,MATCH(Lists!$J$2,$A$1:$Z$1,0))&amp;""),"")</f>
        <v/>
      </c>
      <c r="AF199" s="36">
        <f>IFERROR(TRIM(INDEX($A199:$Z199,MATCH(Lists!$J$3,$A$1:$Z$1,0))&amp;""),"")</f>
        <v/>
      </c>
      <c r="AG199" s="36">
        <f>IFERROR(TRIM(INDEX($A199:$Z199,MATCH(Lists!$J$4,$A$1:$Z$1,0))&amp;""),"")</f>
        <v/>
      </c>
      <c r="AH199" s="36">
        <f>IF(AND(AE199&lt;&gt;"",UPPER(TRIM(AB199))&lt;&gt;"Y"),1,0)</f>
        <v/>
      </c>
      <c r="AI199" s="36">
        <f>IF(AH199=1,IF(LEFT(IFERROR(TRIM(INDEX($A199:$Z199,MATCH(Lists!$J$5,$A$1:$Z$1,0))&amp;""),""),3)="Yes",1,0),0)</f>
        <v/>
      </c>
      <c r="AJ199" s="36">
        <f>IFERROR(TRIM(INDEX($A199:$Z199,MATCH(Lists!$J$9,$A$1:$Z$1,0))&amp;""),"")</f>
        <v/>
      </c>
      <c r="AK199" s="36">
        <f>IF(AH199=0,0,IF(AJ199="",1,IF(IFERROR(INDEX(Lists!$B$2:$B$9,MATCH(AJ199,Lists!$A$2:$A$9,0)),"N")="Y",1,0)))</f>
        <v/>
      </c>
      <c r="AL199" s="36">
        <f>AH199+AI199</f>
        <v/>
      </c>
      <c r="AM199" s="36">
        <f>AK199*(1+AI199)</f>
        <v/>
      </c>
      <c r="AN199" s="36">
        <f>IFERROR(VALUE(IFERROR(TRIM(INDEX($A199:$Z199,MATCH(Lists!$J$10,$A$1:$Z$1,0))&amp;""),"")),0)</f>
        <v/>
      </c>
      <c r="AO199" s="36">
        <f>IFERROR(VALUE(IFERROR(TRIM(INDEX($A199:$Z199,MATCH(Lists!$J$12,$A$1:$Z$1,0))&amp;""),"")),0)</f>
        <v/>
      </c>
      <c r="AP199" s="36">
        <f>IF(IFERROR(INDEX(Lists!$C$2:$C$9,MATCH(AJ199,Lists!$A$2:$A$9,0)),"N")="Y",AN199-AO199,0)</f>
        <v/>
      </c>
      <c r="AQ199" s="36">
        <f>UPPER(IFERROR(TRIM(INDEX($A199:$Z199,MATCH(Lists!$J$11,$A$1:$Z$1,0))&amp;""),""))</f>
        <v/>
      </c>
      <c r="AR199" s="36">
        <f>IF(LEN(AQ199)&gt;0,ROW(),"")</f>
        <v/>
      </c>
      <c r="AS199" s="36">
        <f>IFERROR(TRIM(INDEX($A199:$Z199,MATCH(Lists!$J$7,$A$1:$Z$1,0))&amp;""),"")</f>
        <v/>
      </c>
      <c r="AT199" s="36">
        <f>IFERROR(TRIM(INDEX($A199:$Z199,MATCH(Lists!$J$8,$A$1:$Z$1,0))&amp;""),"")</f>
        <v/>
      </c>
      <c r="AU199" s="36">
        <f>IF(AND(AH199=1,LEN(AT199)&gt;0),MAX($AU$1:AU198)+1,"")</f>
        <v/>
      </c>
      <c r="AV199" s="36">
        <f>IF(AH199=1,AE199,"")</f>
        <v/>
      </c>
      <c r="AW199" s="36">
        <f>IF(AV199="","",SUMPRODUCT(($AV$2:$AV$501&lt;&gt;"")*($AV$2:$AV$501&lt;AV199))+SUMPRODUCT(($AV$2:AV199=AV199)*1))</f>
        <v/>
      </c>
      <c r="AX199" s="36">
        <f>IF(AI199=1,IFERROR(TRIM(INDEX($A199:$Z199,MATCH(Lists!$J$6,$A$1:$Z$1,0))&amp;""),""),"")</f>
        <v/>
      </c>
    </row>
    <row r="200">
      <c r="AA200" s="34" t="n"/>
      <c r="AB200" s="37" t="n"/>
      <c r="AC200" s="37" t="n"/>
      <c r="AD200" s="34" t="n"/>
      <c r="AE200" s="36">
        <f>IFERROR(TRIM(INDEX($A200:$Z200,MATCH(Lists!$J$2,$A$1:$Z$1,0))&amp;""),"")</f>
        <v/>
      </c>
      <c r="AF200" s="36">
        <f>IFERROR(TRIM(INDEX($A200:$Z200,MATCH(Lists!$J$3,$A$1:$Z$1,0))&amp;""),"")</f>
        <v/>
      </c>
      <c r="AG200" s="36">
        <f>IFERROR(TRIM(INDEX($A200:$Z200,MATCH(Lists!$J$4,$A$1:$Z$1,0))&amp;""),"")</f>
        <v/>
      </c>
      <c r="AH200" s="36">
        <f>IF(AND(AE200&lt;&gt;"",UPPER(TRIM(AB200))&lt;&gt;"Y"),1,0)</f>
        <v/>
      </c>
      <c r="AI200" s="36">
        <f>IF(AH200=1,IF(LEFT(IFERROR(TRIM(INDEX($A200:$Z200,MATCH(Lists!$J$5,$A$1:$Z$1,0))&amp;""),""),3)="Yes",1,0),0)</f>
        <v/>
      </c>
      <c r="AJ200" s="36">
        <f>IFERROR(TRIM(INDEX($A200:$Z200,MATCH(Lists!$J$9,$A$1:$Z$1,0))&amp;""),"")</f>
        <v/>
      </c>
      <c r="AK200" s="36">
        <f>IF(AH200=0,0,IF(AJ200="",1,IF(IFERROR(INDEX(Lists!$B$2:$B$9,MATCH(AJ200,Lists!$A$2:$A$9,0)),"N")="Y",1,0)))</f>
        <v/>
      </c>
      <c r="AL200" s="36">
        <f>AH200+AI200</f>
        <v/>
      </c>
      <c r="AM200" s="36">
        <f>AK200*(1+AI200)</f>
        <v/>
      </c>
      <c r="AN200" s="36">
        <f>IFERROR(VALUE(IFERROR(TRIM(INDEX($A200:$Z200,MATCH(Lists!$J$10,$A$1:$Z$1,0))&amp;""),"")),0)</f>
        <v/>
      </c>
      <c r="AO200" s="36">
        <f>IFERROR(VALUE(IFERROR(TRIM(INDEX($A200:$Z200,MATCH(Lists!$J$12,$A$1:$Z$1,0))&amp;""),"")),0)</f>
        <v/>
      </c>
      <c r="AP200" s="36">
        <f>IF(IFERROR(INDEX(Lists!$C$2:$C$9,MATCH(AJ200,Lists!$A$2:$A$9,0)),"N")="Y",AN200-AO200,0)</f>
        <v/>
      </c>
      <c r="AQ200" s="36">
        <f>UPPER(IFERROR(TRIM(INDEX($A200:$Z200,MATCH(Lists!$J$11,$A$1:$Z$1,0))&amp;""),""))</f>
        <v/>
      </c>
      <c r="AR200" s="36">
        <f>IF(LEN(AQ200)&gt;0,ROW(),"")</f>
        <v/>
      </c>
      <c r="AS200" s="36">
        <f>IFERROR(TRIM(INDEX($A200:$Z200,MATCH(Lists!$J$7,$A$1:$Z$1,0))&amp;""),"")</f>
        <v/>
      </c>
      <c r="AT200" s="36">
        <f>IFERROR(TRIM(INDEX($A200:$Z200,MATCH(Lists!$J$8,$A$1:$Z$1,0))&amp;""),"")</f>
        <v/>
      </c>
      <c r="AU200" s="36">
        <f>IF(AND(AH200=1,LEN(AT200)&gt;0),MAX($AU$1:AU199)+1,"")</f>
        <v/>
      </c>
      <c r="AV200" s="36">
        <f>IF(AH200=1,AE200,"")</f>
        <v/>
      </c>
      <c r="AW200" s="36">
        <f>IF(AV200="","",SUMPRODUCT(($AV$2:$AV$501&lt;&gt;"")*($AV$2:$AV$501&lt;AV200))+SUMPRODUCT(($AV$2:AV200=AV200)*1))</f>
        <v/>
      </c>
      <c r="AX200" s="36">
        <f>IF(AI200=1,IFERROR(TRIM(INDEX($A200:$Z200,MATCH(Lists!$J$6,$A$1:$Z$1,0))&amp;""),""),"")</f>
        <v/>
      </c>
    </row>
    <row r="201">
      <c r="AA201" s="34" t="n"/>
      <c r="AB201" s="37" t="n"/>
      <c r="AC201" s="37" t="n"/>
      <c r="AD201" s="34" t="n"/>
      <c r="AE201" s="36">
        <f>IFERROR(TRIM(INDEX($A201:$Z201,MATCH(Lists!$J$2,$A$1:$Z$1,0))&amp;""),"")</f>
        <v/>
      </c>
      <c r="AF201" s="36">
        <f>IFERROR(TRIM(INDEX($A201:$Z201,MATCH(Lists!$J$3,$A$1:$Z$1,0))&amp;""),"")</f>
        <v/>
      </c>
      <c r="AG201" s="36">
        <f>IFERROR(TRIM(INDEX($A201:$Z201,MATCH(Lists!$J$4,$A$1:$Z$1,0))&amp;""),"")</f>
        <v/>
      </c>
      <c r="AH201" s="36">
        <f>IF(AND(AE201&lt;&gt;"",UPPER(TRIM(AB201))&lt;&gt;"Y"),1,0)</f>
        <v/>
      </c>
      <c r="AI201" s="36">
        <f>IF(AH201=1,IF(LEFT(IFERROR(TRIM(INDEX($A201:$Z201,MATCH(Lists!$J$5,$A$1:$Z$1,0))&amp;""),""),3)="Yes",1,0),0)</f>
        <v/>
      </c>
      <c r="AJ201" s="36">
        <f>IFERROR(TRIM(INDEX($A201:$Z201,MATCH(Lists!$J$9,$A$1:$Z$1,0))&amp;""),"")</f>
        <v/>
      </c>
      <c r="AK201" s="36">
        <f>IF(AH201=0,0,IF(AJ201="",1,IF(IFERROR(INDEX(Lists!$B$2:$B$9,MATCH(AJ201,Lists!$A$2:$A$9,0)),"N")="Y",1,0)))</f>
        <v/>
      </c>
      <c r="AL201" s="36">
        <f>AH201+AI201</f>
        <v/>
      </c>
      <c r="AM201" s="36">
        <f>AK201*(1+AI201)</f>
        <v/>
      </c>
      <c r="AN201" s="36">
        <f>IFERROR(VALUE(IFERROR(TRIM(INDEX($A201:$Z201,MATCH(Lists!$J$10,$A$1:$Z$1,0))&amp;""),"")),0)</f>
        <v/>
      </c>
      <c r="AO201" s="36">
        <f>IFERROR(VALUE(IFERROR(TRIM(INDEX($A201:$Z201,MATCH(Lists!$J$12,$A$1:$Z$1,0))&amp;""),"")),0)</f>
        <v/>
      </c>
      <c r="AP201" s="36">
        <f>IF(IFERROR(INDEX(Lists!$C$2:$C$9,MATCH(AJ201,Lists!$A$2:$A$9,0)),"N")="Y",AN201-AO201,0)</f>
        <v/>
      </c>
      <c r="AQ201" s="36">
        <f>UPPER(IFERROR(TRIM(INDEX($A201:$Z201,MATCH(Lists!$J$11,$A$1:$Z$1,0))&amp;""),""))</f>
        <v/>
      </c>
      <c r="AR201" s="36">
        <f>IF(LEN(AQ201)&gt;0,ROW(),"")</f>
        <v/>
      </c>
      <c r="AS201" s="36">
        <f>IFERROR(TRIM(INDEX($A201:$Z201,MATCH(Lists!$J$7,$A$1:$Z$1,0))&amp;""),"")</f>
        <v/>
      </c>
      <c r="AT201" s="36">
        <f>IFERROR(TRIM(INDEX($A201:$Z201,MATCH(Lists!$J$8,$A$1:$Z$1,0))&amp;""),"")</f>
        <v/>
      </c>
      <c r="AU201" s="36">
        <f>IF(AND(AH201=1,LEN(AT201)&gt;0),MAX($AU$1:AU200)+1,"")</f>
        <v/>
      </c>
      <c r="AV201" s="36">
        <f>IF(AH201=1,AE201,"")</f>
        <v/>
      </c>
      <c r="AW201" s="36">
        <f>IF(AV201="","",SUMPRODUCT(($AV$2:$AV$501&lt;&gt;"")*($AV$2:$AV$501&lt;AV201))+SUMPRODUCT(($AV$2:AV201=AV201)*1))</f>
        <v/>
      </c>
      <c r="AX201" s="36">
        <f>IF(AI201=1,IFERROR(TRIM(INDEX($A201:$Z201,MATCH(Lists!$J$6,$A$1:$Z$1,0))&amp;""),""),"")</f>
        <v/>
      </c>
    </row>
    <row r="202">
      <c r="AA202" s="34" t="n"/>
      <c r="AB202" s="37" t="n"/>
      <c r="AC202" s="37" t="n"/>
      <c r="AD202" s="34" t="n"/>
      <c r="AE202" s="36">
        <f>IFERROR(TRIM(INDEX($A202:$Z202,MATCH(Lists!$J$2,$A$1:$Z$1,0))&amp;""),"")</f>
        <v/>
      </c>
      <c r="AF202" s="36">
        <f>IFERROR(TRIM(INDEX($A202:$Z202,MATCH(Lists!$J$3,$A$1:$Z$1,0))&amp;""),"")</f>
        <v/>
      </c>
      <c r="AG202" s="36">
        <f>IFERROR(TRIM(INDEX($A202:$Z202,MATCH(Lists!$J$4,$A$1:$Z$1,0))&amp;""),"")</f>
        <v/>
      </c>
      <c r="AH202" s="36">
        <f>IF(AND(AE202&lt;&gt;"",UPPER(TRIM(AB202))&lt;&gt;"Y"),1,0)</f>
        <v/>
      </c>
      <c r="AI202" s="36">
        <f>IF(AH202=1,IF(LEFT(IFERROR(TRIM(INDEX($A202:$Z202,MATCH(Lists!$J$5,$A$1:$Z$1,0))&amp;""),""),3)="Yes",1,0),0)</f>
        <v/>
      </c>
      <c r="AJ202" s="36">
        <f>IFERROR(TRIM(INDEX($A202:$Z202,MATCH(Lists!$J$9,$A$1:$Z$1,0))&amp;""),"")</f>
        <v/>
      </c>
      <c r="AK202" s="36">
        <f>IF(AH202=0,0,IF(AJ202="",1,IF(IFERROR(INDEX(Lists!$B$2:$B$9,MATCH(AJ202,Lists!$A$2:$A$9,0)),"N")="Y",1,0)))</f>
        <v/>
      </c>
      <c r="AL202" s="36">
        <f>AH202+AI202</f>
        <v/>
      </c>
      <c r="AM202" s="36">
        <f>AK202*(1+AI202)</f>
        <v/>
      </c>
      <c r="AN202" s="36">
        <f>IFERROR(VALUE(IFERROR(TRIM(INDEX($A202:$Z202,MATCH(Lists!$J$10,$A$1:$Z$1,0))&amp;""),"")),0)</f>
        <v/>
      </c>
      <c r="AO202" s="36">
        <f>IFERROR(VALUE(IFERROR(TRIM(INDEX($A202:$Z202,MATCH(Lists!$J$12,$A$1:$Z$1,0))&amp;""),"")),0)</f>
        <v/>
      </c>
      <c r="AP202" s="36">
        <f>IF(IFERROR(INDEX(Lists!$C$2:$C$9,MATCH(AJ202,Lists!$A$2:$A$9,0)),"N")="Y",AN202-AO202,0)</f>
        <v/>
      </c>
      <c r="AQ202" s="36">
        <f>UPPER(IFERROR(TRIM(INDEX($A202:$Z202,MATCH(Lists!$J$11,$A$1:$Z$1,0))&amp;""),""))</f>
        <v/>
      </c>
      <c r="AR202" s="36">
        <f>IF(LEN(AQ202)&gt;0,ROW(),"")</f>
        <v/>
      </c>
      <c r="AS202" s="36">
        <f>IFERROR(TRIM(INDEX($A202:$Z202,MATCH(Lists!$J$7,$A$1:$Z$1,0))&amp;""),"")</f>
        <v/>
      </c>
      <c r="AT202" s="36">
        <f>IFERROR(TRIM(INDEX($A202:$Z202,MATCH(Lists!$J$8,$A$1:$Z$1,0))&amp;""),"")</f>
        <v/>
      </c>
      <c r="AU202" s="36">
        <f>IF(AND(AH202=1,LEN(AT202)&gt;0),MAX($AU$1:AU201)+1,"")</f>
        <v/>
      </c>
      <c r="AV202" s="36">
        <f>IF(AH202=1,AE202,"")</f>
        <v/>
      </c>
      <c r="AW202" s="36">
        <f>IF(AV202="","",SUMPRODUCT(($AV$2:$AV$501&lt;&gt;"")*($AV$2:$AV$501&lt;AV202))+SUMPRODUCT(($AV$2:AV202=AV202)*1))</f>
        <v/>
      </c>
      <c r="AX202" s="36">
        <f>IF(AI202=1,IFERROR(TRIM(INDEX($A202:$Z202,MATCH(Lists!$J$6,$A$1:$Z$1,0))&amp;""),""),"")</f>
        <v/>
      </c>
    </row>
    <row r="203">
      <c r="AA203" s="34" t="n"/>
      <c r="AB203" s="37" t="n"/>
      <c r="AC203" s="37" t="n"/>
      <c r="AD203" s="34" t="n"/>
      <c r="AE203" s="36">
        <f>IFERROR(TRIM(INDEX($A203:$Z203,MATCH(Lists!$J$2,$A$1:$Z$1,0))&amp;""),"")</f>
        <v/>
      </c>
      <c r="AF203" s="36">
        <f>IFERROR(TRIM(INDEX($A203:$Z203,MATCH(Lists!$J$3,$A$1:$Z$1,0))&amp;""),"")</f>
        <v/>
      </c>
      <c r="AG203" s="36">
        <f>IFERROR(TRIM(INDEX($A203:$Z203,MATCH(Lists!$J$4,$A$1:$Z$1,0))&amp;""),"")</f>
        <v/>
      </c>
      <c r="AH203" s="36">
        <f>IF(AND(AE203&lt;&gt;"",UPPER(TRIM(AB203))&lt;&gt;"Y"),1,0)</f>
        <v/>
      </c>
      <c r="AI203" s="36">
        <f>IF(AH203=1,IF(LEFT(IFERROR(TRIM(INDEX($A203:$Z203,MATCH(Lists!$J$5,$A$1:$Z$1,0))&amp;""),""),3)="Yes",1,0),0)</f>
        <v/>
      </c>
      <c r="AJ203" s="36">
        <f>IFERROR(TRIM(INDEX($A203:$Z203,MATCH(Lists!$J$9,$A$1:$Z$1,0))&amp;""),"")</f>
        <v/>
      </c>
      <c r="AK203" s="36">
        <f>IF(AH203=0,0,IF(AJ203="",1,IF(IFERROR(INDEX(Lists!$B$2:$B$9,MATCH(AJ203,Lists!$A$2:$A$9,0)),"N")="Y",1,0)))</f>
        <v/>
      </c>
      <c r="AL203" s="36">
        <f>AH203+AI203</f>
        <v/>
      </c>
      <c r="AM203" s="36">
        <f>AK203*(1+AI203)</f>
        <v/>
      </c>
      <c r="AN203" s="36">
        <f>IFERROR(VALUE(IFERROR(TRIM(INDEX($A203:$Z203,MATCH(Lists!$J$10,$A$1:$Z$1,0))&amp;""),"")),0)</f>
        <v/>
      </c>
      <c r="AO203" s="36">
        <f>IFERROR(VALUE(IFERROR(TRIM(INDEX($A203:$Z203,MATCH(Lists!$J$12,$A$1:$Z$1,0))&amp;""),"")),0)</f>
        <v/>
      </c>
      <c r="AP203" s="36">
        <f>IF(IFERROR(INDEX(Lists!$C$2:$C$9,MATCH(AJ203,Lists!$A$2:$A$9,0)),"N")="Y",AN203-AO203,0)</f>
        <v/>
      </c>
      <c r="AQ203" s="36">
        <f>UPPER(IFERROR(TRIM(INDEX($A203:$Z203,MATCH(Lists!$J$11,$A$1:$Z$1,0))&amp;""),""))</f>
        <v/>
      </c>
      <c r="AR203" s="36">
        <f>IF(LEN(AQ203)&gt;0,ROW(),"")</f>
        <v/>
      </c>
      <c r="AS203" s="36">
        <f>IFERROR(TRIM(INDEX($A203:$Z203,MATCH(Lists!$J$7,$A$1:$Z$1,0))&amp;""),"")</f>
        <v/>
      </c>
      <c r="AT203" s="36">
        <f>IFERROR(TRIM(INDEX($A203:$Z203,MATCH(Lists!$J$8,$A$1:$Z$1,0))&amp;""),"")</f>
        <v/>
      </c>
      <c r="AU203" s="36">
        <f>IF(AND(AH203=1,LEN(AT203)&gt;0),MAX($AU$1:AU202)+1,"")</f>
        <v/>
      </c>
      <c r="AV203" s="36">
        <f>IF(AH203=1,AE203,"")</f>
        <v/>
      </c>
      <c r="AW203" s="36">
        <f>IF(AV203="","",SUMPRODUCT(($AV$2:$AV$501&lt;&gt;"")*($AV$2:$AV$501&lt;AV203))+SUMPRODUCT(($AV$2:AV203=AV203)*1))</f>
        <v/>
      </c>
      <c r="AX203" s="36">
        <f>IF(AI203=1,IFERROR(TRIM(INDEX($A203:$Z203,MATCH(Lists!$J$6,$A$1:$Z$1,0))&amp;""),""),"")</f>
        <v/>
      </c>
    </row>
    <row r="204">
      <c r="AA204" s="34" t="n"/>
      <c r="AB204" s="37" t="n"/>
      <c r="AC204" s="37" t="n"/>
      <c r="AD204" s="34" t="n"/>
      <c r="AE204" s="36">
        <f>IFERROR(TRIM(INDEX($A204:$Z204,MATCH(Lists!$J$2,$A$1:$Z$1,0))&amp;""),"")</f>
        <v/>
      </c>
      <c r="AF204" s="36">
        <f>IFERROR(TRIM(INDEX($A204:$Z204,MATCH(Lists!$J$3,$A$1:$Z$1,0))&amp;""),"")</f>
        <v/>
      </c>
      <c r="AG204" s="36">
        <f>IFERROR(TRIM(INDEX($A204:$Z204,MATCH(Lists!$J$4,$A$1:$Z$1,0))&amp;""),"")</f>
        <v/>
      </c>
      <c r="AH204" s="36">
        <f>IF(AND(AE204&lt;&gt;"",UPPER(TRIM(AB204))&lt;&gt;"Y"),1,0)</f>
        <v/>
      </c>
      <c r="AI204" s="36">
        <f>IF(AH204=1,IF(LEFT(IFERROR(TRIM(INDEX($A204:$Z204,MATCH(Lists!$J$5,$A$1:$Z$1,0))&amp;""),""),3)="Yes",1,0),0)</f>
        <v/>
      </c>
      <c r="AJ204" s="36">
        <f>IFERROR(TRIM(INDEX($A204:$Z204,MATCH(Lists!$J$9,$A$1:$Z$1,0))&amp;""),"")</f>
        <v/>
      </c>
      <c r="AK204" s="36">
        <f>IF(AH204=0,0,IF(AJ204="",1,IF(IFERROR(INDEX(Lists!$B$2:$B$9,MATCH(AJ204,Lists!$A$2:$A$9,0)),"N")="Y",1,0)))</f>
        <v/>
      </c>
      <c r="AL204" s="36">
        <f>AH204+AI204</f>
        <v/>
      </c>
      <c r="AM204" s="36">
        <f>AK204*(1+AI204)</f>
        <v/>
      </c>
      <c r="AN204" s="36">
        <f>IFERROR(VALUE(IFERROR(TRIM(INDEX($A204:$Z204,MATCH(Lists!$J$10,$A$1:$Z$1,0))&amp;""),"")),0)</f>
        <v/>
      </c>
      <c r="AO204" s="36">
        <f>IFERROR(VALUE(IFERROR(TRIM(INDEX($A204:$Z204,MATCH(Lists!$J$12,$A$1:$Z$1,0))&amp;""),"")),0)</f>
        <v/>
      </c>
      <c r="AP204" s="36">
        <f>IF(IFERROR(INDEX(Lists!$C$2:$C$9,MATCH(AJ204,Lists!$A$2:$A$9,0)),"N")="Y",AN204-AO204,0)</f>
        <v/>
      </c>
      <c r="AQ204" s="36">
        <f>UPPER(IFERROR(TRIM(INDEX($A204:$Z204,MATCH(Lists!$J$11,$A$1:$Z$1,0))&amp;""),""))</f>
        <v/>
      </c>
      <c r="AR204" s="36">
        <f>IF(LEN(AQ204)&gt;0,ROW(),"")</f>
        <v/>
      </c>
      <c r="AS204" s="36">
        <f>IFERROR(TRIM(INDEX($A204:$Z204,MATCH(Lists!$J$7,$A$1:$Z$1,0))&amp;""),"")</f>
        <v/>
      </c>
      <c r="AT204" s="36">
        <f>IFERROR(TRIM(INDEX($A204:$Z204,MATCH(Lists!$J$8,$A$1:$Z$1,0))&amp;""),"")</f>
        <v/>
      </c>
      <c r="AU204" s="36">
        <f>IF(AND(AH204=1,LEN(AT204)&gt;0),MAX($AU$1:AU203)+1,"")</f>
        <v/>
      </c>
      <c r="AV204" s="36">
        <f>IF(AH204=1,AE204,"")</f>
        <v/>
      </c>
      <c r="AW204" s="36">
        <f>IF(AV204="","",SUMPRODUCT(($AV$2:$AV$501&lt;&gt;"")*($AV$2:$AV$501&lt;AV204))+SUMPRODUCT(($AV$2:AV204=AV204)*1))</f>
        <v/>
      </c>
      <c r="AX204" s="36">
        <f>IF(AI204=1,IFERROR(TRIM(INDEX($A204:$Z204,MATCH(Lists!$J$6,$A$1:$Z$1,0))&amp;""),""),"")</f>
        <v/>
      </c>
    </row>
    <row r="205">
      <c r="AA205" s="34" t="n"/>
      <c r="AB205" s="37" t="n"/>
      <c r="AC205" s="37" t="n"/>
      <c r="AD205" s="34" t="n"/>
      <c r="AE205" s="36">
        <f>IFERROR(TRIM(INDEX($A205:$Z205,MATCH(Lists!$J$2,$A$1:$Z$1,0))&amp;""),"")</f>
        <v/>
      </c>
      <c r="AF205" s="36">
        <f>IFERROR(TRIM(INDEX($A205:$Z205,MATCH(Lists!$J$3,$A$1:$Z$1,0))&amp;""),"")</f>
        <v/>
      </c>
      <c r="AG205" s="36">
        <f>IFERROR(TRIM(INDEX($A205:$Z205,MATCH(Lists!$J$4,$A$1:$Z$1,0))&amp;""),"")</f>
        <v/>
      </c>
      <c r="AH205" s="36">
        <f>IF(AND(AE205&lt;&gt;"",UPPER(TRIM(AB205))&lt;&gt;"Y"),1,0)</f>
        <v/>
      </c>
      <c r="AI205" s="36">
        <f>IF(AH205=1,IF(LEFT(IFERROR(TRIM(INDEX($A205:$Z205,MATCH(Lists!$J$5,$A$1:$Z$1,0))&amp;""),""),3)="Yes",1,0),0)</f>
        <v/>
      </c>
      <c r="AJ205" s="36">
        <f>IFERROR(TRIM(INDEX($A205:$Z205,MATCH(Lists!$J$9,$A$1:$Z$1,0))&amp;""),"")</f>
        <v/>
      </c>
      <c r="AK205" s="36">
        <f>IF(AH205=0,0,IF(AJ205="",1,IF(IFERROR(INDEX(Lists!$B$2:$B$9,MATCH(AJ205,Lists!$A$2:$A$9,0)),"N")="Y",1,0)))</f>
        <v/>
      </c>
      <c r="AL205" s="36">
        <f>AH205+AI205</f>
        <v/>
      </c>
      <c r="AM205" s="36">
        <f>AK205*(1+AI205)</f>
        <v/>
      </c>
      <c r="AN205" s="36">
        <f>IFERROR(VALUE(IFERROR(TRIM(INDEX($A205:$Z205,MATCH(Lists!$J$10,$A$1:$Z$1,0))&amp;""),"")),0)</f>
        <v/>
      </c>
      <c r="AO205" s="36">
        <f>IFERROR(VALUE(IFERROR(TRIM(INDEX($A205:$Z205,MATCH(Lists!$J$12,$A$1:$Z$1,0))&amp;""),"")),0)</f>
        <v/>
      </c>
      <c r="AP205" s="36">
        <f>IF(IFERROR(INDEX(Lists!$C$2:$C$9,MATCH(AJ205,Lists!$A$2:$A$9,0)),"N")="Y",AN205-AO205,0)</f>
        <v/>
      </c>
      <c r="AQ205" s="36">
        <f>UPPER(IFERROR(TRIM(INDEX($A205:$Z205,MATCH(Lists!$J$11,$A$1:$Z$1,0))&amp;""),""))</f>
        <v/>
      </c>
      <c r="AR205" s="36">
        <f>IF(LEN(AQ205)&gt;0,ROW(),"")</f>
        <v/>
      </c>
      <c r="AS205" s="36">
        <f>IFERROR(TRIM(INDEX($A205:$Z205,MATCH(Lists!$J$7,$A$1:$Z$1,0))&amp;""),"")</f>
        <v/>
      </c>
      <c r="AT205" s="36">
        <f>IFERROR(TRIM(INDEX($A205:$Z205,MATCH(Lists!$J$8,$A$1:$Z$1,0))&amp;""),"")</f>
        <v/>
      </c>
      <c r="AU205" s="36">
        <f>IF(AND(AH205=1,LEN(AT205)&gt;0),MAX($AU$1:AU204)+1,"")</f>
        <v/>
      </c>
      <c r="AV205" s="36">
        <f>IF(AH205=1,AE205,"")</f>
        <v/>
      </c>
      <c r="AW205" s="36">
        <f>IF(AV205="","",SUMPRODUCT(($AV$2:$AV$501&lt;&gt;"")*($AV$2:$AV$501&lt;AV205))+SUMPRODUCT(($AV$2:AV205=AV205)*1))</f>
        <v/>
      </c>
      <c r="AX205" s="36">
        <f>IF(AI205=1,IFERROR(TRIM(INDEX($A205:$Z205,MATCH(Lists!$J$6,$A$1:$Z$1,0))&amp;""),""),"")</f>
        <v/>
      </c>
    </row>
    <row r="206">
      <c r="AA206" s="34" t="n"/>
      <c r="AB206" s="37" t="n"/>
      <c r="AC206" s="37" t="n"/>
      <c r="AD206" s="34" t="n"/>
      <c r="AE206" s="36">
        <f>IFERROR(TRIM(INDEX($A206:$Z206,MATCH(Lists!$J$2,$A$1:$Z$1,0))&amp;""),"")</f>
        <v/>
      </c>
      <c r="AF206" s="36">
        <f>IFERROR(TRIM(INDEX($A206:$Z206,MATCH(Lists!$J$3,$A$1:$Z$1,0))&amp;""),"")</f>
        <v/>
      </c>
      <c r="AG206" s="36">
        <f>IFERROR(TRIM(INDEX($A206:$Z206,MATCH(Lists!$J$4,$A$1:$Z$1,0))&amp;""),"")</f>
        <v/>
      </c>
      <c r="AH206" s="36">
        <f>IF(AND(AE206&lt;&gt;"",UPPER(TRIM(AB206))&lt;&gt;"Y"),1,0)</f>
        <v/>
      </c>
      <c r="AI206" s="36">
        <f>IF(AH206=1,IF(LEFT(IFERROR(TRIM(INDEX($A206:$Z206,MATCH(Lists!$J$5,$A$1:$Z$1,0))&amp;""),""),3)="Yes",1,0),0)</f>
        <v/>
      </c>
      <c r="AJ206" s="36">
        <f>IFERROR(TRIM(INDEX($A206:$Z206,MATCH(Lists!$J$9,$A$1:$Z$1,0))&amp;""),"")</f>
        <v/>
      </c>
      <c r="AK206" s="36">
        <f>IF(AH206=0,0,IF(AJ206="",1,IF(IFERROR(INDEX(Lists!$B$2:$B$9,MATCH(AJ206,Lists!$A$2:$A$9,0)),"N")="Y",1,0)))</f>
        <v/>
      </c>
      <c r="AL206" s="36">
        <f>AH206+AI206</f>
        <v/>
      </c>
      <c r="AM206" s="36">
        <f>AK206*(1+AI206)</f>
        <v/>
      </c>
      <c r="AN206" s="36">
        <f>IFERROR(VALUE(IFERROR(TRIM(INDEX($A206:$Z206,MATCH(Lists!$J$10,$A$1:$Z$1,0))&amp;""),"")),0)</f>
        <v/>
      </c>
      <c r="AO206" s="36">
        <f>IFERROR(VALUE(IFERROR(TRIM(INDEX($A206:$Z206,MATCH(Lists!$J$12,$A$1:$Z$1,0))&amp;""),"")),0)</f>
        <v/>
      </c>
      <c r="AP206" s="36">
        <f>IF(IFERROR(INDEX(Lists!$C$2:$C$9,MATCH(AJ206,Lists!$A$2:$A$9,0)),"N")="Y",AN206-AO206,0)</f>
        <v/>
      </c>
      <c r="AQ206" s="36">
        <f>UPPER(IFERROR(TRIM(INDEX($A206:$Z206,MATCH(Lists!$J$11,$A$1:$Z$1,0))&amp;""),""))</f>
        <v/>
      </c>
      <c r="AR206" s="36">
        <f>IF(LEN(AQ206)&gt;0,ROW(),"")</f>
        <v/>
      </c>
      <c r="AS206" s="36">
        <f>IFERROR(TRIM(INDEX($A206:$Z206,MATCH(Lists!$J$7,$A$1:$Z$1,0))&amp;""),"")</f>
        <v/>
      </c>
      <c r="AT206" s="36">
        <f>IFERROR(TRIM(INDEX($A206:$Z206,MATCH(Lists!$J$8,$A$1:$Z$1,0))&amp;""),"")</f>
        <v/>
      </c>
      <c r="AU206" s="36">
        <f>IF(AND(AH206=1,LEN(AT206)&gt;0),MAX($AU$1:AU205)+1,"")</f>
        <v/>
      </c>
      <c r="AV206" s="36">
        <f>IF(AH206=1,AE206,"")</f>
        <v/>
      </c>
      <c r="AW206" s="36">
        <f>IF(AV206="","",SUMPRODUCT(($AV$2:$AV$501&lt;&gt;"")*($AV$2:$AV$501&lt;AV206))+SUMPRODUCT(($AV$2:AV206=AV206)*1))</f>
        <v/>
      </c>
      <c r="AX206" s="36">
        <f>IF(AI206=1,IFERROR(TRIM(INDEX($A206:$Z206,MATCH(Lists!$J$6,$A$1:$Z$1,0))&amp;""),""),"")</f>
        <v/>
      </c>
    </row>
    <row r="207">
      <c r="AA207" s="34" t="n"/>
      <c r="AB207" s="37" t="n"/>
      <c r="AC207" s="37" t="n"/>
      <c r="AD207" s="34" t="n"/>
      <c r="AE207" s="36">
        <f>IFERROR(TRIM(INDEX($A207:$Z207,MATCH(Lists!$J$2,$A$1:$Z$1,0))&amp;""),"")</f>
        <v/>
      </c>
      <c r="AF207" s="36">
        <f>IFERROR(TRIM(INDEX($A207:$Z207,MATCH(Lists!$J$3,$A$1:$Z$1,0))&amp;""),"")</f>
        <v/>
      </c>
      <c r="AG207" s="36">
        <f>IFERROR(TRIM(INDEX($A207:$Z207,MATCH(Lists!$J$4,$A$1:$Z$1,0))&amp;""),"")</f>
        <v/>
      </c>
      <c r="AH207" s="36">
        <f>IF(AND(AE207&lt;&gt;"",UPPER(TRIM(AB207))&lt;&gt;"Y"),1,0)</f>
        <v/>
      </c>
      <c r="AI207" s="36">
        <f>IF(AH207=1,IF(LEFT(IFERROR(TRIM(INDEX($A207:$Z207,MATCH(Lists!$J$5,$A$1:$Z$1,0))&amp;""),""),3)="Yes",1,0),0)</f>
        <v/>
      </c>
      <c r="AJ207" s="36">
        <f>IFERROR(TRIM(INDEX($A207:$Z207,MATCH(Lists!$J$9,$A$1:$Z$1,0))&amp;""),"")</f>
        <v/>
      </c>
      <c r="AK207" s="36">
        <f>IF(AH207=0,0,IF(AJ207="",1,IF(IFERROR(INDEX(Lists!$B$2:$B$9,MATCH(AJ207,Lists!$A$2:$A$9,0)),"N")="Y",1,0)))</f>
        <v/>
      </c>
      <c r="AL207" s="36">
        <f>AH207+AI207</f>
        <v/>
      </c>
      <c r="AM207" s="36">
        <f>AK207*(1+AI207)</f>
        <v/>
      </c>
      <c r="AN207" s="36">
        <f>IFERROR(VALUE(IFERROR(TRIM(INDEX($A207:$Z207,MATCH(Lists!$J$10,$A$1:$Z$1,0))&amp;""),"")),0)</f>
        <v/>
      </c>
      <c r="AO207" s="36">
        <f>IFERROR(VALUE(IFERROR(TRIM(INDEX($A207:$Z207,MATCH(Lists!$J$12,$A$1:$Z$1,0))&amp;""),"")),0)</f>
        <v/>
      </c>
      <c r="AP207" s="36">
        <f>IF(IFERROR(INDEX(Lists!$C$2:$C$9,MATCH(AJ207,Lists!$A$2:$A$9,0)),"N")="Y",AN207-AO207,0)</f>
        <v/>
      </c>
      <c r="AQ207" s="36">
        <f>UPPER(IFERROR(TRIM(INDEX($A207:$Z207,MATCH(Lists!$J$11,$A$1:$Z$1,0))&amp;""),""))</f>
        <v/>
      </c>
      <c r="AR207" s="36">
        <f>IF(LEN(AQ207)&gt;0,ROW(),"")</f>
        <v/>
      </c>
      <c r="AS207" s="36">
        <f>IFERROR(TRIM(INDEX($A207:$Z207,MATCH(Lists!$J$7,$A$1:$Z$1,0))&amp;""),"")</f>
        <v/>
      </c>
      <c r="AT207" s="36">
        <f>IFERROR(TRIM(INDEX($A207:$Z207,MATCH(Lists!$J$8,$A$1:$Z$1,0))&amp;""),"")</f>
        <v/>
      </c>
      <c r="AU207" s="36">
        <f>IF(AND(AH207=1,LEN(AT207)&gt;0),MAX($AU$1:AU206)+1,"")</f>
        <v/>
      </c>
      <c r="AV207" s="36">
        <f>IF(AH207=1,AE207,"")</f>
        <v/>
      </c>
      <c r="AW207" s="36">
        <f>IF(AV207="","",SUMPRODUCT(($AV$2:$AV$501&lt;&gt;"")*($AV$2:$AV$501&lt;AV207))+SUMPRODUCT(($AV$2:AV207=AV207)*1))</f>
        <v/>
      </c>
      <c r="AX207" s="36">
        <f>IF(AI207=1,IFERROR(TRIM(INDEX($A207:$Z207,MATCH(Lists!$J$6,$A$1:$Z$1,0))&amp;""),""),"")</f>
        <v/>
      </c>
    </row>
    <row r="208">
      <c r="AA208" s="34" t="n"/>
      <c r="AB208" s="37" t="n"/>
      <c r="AC208" s="37" t="n"/>
      <c r="AD208" s="34" t="n"/>
      <c r="AE208" s="36">
        <f>IFERROR(TRIM(INDEX($A208:$Z208,MATCH(Lists!$J$2,$A$1:$Z$1,0))&amp;""),"")</f>
        <v/>
      </c>
      <c r="AF208" s="36">
        <f>IFERROR(TRIM(INDEX($A208:$Z208,MATCH(Lists!$J$3,$A$1:$Z$1,0))&amp;""),"")</f>
        <v/>
      </c>
      <c r="AG208" s="36">
        <f>IFERROR(TRIM(INDEX($A208:$Z208,MATCH(Lists!$J$4,$A$1:$Z$1,0))&amp;""),"")</f>
        <v/>
      </c>
      <c r="AH208" s="36">
        <f>IF(AND(AE208&lt;&gt;"",UPPER(TRIM(AB208))&lt;&gt;"Y"),1,0)</f>
        <v/>
      </c>
      <c r="AI208" s="36">
        <f>IF(AH208=1,IF(LEFT(IFERROR(TRIM(INDEX($A208:$Z208,MATCH(Lists!$J$5,$A$1:$Z$1,0))&amp;""),""),3)="Yes",1,0),0)</f>
        <v/>
      </c>
      <c r="AJ208" s="36">
        <f>IFERROR(TRIM(INDEX($A208:$Z208,MATCH(Lists!$J$9,$A$1:$Z$1,0))&amp;""),"")</f>
        <v/>
      </c>
      <c r="AK208" s="36">
        <f>IF(AH208=0,0,IF(AJ208="",1,IF(IFERROR(INDEX(Lists!$B$2:$B$9,MATCH(AJ208,Lists!$A$2:$A$9,0)),"N")="Y",1,0)))</f>
        <v/>
      </c>
      <c r="AL208" s="36">
        <f>AH208+AI208</f>
        <v/>
      </c>
      <c r="AM208" s="36">
        <f>AK208*(1+AI208)</f>
        <v/>
      </c>
      <c r="AN208" s="36">
        <f>IFERROR(VALUE(IFERROR(TRIM(INDEX($A208:$Z208,MATCH(Lists!$J$10,$A$1:$Z$1,0))&amp;""),"")),0)</f>
        <v/>
      </c>
      <c r="AO208" s="36">
        <f>IFERROR(VALUE(IFERROR(TRIM(INDEX($A208:$Z208,MATCH(Lists!$J$12,$A$1:$Z$1,0))&amp;""),"")),0)</f>
        <v/>
      </c>
      <c r="AP208" s="36">
        <f>IF(IFERROR(INDEX(Lists!$C$2:$C$9,MATCH(AJ208,Lists!$A$2:$A$9,0)),"N")="Y",AN208-AO208,0)</f>
        <v/>
      </c>
      <c r="AQ208" s="36">
        <f>UPPER(IFERROR(TRIM(INDEX($A208:$Z208,MATCH(Lists!$J$11,$A$1:$Z$1,0))&amp;""),""))</f>
        <v/>
      </c>
      <c r="AR208" s="36">
        <f>IF(LEN(AQ208)&gt;0,ROW(),"")</f>
        <v/>
      </c>
      <c r="AS208" s="36">
        <f>IFERROR(TRIM(INDEX($A208:$Z208,MATCH(Lists!$J$7,$A$1:$Z$1,0))&amp;""),"")</f>
        <v/>
      </c>
      <c r="AT208" s="36">
        <f>IFERROR(TRIM(INDEX($A208:$Z208,MATCH(Lists!$J$8,$A$1:$Z$1,0))&amp;""),"")</f>
        <v/>
      </c>
      <c r="AU208" s="36">
        <f>IF(AND(AH208=1,LEN(AT208)&gt;0),MAX($AU$1:AU207)+1,"")</f>
        <v/>
      </c>
      <c r="AV208" s="36">
        <f>IF(AH208=1,AE208,"")</f>
        <v/>
      </c>
      <c r="AW208" s="36">
        <f>IF(AV208="","",SUMPRODUCT(($AV$2:$AV$501&lt;&gt;"")*($AV$2:$AV$501&lt;AV208))+SUMPRODUCT(($AV$2:AV208=AV208)*1))</f>
        <v/>
      </c>
      <c r="AX208" s="36">
        <f>IF(AI208=1,IFERROR(TRIM(INDEX($A208:$Z208,MATCH(Lists!$J$6,$A$1:$Z$1,0))&amp;""),""),"")</f>
        <v/>
      </c>
    </row>
    <row r="209">
      <c r="AA209" s="34" t="n"/>
      <c r="AB209" s="37" t="n"/>
      <c r="AC209" s="37" t="n"/>
      <c r="AD209" s="34" t="n"/>
      <c r="AE209" s="36">
        <f>IFERROR(TRIM(INDEX($A209:$Z209,MATCH(Lists!$J$2,$A$1:$Z$1,0))&amp;""),"")</f>
        <v/>
      </c>
      <c r="AF209" s="36">
        <f>IFERROR(TRIM(INDEX($A209:$Z209,MATCH(Lists!$J$3,$A$1:$Z$1,0))&amp;""),"")</f>
        <v/>
      </c>
      <c r="AG209" s="36">
        <f>IFERROR(TRIM(INDEX($A209:$Z209,MATCH(Lists!$J$4,$A$1:$Z$1,0))&amp;""),"")</f>
        <v/>
      </c>
      <c r="AH209" s="36">
        <f>IF(AND(AE209&lt;&gt;"",UPPER(TRIM(AB209))&lt;&gt;"Y"),1,0)</f>
        <v/>
      </c>
      <c r="AI209" s="36">
        <f>IF(AH209=1,IF(LEFT(IFERROR(TRIM(INDEX($A209:$Z209,MATCH(Lists!$J$5,$A$1:$Z$1,0))&amp;""),""),3)="Yes",1,0),0)</f>
        <v/>
      </c>
      <c r="AJ209" s="36">
        <f>IFERROR(TRIM(INDEX($A209:$Z209,MATCH(Lists!$J$9,$A$1:$Z$1,0))&amp;""),"")</f>
        <v/>
      </c>
      <c r="AK209" s="36">
        <f>IF(AH209=0,0,IF(AJ209="",1,IF(IFERROR(INDEX(Lists!$B$2:$B$9,MATCH(AJ209,Lists!$A$2:$A$9,0)),"N")="Y",1,0)))</f>
        <v/>
      </c>
      <c r="AL209" s="36">
        <f>AH209+AI209</f>
        <v/>
      </c>
      <c r="AM209" s="36">
        <f>AK209*(1+AI209)</f>
        <v/>
      </c>
      <c r="AN209" s="36">
        <f>IFERROR(VALUE(IFERROR(TRIM(INDEX($A209:$Z209,MATCH(Lists!$J$10,$A$1:$Z$1,0))&amp;""),"")),0)</f>
        <v/>
      </c>
      <c r="AO209" s="36">
        <f>IFERROR(VALUE(IFERROR(TRIM(INDEX($A209:$Z209,MATCH(Lists!$J$12,$A$1:$Z$1,0))&amp;""),"")),0)</f>
        <v/>
      </c>
      <c r="AP209" s="36">
        <f>IF(IFERROR(INDEX(Lists!$C$2:$C$9,MATCH(AJ209,Lists!$A$2:$A$9,0)),"N")="Y",AN209-AO209,0)</f>
        <v/>
      </c>
      <c r="AQ209" s="36">
        <f>UPPER(IFERROR(TRIM(INDEX($A209:$Z209,MATCH(Lists!$J$11,$A$1:$Z$1,0))&amp;""),""))</f>
        <v/>
      </c>
      <c r="AR209" s="36">
        <f>IF(LEN(AQ209)&gt;0,ROW(),"")</f>
        <v/>
      </c>
      <c r="AS209" s="36">
        <f>IFERROR(TRIM(INDEX($A209:$Z209,MATCH(Lists!$J$7,$A$1:$Z$1,0))&amp;""),"")</f>
        <v/>
      </c>
      <c r="AT209" s="36">
        <f>IFERROR(TRIM(INDEX($A209:$Z209,MATCH(Lists!$J$8,$A$1:$Z$1,0))&amp;""),"")</f>
        <v/>
      </c>
      <c r="AU209" s="36">
        <f>IF(AND(AH209=1,LEN(AT209)&gt;0),MAX($AU$1:AU208)+1,"")</f>
        <v/>
      </c>
      <c r="AV209" s="36">
        <f>IF(AH209=1,AE209,"")</f>
        <v/>
      </c>
      <c r="AW209" s="36">
        <f>IF(AV209="","",SUMPRODUCT(($AV$2:$AV$501&lt;&gt;"")*($AV$2:$AV$501&lt;AV209))+SUMPRODUCT(($AV$2:AV209=AV209)*1))</f>
        <v/>
      </c>
      <c r="AX209" s="36">
        <f>IF(AI209=1,IFERROR(TRIM(INDEX($A209:$Z209,MATCH(Lists!$J$6,$A$1:$Z$1,0))&amp;""),""),"")</f>
        <v/>
      </c>
    </row>
    <row r="210">
      <c r="AA210" s="34" t="n"/>
      <c r="AB210" s="37" t="n"/>
      <c r="AC210" s="37" t="n"/>
      <c r="AD210" s="34" t="n"/>
      <c r="AE210" s="36">
        <f>IFERROR(TRIM(INDEX($A210:$Z210,MATCH(Lists!$J$2,$A$1:$Z$1,0))&amp;""),"")</f>
        <v/>
      </c>
      <c r="AF210" s="36">
        <f>IFERROR(TRIM(INDEX($A210:$Z210,MATCH(Lists!$J$3,$A$1:$Z$1,0))&amp;""),"")</f>
        <v/>
      </c>
      <c r="AG210" s="36">
        <f>IFERROR(TRIM(INDEX($A210:$Z210,MATCH(Lists!$J$4,$A$1:$Z$1,0))&amp;""),"")</f>
        <v/>
      </c>
      <c r="AH210" s="36">
        <f>IF(AND(AE210&lt;&gt;"",UPPER(TRIM(AB210))&lt;&gt;"Y"),1,0)</f>
        <v/>
      </c>
      <c r="AI210" s="36">
        <f>IF(AH210=1,IF(LEFT(IFERROR(TRIM(INDEX($A210:$Z210,MATCH(Lists!$J$5,$A$1:$Z$1,0))&amp;""),""),3)="Yes",1,0),0)</f>
        <v/>
      </c>
      <c r="AJ210" s="36">
        <f>IFERROR(TRIM(INDEX($A210:$Z210,MATCH(Lists!$J$9,$A$1:$Z$1,0))&amp;""),"")</f>
        <v/>
      </c>
      <c r="AK210" s="36">
        <f>IF(AH210=0,0,IF(AJ210="",1,IF(IFERROR(INDEX(Lists!$B$2:$B$9,MATCH(AJ210,Lists!$A$2:$A$9,0)),"N")="Y",1,0)))</f>
        <v/>
      </c>
      <c r="AL210" s="36">
        <f>AH210+AI210</f>
        <v/>
      </c>
      <c r="AM210" s="36">
        <f>AK210*(1+AI210)</f>
        <v/>
      </c>
      <c r="AN210" s="36">
        <f>IFERROR(VALUE(IFERROR(TRIM(INDEX($A210:$Z210,MATCH(Lists!$J$10,$A$1:$Z$1,0))&amp;""),"")),0)</f>
        <v/>
      </c>
      <c r="AO210" s="36">
        <f>IFERROR(VALUE(IFERROR(TRIM(INDEX($A210:$Z210,MATCH(Lists!$J$12,$A$1:$Z$1,0))&amp;""),"")),0)</f>
        <v/>
      </c>
      <c r="AP210" s="36">
        <f>IF(IFERROR(INDEX(Lists!$C$2:$C$9,MATCH(AJ210,Lists!$A$2:$A$9,0)),"N")="Y",AN210-AO210,0)</f>
        <v/>
      </c>
      <c r="AQ210" s="36">
        <f>UPPER(IFERROR(TRIM(INDEX($A210:$Z210,MATCH(Lists!$J$11,$A$1:$Z$1,0))&amp;""),""))</f>
        <v/>
      </c>
      <c r="AR210" s="36">
        <f>IF(LEN(AQ210)&gt;0,ROW(),"")</f>
        <v/>
      </c>
      <c r="AS210" s="36">
        <f>IFERROR(TRIM(INDEX($A210:$Z210,MATCH(Lists!$J$7,$A$1:$Z$1,0))&amp;""),"")</f>
        <v/>
      </c>
      <c r="AT210" s="36">
        <f>IFERROR(TRIM(INDEX($A210:$Z210,MATCH(Lists!$J$8,$A$1:$Z$1,0))&amp;""),"")</f>
        <v/>
      </c>
      <c r="AU210" s="36">
        <f>IF(AND(AH210=1,LEN(AT210)&gt;0),MAX($AU$1:AU209)+1,"")</f>
        <v/>
      </c>
      <c r="AV210" s="36">
        <f>IF(AH210=1,AE210,"")</f>
        <v/>
      </c>
      <c r="AW210" s="36">
        <f>IF(AV210="","",SUMPRODUCT(($AV$2:$AV$501&lt;&gt;"")*($AV$2:$AV$501&lt;AV210))+SUMPRODUCT(($AV$2:AV210=AV210)*1))</f>
        <v/>
      </c>
      <c r="AX210" s="36">
        <f>IF(AI210=1,IFERROR(TRIM(INDEX($A210:$Z210,MATCH(Lists!$J$6,$A$1:$Z$1,0))&amp;""),""),"")</f>
        <v/>
      </c>
    </row>
    <row r="211">
      <c r="AA211" s="34" t="n"/>
      <c r="AB211" s="37" t="n"/>
      <c r="AC211" s="37" t="n"/>
      <c r="AD211" s="34" t="n"/>
      <c r="AE211" s="36">
        <f>IFERROR(TRIM(INDEX($A211:$Z211,MATCH(Lists!$J$2,$A$1:$Z$1,0))&amp;""),"")</f>
        <v/>
      </c>
      <c r="AF211" s="36">
        <f>IFERROR(TRIM(INDEX($A211:$Z211,MATCH(Lists!$J$3,$A$1:$Z$1,0))&amp;""),"")</f>
        <v/>
      </c>
      <c r="AG211" s="36">
        <f>IFERROR(TRIM(INDEX($A211:$Z211,MATCH(Lists!$J$4,$A$1:$Z$1,0))&amp;""),"")</f>
        <v/>
      </c>
      <c r="AH211" s="36">
        <f>IF(AND(AE211&lt;&gt;"",UPPER(TRIM(AB211))&lt;&gt;"Y"),1,0)</f>
        <v/>
      </c>
      <c r="AI211" s="36">
        <f>IF(AH211=1,IF(LEFT(IFERROR(TRIM(INDEX($A211:$Z211,MATCH(Lists!$J$5,$A$1:$Z$1,0))&amp;""),""),3)="Yes",1,0),0)</f>
        <v/>
      </c>
      <c r="AJ211" s="36">
        <f>IFERROR(TRIM(INDEX($A211:$Z211,MATCH(Lists!$J$9,$A$1:$Z$1,0))&amp;""),"")</f>
        <v/>
      </c>
      <c r="AK211" s="36">
        <f>IF(AH211=0,0,IF(AJ211="",1,IF(IFERROR(INDEX(Lists!$B$2:$B$9,MATCH(AJ211,Lists!$A$2:$A$9,0)),"N")="Y",1,0)))</f>
        <v/>
      </c>
      <c r="AL211" s="36">
        <f>AH211+AI211</f>
        <v/>
      </c>
      <c r="AM211" s="36">
        <f>AK211*(1+AI211)</f>
        <v/>
      </c>
      <c r="AN211" s="36">
        <f>IFERROR(VALUE(IFERROR(TRIM(INDEX($A211:$Z211,MATCH(Lists!$J$10,$A$1:$Z$1,0))&amp;""),"")),0)</f>
        <v/>
      </c>
      <c r="AO211" s="36">
        <f>IFERROR(VALUE(IFERROR(TRIM(INDEX($A211:$Z211,MATCH(Lists!$J$12,$A$1:$Z$1,0))&amp;""),"")),0)</f>
        <v/>
      </c>
      <c r="AP211" s="36">
        <f>IF(IFERROR(INDEX(Lists!$C$2:$C$9,MATCH(AJ211,Lists!$A$2:$A$9,0)),"N")="Y",AN211-AO211,0)</f>
        <v/>
      </c>
      <c r="AQ211" s="36">
        <f>UPPER(IFERROR(TRIM(INDEX($A211:$Z211,MATCH(Lists!$J$11,$A$1:$Z$1,0))&amp;""),""))</f>
        <v/>
      </c>
      <c r="AR211" s="36">
        <f>IF(LEN(AQ211)&gt;0,ROW(),"")</f>
        <v/>
      </c>
      <c r="AS211" s="36">
        <f>IFERROR(TRIM(INDEX($A211:$Z211,MATCH(Lists!$J$7,$A$1:$Z$1,0))&amp;""),"")</f>
        <v/>
      </c>
      <c r="AT211" s="36">
        <f>IFERROR(TRIM(INDEX($A211:$Z211,MATCH(Lists!$J$8,$A$1:$Z$1,0))&amp;""),"")</f>
        <v/>
      </c>
      <c r="AU211" s="36">
        <f>IF(AND(AH211=1,LEN(AT211)&gt;0),MAX($AU$1:AU210)+1,"")</f>
        <v/>
      </c>
      <c r="AV211" s="36">
        <f>IF(AH211=1,AE211,"")</f>
        <v/>
      </c>
      <c r="AW211" s="36">
        <f>IF(AV211="","",SUMPRODUCT(($AV$2:$AV$501&lt;&gt;"")*($AV$2:$AV$501&lt;AV211))+SUMPRODUCT(($AV$2:AV211=AV211)*1))</f>
        <v/>
      </c>
      <c r="AX211" s="36">
        <f>IF(AI211=1,IFERROR(TRIM(INDEX($A211:$Z211,MATCH(Lists!$J$6,$A$1:$Z$1,0))&amp;""),""),"")</f>
        <v/>
      </c>
    </row>
    <row r="212">
      <c r="AA212" s="34" t="n"/>
      <c r="AB212" s="37" t="n"/>
      <c r="AC212" s="37" t="n"/>
      <c r="AD212" s="34" t="n"/>
      <c r="AE212" s="36">
        <f>IFERROR(TRIM(INDEX($A212:$Z212,MATCH(Lists!$J$2,$A$1:$Z$1,0))&amp;""),"")</f>
        <v/>
      </c>
      <c r="AF212" s="36">
        <f>IFERROR(TRIM(INDEX($A212:$Z212,MATCH(Lists!$J$3,$A$1:$Z$1,0))&amp;""),"")</f>
        <v/>
      </c>
      <c r="AG212" s="36">
        <f>IFERROR(TRIM(INDEX($A212:$Z212,MATCH(Lists!$J$4,$A$1:$Z$1,0))&amp;""),"")</f>
        <v/>
      </c>
      <c r="AH212" s="36">
        <f>IF(AND(AE212&lt;&gt;"",UPPER(TRIM(AB212))&lt;&gt;"Y"),1,0)</f>
        <v/>
      </c>
      <c r="AI212" s="36">
        <f>IF(AH212=1,IF(LEFT(IFERROR(TRIM(INDEX($A212:$Z212,MATCH(Lists!$J$5,$A$1:$Z$1,0))&amp;""),""),3)="Yes",1,0),0)</f>
        <v/>
      </c>
      <c r="AJ212" s="36">
        <f>IFERROR(TRIM(INDEX($A212:$Z212,MATCH(Lists!$J$9,$A$1:$Z$1,0))&amp;""),"")</f>
        <v/>
      </c>
      <c r="AK212" s="36">
        <f>IF(AH212=0,0,IF(AJ212="",1,IF(IFERROR(INDEX(Lists!$B$2:$B$9,MATCH(AJ212,Lists!$A$2:$A$9,0)),"N")="Y",1,0)))</f>
        <v/>
      </c>
      <c r="AL212" s="36">
        <f>AH212+AI212</f>
        <v/>
      </c>
      <c r="AM212" s="36">
        <f>AK212*(1+AI212)</f>
        <v/>
      </c>
      <c r="AN212" s="36">
        <f>IFERROR(VALUE(IFERROR(TRIM(INDEX($A212:$Z212,MATCH(Lists!$J$10,$A$1:$Z$1,0))&amp;""),"")),0)</f>
        <v/>
      </c>
      <c r="AO212" s="36">
        <f>IFERROR(VALUE(IFERROR(TRIM(INDEX($A212:$Z212,MATCH(Lists!$J$12,$A$1:$Z$1,0))&amp;""),"")),0)</f>
        <v/>
      </c>
      <c r="AP212" s="36">
        <f>IF(IFERROR(INDEX(Lists!$C$2:$C$9,MATCH(AJ212,Lists!$A$2:$A$9,0)),"N")="Y",AN212-AO212,0)</f>
        <v/>
      </c>
      <c r="AQ212" s="36">
        <f>UPPER(IFERROR(TRIM(INDEX($A212:$Z212,MATCH(Lists!$J$11,$A$1:$Z$1,0))&amp;""),""))</f>
        <v/>
      </c>
      <c r="AR212" s="36">
        <f>IF(LEN(AQ212)&gt;0,ROW(),"")</f>
        <v/>
      </c>
      <c r="AS212" s="36">
        <f>IFERROR(TRIM(INDEX($A212:$Z212,MATCH(Lists!$J$7,$A$1:$Z$1,0))&amp;""),"")</f>
        <v/>
      </c>
      <c r="AT212" s="36">
        <f>IFERROR(TRIM(INDEX($A212:$Z212,MATCH(Lists!$J$8,$A$1:$Z$1,0))&amp;""),"")</f>
        <v/>
      </c>
      <c r="AU212" s="36">
        <f>IF(AND(AH212=1,LEN(AT212)&gt;0),MAX($AU$1:AU211)+1,"")</f>
        <v/>
      </c>
      <c r="AV212" s="36">
        <f>IF(AH212=1,AE212,"")</f>
        <v/>
      </c>
      <c r="AW212" s="36">
        <f>IF(AV212="","",SUMPRODUCT(($AV$2:$AV$501&lt;&gt;"")*($AV$2:$AV$501&lt;AV212))+SUMPRODUCT(($AV$2:AV212=AV212)*1))</f>
        <v/>
      </c>
      <c r="AX212" s="36">
        <f>IF(AI212=1,IFERROR(TRIM(INDEX($A212:$Z212,MATCH(Lists!$J$6,$A$1:$Z$1,0))&amp;""),""),"")</f>
        <v/>
      </c>
    </row>
    <row r="213">
      <c r="AA213" s="34" t="n"/>
      <c r="AB213" s="37" t="n"/>
      <c r="AC213" s="37" t="n"/>
      <c r="AD213" s="34" t="n"/>
      <c r="AE213" s="36">
        <f>IFERROR(TRIM(INDEX($A213:$Z213,MATCH(Lists!$J$2,$A$1:$Z$1,0))&amp;""),"")</f>
        <v/>
      </c>
      <c r="AF213" s="36">
        <f>IFERROR(TRIM(INDEX($A213:$Z213,MATCH(Lists!$J$3,$A$1:$Z$1,0))&amp;""),"")</f>
        <v/>
      </c>
      <c r="AG213" s="36">
        <f>IFERROR(TRIM(INDEX($A213:$Z213,MATCH(Lists!$J$4,$A$1:$Z$1,0))&amp;""),"")</f>
        <v/>
      </c>
      <c r="AH213" s="36">
        <f>IF(AND(AE213&lt;&gt;"",UPPER(TRIM(AB213))&lt;&gt;"Y"),1,0)</f>
        <v/>
      </c>
      <c r="AI213" s="36">
        <f>IF(AH213=1,IF(LEFT(IFERROR(TRIM(INDEX($A213:$Z213,MATCH(Lists!$J$5,$A$1:$Z$1,0))&amp;""),""),3)="Yes",1,0),0)</f>
        <v/>
      </c>
      <c r="AJ213" s="36">
        <f>IFERROR(TRIM(INDEX($A213:$Z213,MATCH(Lists!$J$9,$A$1:$Z$1,0))&amp;""),"")</f>
        <v/>
      </c>
      <c r="AK213" s="36">
        <f>IF(AH213=0,0,IF(AJ213="",1,IF(IFERROR(INDEX(Lists!$B$2:$B$9,MATCH(AJ213,Lists!$A$2:$A$9,0)),"N")="Y",1,0)))</f>
        <v/>
      </c>
      <c r="AL213" s="36">
        <f>AH213+AI213</f>
        <v/>
      </c>
      <c r="AM213" s="36">
        <f>AK213*(1+AI213)</f>
        <v/>
      </c>
      <c r="AN213" s="36">
        <f>IFERROR(VALUE(IFERROR(TRIM(INDEX($A213:$Z213,MATCH(Lists!$J$10,$A$1:$Z$1,0))&amp;""),"")),0)</f>
        <v/>
      </c>
      <c r="AO213" s="36">
        <f>IFERROR(VALUE(IFERROR(TRIM(INDEX($A213:$Z213,MATCH(Lists!$J$12,$A$1:$Z$1,0))&amp;""),"")),0)</f>
        <v/>
      </c>
      <c r="AP213" s="36">
        <f>IF(IFERROR(INDEX(Lists!$C$2:$C$9,MATCH(AJ213,Lists!$A$2:$A$9,0)),"N")="Y",AN213-AO213,0)</f>
        <v/>
      </c>
      <c r="AQ213" s="36">
        <f>UPPER(IFERROR(TRIM(INDEX($A213:$Z213,MATCH(Lists!$J$11,$A$1:$Z$1,0))&amp;""),""))</f>
        <v/>
      </c>
      <c r="AR213" s="36">
        <f>IF(LEN(AQ213)&gt;0,ROW(),"")</f>
        <v/>
      </c>
      <c r="AS213" s="36">
        <f>IFERROR(TRIM(INDEX($A213:$Z213,MATCH(Lists!$J$7,$A$1:$Z$1,0))&amp;""),"")</f>
        <v/>
      </c>
      <c r="AT213" s="36">
        <f>IFERROR(TRIM(INDEX($A213:$Z213,MATCH(Lists!$J$8,$A$1:$Z$1,0))&amp;""),"")</f>
        <v/>
      </c>
      <c r="AU213" s="36">
        <f>IF(AND(AH213=1,LEN(AT213)&gt;0),MAX($AU$1:AU212)+1,"")</f>
        <v/>
      </c>
      <c r="AV213" s="36">
        <f>IF(AH213=1,AE213,"")</f>
        <v/>
      </c>
      <c r="AW213" s="36">
        <f>IF(AV213="","",SUMPRODUCT(($AV$2:$AV$501&lt;&gt;"")*($AV$2:$AV$501&lt;AV213))+SUMPRODUCT(($AV$2:AV213=AV213)*1))</f>
        <v/>
      </c>
      <c r="AX213" s="36">
        <f>IF(AI213=1,IFERROR(TRIM(INDEX($A213:$Z213,MATCH(Lists!$J$6,$A$1:$Z$1,0))&amp;""),""),"")</f>
        <v/>
      </c>
    </row>
    <row r="214">
      <c r="AA214" s="34" t="n"/>
      <c r="AB214" s="37" t="n"/>
      <c r="AC214" s="37" t="n"/>
      <c r="AD214" s="34" t="n"/>
      <c r="AE214" s="36">
        <f>IFERROR(TRIM(INDEX($A214:$Z214,MATCH(Lists!$J$2,$A$1:$Z$1,0))&amp;""),"")</f>
        <v/>
      </c>
      <c r="AF214" s="36">
        <f>IFERROR(TRIM(INDEX($A214:$Z214,MATCH(Lists!$J$3,$A$1:$Z$1,0))&amp;""),"")</f>
        <v/>
      </c>
      <c r="AG214" s="36">
        <f>IFERROR(TRIM(INDEX($A214:$Z214,MATCH(Lists!$J$4,$A$1:$Z$1,0))&amp;""),"")</f>
        <v/>
      </c>
      <c r="AH214" s="36">
        <f>IF(AND(AE214&lt;&gt;"",UPPER(TRIM(AB214))&lt;&gt;"Y"),1,0)</f>
        <v/>
      </c>
      <c r="AI214" s="36">
        <f>IF(AH214=1,IF(LEFT(IFERROR(TRIM(INDEX($A214:$Z214,MATCH(Lists!$J$5,$A$1:$Z$1,0))&amp;""),""),3)="Yes",1,0),0)</f>
        <v/>
      </c>
      <c r="AJ214" s="36">
        <f>IFERROR(TRIM(INDEX($A214:$Z214,MATCH(Lists!$J$9,$A$1:$Z$1,0))&amp;""),"")</f>
        <v/>
      </c>
      <c r="AK214" s="36">
        <f>IF(AH214=0,0,IF(AJ214="",1,IF(IFERROR(INDEX(Lists!$B$2:$B$9,MATCH(AJ214,Lists!$A$2:$A$9,0)),"N")="Y",1,0)))</f>
        <v/>
      </c>
      <c r="AL214" s="36">
        <f>AH214+AI214</f>
        <v/>
      </c>
      <c r="AM214" s="36">
        <f>AK214*(1+AI214)</f>
        <v/>
      </c>
      <c r="AN214" s="36">
        <f>IFERROR(VALUE(IFERROR(TRIM(INDEX($A214:$Z214,MATCH(Lists!$J$10,$A$1:$Z$1,0))&amp;""),"")),0)</f>
        <v/>
      </c>
      <c r="AO214" s="36">
        <f>IFERROR(VALUE(IFERROR(TRIM(INDEX($A214:$Z214,MATCH(Lists!$J$12,$A$1:$Z$1,0))&amp;""),"")),0)</f>
        <v/>
      </c>
      <c r="AP214" s="36">
        <f>IF(IFERROR(INDEX(Lists!$C$2:$C$9,MATCH(AJ214,Lists!$A$2:$A$9,0)),"N")="Y",AN214-AO214,0)</f>
        <v/>
      </c>
      <c r="AQ214" s="36">
        <f>UPPER(IFERROR(TRIM(INDEX($A214:$Z214,MATCH(Lists!$J$11,$A$1:$Z$1,0))&amp;""),""))</f>
        <v/>
      </c>
      <c r="AR214" s="36">
        <f>IF(LEN(AQ214)&gt;0,ROW(),"")</f>
        <v/>
      </c>
      <c r="AS214" s="36">
        <f>IFERROR(TRIM(INDEX($A214:$Z214,MATCH(Lists!$J$7,$A$1:$Z$1,0))&amp;""),"")</f>
        <v/>
      </c>
      <c r="AT214" s="36">
        <f>IFERROR(TRIM(INDEX($A214:$Z214,MATCH(Lists!$J$8,$A$1:$Z$1,0))&amp;""),"")</f>
        <v/>
      </c>
      <c r="AU214" s="36">
        <f>IF(AND(AH214=1,LEN(AT214)&gt;0),MAX($AU$1:AU213)+1,"")</f>
        <v/>
      </c>
      <c r="AV214" s="36">
        <f>IF(AH214=1,AE214,"")</f>
        <v/>
      </c>
      <c r="AW214" s="36">
        <f>IF(AV214="","",SUMPRODUCT(($AV$2:$AV$501&lt;&gt;"")*($AV$2:$AV$501&lt;AV214))+SUMPRODUCT(($AV$2:AV214=AV214)*1))</f>
        <v/>
      </c>
      <c r="AX214" s="36">
        <f>IF(AI214=1,IFERROR(TRIM(INDEX($A214:$Z214,MATCH(Lists!$J$6,$A$1:$Z$1,0))&amp;""),""),"")</f>
        <v/>
      </c>
    </row>
    <row r="215">
      <c r="AA215" s="34" t="n"/>
      <c r="AB215" s="37" t="n"/>
      <c r="AC215" s="37" t="n"/>
      <c r="AD215" s="34" t="n"/>
      <c r="AE215" s="36">
        <f>IFERROR(TRIM(INDEX($A215:$Z215,MATCH(Lists!$J$2,$A$1:$Z$1,0))&amp;""),"")</f>
        <v/>
      </c>
      <c r="AF215" s="36">
        <f>IFERROR(TRIM(INDEX($A215:$Z215,MATCH(Lists!$J$3,$A$1:$Z$1,0))&amp;""),"")</f>
        <v/>
      </c>
      <c r="AG215" s="36">
        <f>IFERROR(TRIM(INDEX($A215:$Z215,MATCH(Lists!$J$4,$A$1:$Z$1,0))&amp;""),"")</f>
        <v/>
      </c>
      <c r="AH215" s="36">
        <f>IF(AND(AE215&lt;&gt;"",UPPER(TRIM(AB215))&lt;&gt;"Y"),1,0)</f>
        <v/>
      </c>
      <c r="AI215" s="36">
        <f>IF(AH215=1,IF(LEFT(IFERROR(TRIM(INDEX($A215:$Z215,MATCH(Lists!$J$5,$A$1:$Z$1,0))&amp;""),""),3)="Yes",1,0),0)</f>
        <v/>
      </c>
      <c r="AJ215" s="36">
        <f>IFERROR(TRIM(INDEX($A215:$Z215,MATCH(Lists!$J$9,$A$1:$Z$1,0))&amp;""),"")</f>
        <v/>
      </c>
      <c r="AK215" s="36">
        <f>IF(AH215=0,0,IF(AJ215="",1,IF(IFERROR(INDEX(Lists!$B$2:$B$9,MATCH(AJ215,Lists!$A$2:$A$9,0)),"N")="Y",1,0)))</f>
        <v/>
      </c>
      <c r="AL215" s="36">
        <f>AH215+AI215</f>
        <v/>
      </c>
      <c r="AM215" s="36">
        <f>AK215*(1+AI215)</f>
        <v/>
      </c>
      <c r="AN215" s="36">
        <f>IFERROR(VALUE(IFERROR(TRIM(INDEX($A215:$Z215,MATCH(Lists!$J$10,$A$1:$Z$1,0))&amp;""),"")),0)</f>
        <v/>
      </c>
      <c r="AO215" s="36">
        <f>IFERROR(VALUE(IFERROR(TRIM(INDEX($A215:$Z215,MATCH(Lists!$J$12,$A$1:$Z$1,0))&amp;""),"")),0)</f>
        <v/>
      </c>
      <c r="AP215" s="36">
        <f>IF(IFERROR(INDEX(Lists!$C$2:$C$9,MATCH(AJ215,Lists!$A$2:$A$9,0)),"N")="Y",AN215-AO215,0)</f>
        <v/>
      </c>
      <c r="AQ215" s="36">
        <f>UPPER(IFERROR(TRIM(INDEX($A215:$Z215,MATCH(Lists!$J$11,$A$1:$Z$1,0))&amp;""),""))</f>
        <v/>
      </c>
      <c r="AR215" s="36">
        <f>IF(LEN(AQ215)&gt;0,ROW(),"")</f>
        <v/>
      </c>
      <c r="AS215" s="36">
        <f>IFERROR(TRIM(INDEX($A215:$Z215,MATCH(Lists!$J$7,$A$1:$Z$1,0))&amp;""),"")</f>
        <v/>
      </c>
      <c r="AT215" s="36">
        <f>IFERROR(TRIM(INDEX($A215:$Z215,MATCH(Lists!$J$8,$A$1:$Z$1,0))&amp;""),"")</f>
        <v/>
      </c>
      <c r="AU215" s="36">
        <f>IF(AND(AH215=1,LEN(AT215)&gt;0),MAX($AU$1:AU214)+1,"")</f>
        <v/>
      </c>
      <c r="AV215" s="36">
        <f>IF(AH215=1,AE215,"")</f>
        <v/>
      </c>
      <c r="AW215" s="36">
        <f>IF(AV215="","",SUMPRODUCT(($AV$2:$AV$501&lt;&gt;"")*($AV$2:$AV$501&lt;AV215))+SUMPRODUCT(($AV$2:AV215=AV215)*1))</f>
        <v/>
      </c>
      <c r="AX215" s="36">
        <f>IF(AI215=1,IFERROR(TRIM(INDEX($A215:$Z215,MATCH(Lists!$J$6,$A$1:$Z$1,0))&amp;""),""),"")</f>
        <v/>
      </c>
    </row>
    <row r="216">
      <c r="AA216" s="34" t="n"/>
      <c r="AB216" s="37" t="n"/>
      <c r="AC216" s="37" t="n"/>
      <c r="AD216" s="34" t="n"/>
      <c r="AE216" s="36">
        <f>IFERROR(TRIM(INDEX($A216:$Z216,MATCH(Lists!$J$2,$A$1:$Z$1,0))&amp;""),"")</f>
        <v/>
      </c>
      <c r="AF216" s="36">
        <f>IFERROR(TRIM(INDEX($A216:$Z216,MATCH(Lists!$J$3,$A$1:$Z$1,0))&amp;""),"")</f>
        <v/>
      </c>
      <c r="AG216" s="36">
        <f>IFERROR(TRIM(INDEX($A216:$Z216,MATCH(Lists!$J$4,$A$1:$Z$1,0))&amp;""),"")</f>
        <v/>
      </c>
      <c r="AH216" s="36">
        <f>IF(AND(AE216&lt;&gt;"",UPPER(TRIM(AB216))&lt;&gt;"Y"),1,0)</f>
        <v/>
      </c>
      <c r="AI216" s="36">
        <f>IF(AH216=1,IF(LEFT(IFERROR(TRIM(INDEX($A216:$Z216,MATCH(Lists!$J$5,$A$1:$Z$1,0))&amp;""),""),3)="Yes",1,0),0)</f>
        <v/>
      </c>
      <c r="AJ216" s="36">
        <f>IFERROR(TRIM(INDEX($A216:$Z216,MATCH(Lists!$J$9,$A$1:$Z$1,0))&amp;""),"")</f>
        <v/>
      </c>
      <c r="AK216" s="36">
        <f>IF(AH216=0,0,IF(AJ216="",1,IF(IFERROR(INDEX(Lists!$B$2:$B$9,MATCH(AJ216,Lists!$A$2:$A$9,0)),"N")="Y",1,0)))</f>
        <v/>
      </c>
      <c r="AL216" s="36">
        <f>AH216+AI216</f>
        <v/>
      </c>
      <c r="AM216" s="36">
        <f>AK216*(1+AI216)</f>
        <v/>
      </c>
      <c r="AN216" s="36">
        <f>IFERROR(VALUE(IFERROR(TRIM(INDEX($A216:$Z216,MATCH(Lists!$J$10,$A$1:$Z$1,0))&amp;""),"")),0)</f>
        <v/>
      </c>
      <c r="AO216" s="36">
        <f>IFERROR(VALUE(IFERROR(TRIM(INDEX($A216:$Z216,MATCH(Lists!$J$12,$A$1:$Z$1,0))&amp;""),"")),0)</f>
        <v/>
      </c>
      <c r="AP216" s="36">
        <f>IF(IFERROR(INDEX(Lists!$C$2:$C$9,MATCH(AJ216,Lists!$A$2:$A$9,0)),"N")="Y",AN216-AO216,0)</f>
        <v/>
      </c>
      <c r="AQ216" s="36">
        <f>UPPER(IFERROR(TRIM(INDEX($A216:$Z216,MATCH(Lists!$J$11,$A$1:$Z$1,0))&amp;""),""))</f>
        <v/>
      </c>
      <c r="AR216" s="36">
        <f>IF(LEN(AQ216)&gt;0,ROW(),"")</f>
        <v/>
      </c>
      <c r="AS216" s="36">
        <f>IFERROR(TRIM(INDEX($A216:$Z216,MATCH(Lists!$J$7,$A$1:$Z$1,0))&amp;""),"")</f>
        <v/>
      </c>
      <c r="AT216" s="36">
        <f>IFERROR(TRIM(INDEX($A216:$Z216,MATCH(Lists!$J$8,$A$1:$Z$1,0))&amp;""),"")</f>
        <v/>
      </c>
      <c r="AU216" s="36">
        <f>IF(AND(AH216=1,LEN(AT216)&gt;0),MAX($AU$1:AU215)+1,"")</f>
        <v/>
      </c>
      <c r="AV216" s="36">
        <f>IF(AH216=1,AE216,"")</f>
        <v/>
      </c>
      <c r="AW216" s="36">
        <f>IF(AV216="","",SUMPRODUCT(($AV$2:$AV$501&lt;&gt;"")*($AV$2:$AV$501&lt;AV216))+SUMPRODUCT(($AV$2:AV216=AV216)*1))</f>
        <v/>
      </c>
      <c r="AX216" s="36">
        <f>IF(AI216=1,IFERROR(TRIM(INDEX($A216:$Z216,MATCH(Lists!$J$6,$A$1:$Z$1,0))&amp;""),""),"")</f>
        <v/>
      </c>
    </row>
    <row r="217">
      <c r="AA217" s="34" t="n"/>
      <c r="AB217" s="37" t="n"/>
      <c r="AC217" s="37" t="n"/>
      <c r="AD217" s="34" t="n"/>
      <c r="AE217" s="36">
        <f>IFERROR(TRIM(INDEX($A217:$Z217,MATCH(Lists!$J$2,$A$1:$Z$1,0))&amp;""),"")</f>
        <v/>
      </c>
      <c r="AF217" s="36">
        <f>IFERROR(TRIM(INDEX($A217:$Z217,MATCH(Lists!$J$3,$A$1:$Z$1,0))&amp;""),"")</f>
        <v/>
      </c>
      <c r="AG217" s="36">
        <f>IFERROR(TRIM(INDEX($A217:$Z217,MATCH(Lists!$J$4,$A$1:$Z$1,0))&amp;""),"")</f>
        <v/>
      </c>
      <c r="AH217" s="36">
        <f>IF(AND(AE217&lt;&gt;"",UPPER(TRIM(AB217))&lt;&gt;"Y"),1,0)</f>
        <v/>
      </c>
      <c r="AI217" s="36">
        <f>IF(AH217=1,IF(LEFT(IFERROR(TRIM(INDEX($A217:$Z217,MATCH(Lists!$J$5,$A$1:$Z$1,0))&amp;""),""),3)="Yes",1,0),0)</f>
        <v/>
      </c>
      <c r="AJ217" s="36">
        <f>IFERROR(TRIM(INDEX($A217:$Z217,MATCH(Lists!$J$9,$A$1:$Z$1,0))&amp;""),"")</f>
        <v/>
      </c>
      <c r="AK217" s="36">
        <f>IF(AH217=0,0,IF(AJ217="",1,IF(IFERROR(INDEX(Lists!$B$2:$B$9,MATCH(AJ217,Lists!$A$2:$A$9,0)),"N")="Y",1,0)))</f>
        <v/>
      </c>
      <c r="AL217" s="36">
        <f>AH217+AI217</f>
        <v/>
      </c>
      <c r="AM217" s="36">
        <f>AK217*(1+AI217)</f>
        <v/>
      </c>
      <c r="AN217" s="36">
        <f>IFERROR(VALUE(IFERROR(TRIM(INDEX($A217:$Z217,MATCH(Lists!$J$10,$A$1:$Z$1,0))&amp;""),"")),0)</f>
        <v/>
      </c>
      <c r="AO217" s="36">
        <f>IFERROR(VALUE(IFERROR(TRIM(INDEX($A217:$Z217,MATCH(Lists!$J$12,$A$1:$Z$1,0))&amp;""),"")),0)</f>
        <v/>
      </c>
      <c r="AP217" s="36">
        <f>IF(IFERROR(INDEX(Lists!$C$2:$C$9,MATCH(AJ217,Lists!$A$2:$A$9,0)),"N")="Y",AN217-AO217,0)</f>
        <v/>
      </c>
      <c r="AQ217" s="36">
        <f>UPPER(IFERROR(TRIM(INDEX($A217:$Z217,MATCH(Lists!$J$11,$A$1:$Z$1,0))&amp;""),""))</f>
        <v/>
      </c>
      <c r="AR217" s="36">
        <f>IF(LEN(AQ217)&gt;0,ROW(),"")</f>
        <v/>
      </c>
      <c r="AS217" s="36">
        <f>IFERROR(TRIM(INDEX($A217:$Z217,MATCH(Lists!$J$7,$A$1:$Z$1,0))&amp;""),"")</f>
        <v/>
      </c>
      <c r="AT217" s="36">
        <f>IFERROR(TRIM(INDEX($A217:$Z217,MATCH(Lists!$J$8,$A$1:$Z$1,0))&amp;""),"")</f>
        <v/>
      </c>
      <c r="AU217" s="36">
        <f>IF(AND(AH217=1,LEN(AT217)&gt;0),MAX($AU$1:AU216)+1,"")</f>
        <v/>
      </c>
      <c r="AV217" s="36">
        <f>IF(AH217=1,AE217,"")</f>
        <v/>
      </c>
      <c r="AW217" s="36">
        <f>IF(AV217="","",SUMPRODUCT(($AV$2:$AV$501&lt;&gt;"")*($AV$2:$AV$501&lt;AV217))+SUMPRODUCT(($AV$2:AV217=AV217)*1))</f>
        <v/>
      </c>
      <c r="AX217" s="36">
        <f>IF(AI217=1,IFERROR(TRIM(INDEX($A217:$Z217,MATCH(Lists!$J$6,$A$1:$Z$1,0))&amp;""),""),"")</f>
        <v/>
      </c>
    </row>
    <row r="218">
      <c r="AA218" s="34" t="n"/>
      <c r="AB218" s="37" t="n"/>
      <c r="AC218" s="37" t="n"/>
      <c r="AD218" s="34" t="n"/>
      <c r="AE218" s="36">
        <f>IFERROR(TRIM(INDEX($A218:$Z218,MATCH(Lists!$J$2,$A$1:$Z$1,0))&amp;""),"")</f>
        <v/>
      </c>
      <c r="AF218" s="36">
        <f>IFERROR(TRIM(INDEX($A218:$Z218,MATCH(Lists!$J$3,$A$1:$Z$1,0))&amp;""),"")</f>
        <v/>
      </c>
      <c r="AG218" s="36">
        <f>IFERROR(TRIM(INDEX($A218:$Z218,MATCH(Lists!$J$4,$A$1:$Z$1,0))&amp;""),"")</f>
        <v/>
      </c>
      <c r="AH218" s="36">
        <f>IF(AND(AE218&lt;&gt;"",UPPER(TRIM(AB218))&lt;&gt;"Y"),1,0)</f>
        <v/>
      </c>
      <c r="AI218" s="36">
        <f>IF(AH218=1,IF(LEFT(IFERROR(TRIM(INDEX($A218:$Z218,MATCH(Lists!$J$5,$A$1:$Z$1,0))&amp;""),""),3)="Yes",1,0),0)</f>
        <v/>
      </c>
      <c r="AJ218" s="36">
        <f>IFERROR(TRIM(INDEX($A218:$Z218,MATCH(Lists!$J$9,$A$1:$Z$1,0))&amp;""),"")</f>
        <v/>
      </c>
      <c r="AK218" s="36">
        <f>IF(AH218=0,0,IF(AJ218="",1,IF(IFERROR(INDEX(Lists!$B$2:$B$9,MATCH(AJ218,Lists!$A$2:$A$9,0)),"N")="Y",1,0)))</f>
        <v/>
      </c>
      <c r="AL218" s="36">
        <f>AH218+AI218</f>
        <v/>
      </c>
      <c r="AM218" s="36">
        <f>AK218*(1+AI218)</f>
        <v/>
      </c>
      <c r="AN218" s="36">
        <f>IFERROR(VALUE(IFERROR(TRIM(INDEX($A218:$Z218,MATCH(Lists!$J$10,$A$1:$Z$1,0))&amp;""),"")),0)</f>
        <v/>
      </c>
      <c r="AO218" s="36">
        <f>IFERROR(VALUE(IFERROR(TRIM(INDEX($A218:$Z218,MATCH(Lists!$J$12,$A$1:$Z$1,0))&amp;""),"")),0)</f>
        <v/>
      </c>
      <c r="AP218" s="36">
        <f>IF(IFERROR(INDEX(Lists!$C$2:$C$9,MATCH(AJ218,Lists!$A$2:$A$9,0)),"N")="Y",AN218-AO218,0)</f>
        <v/>
      </c>
      <c r="AQ218" s="36">
        <f>UPPER(IFERROR(TRIM(INDEX($A218:$Z218,MATCH(Lists!$J$11,$A$1:$Z$1,0))&amp;""),""))</f>
        <v/>
      </c>
      <c r="AR218" s="36">
        <f>IF(LEN(AQ218)&gt;0,ROW(),"")</f>
        <v/>
      </c>
      <c r="AS218" s="36">
        <f>IFERROR(TRIM(INDEX($A218:$Z218,MATCH(Lists!$J$7,$A$1:$Z$1,0))&amp;""),"")</f>
        <v/>
      </c>
      <c r="AT218" s="36">
        <f>IFERROR(TRIM(INDEX($A218:$Z218,MATCH(Lists!$J$8,$A$1:$Z$1,0))&amp;""),"")</f>
        <v/>
      </c>
      <c r="AU218" s="36">
        <f>IF(AND(AH218=1,LEN(AT218)&gt;0),MAX($AU$1:AU217)+1,"")</f>
        <v/>
      </c>
      <c r="AV218" s="36">
        <f>IF(AH218=1,AE218,"")</f>
        <v/>
      </c>
      <c r="AW218" s="36">
        <f>IF(AV218="","",SUMPRODUCT(($AV$2:$AV$501&lt;&gt;"")*($AV$2:$AV$501&lt;AV218))+SUMPRODUCT(($AV$2:AV218=AV218)*1))</f>
        <v/>
      </c>
      <c r="AX218" s="36">
        <f>IF(AI218=1,IFERROR(TRIM(INDEX($A218:$Z218,MATCH(Lists!$J$6,$A$1:$Z$1,0))&amp;""),""),"")</f>
        <v/>
      </c>
    </row>
    <row r="219">
      <c r="AA219" s="34" t="n"/>
      <c r="AB219" s="37" t="n"/>
      <c r="AC219" s="37" t="n"/>
      <c r="AD219" s="34" t="n"/>
      <c r="AE219" s="36">
        <f>IFERROR(TRIM(INDEX($A219:$Z219,MATCH(Lists!$J$2,$A$1:$Z$1,0))&amp;""),"")</f>
        <v/>
      </c>
      <c r="AF219" s="36">
        <f>IFERROR(TRIM(INDEX($A219:$Z219,MATCH(Lists!$J$3,$A$1:$Z$1,0))&amp;""),"")</f>
        <v/>
      </c>
      <c r="AG219" s="36">
        <f>IFERROR(TRIM(INDEX($A219:$Z219,MATCH(Lists!$J$4,$A$1:$Z$1,0))&amp;""),"")</f>
        <v/>
      </c>
      <c r="AH219" s="36">
        <f>IF(AND(AE219&lt;&gt;"",UPPER(TRIM(AB219))&lt;&gt;"Y"),1,0)</f>
        <v/>
      </c>
      <c r="AI219" s="36">
        <f>IF(AH219=1,IF(LEFT(IFERROR(TRIM(INDEX($A219:$Z219,MATCH(Lists!$J$5,$A$1:$Z$1,0))&amp;""),""),3)="Yes",1,0),0)</f>
        <v/>
      </c>
      <c r="AJ219" s="36">
        <f>IFERROR(TRIM(INDEX($A219:$Z219,MATCH(Lists!$J$9,$A$1:$Z$1,0))&amp;""),"")</f>
        <v/>
      </c>
      <c r="AK219" s="36">
        <f>IF(AH219=0,0,IF(AJ219="",1,IF(IFERROR(INDEX(Lists!$B$2:$B$9,MATCH(AJ219,Lists!$A$2:$A$9,0)),"N")="Y",1,0)))</f>
        <v/>
      </c>
      <c r="AL219" s="36">
        <f>AH219+AI219</f>
        <v/>
      </c>
      <c r="AM219" s="36">
        <f>AK219*(1+AI219)</f>
        <v/>
      </c>
      <c r="AN219" s="36">
        <f>IFERROR(VALUE(IFERROR(TRIM(INDEX($A219:$Z219,MATCH(Lists!$J$10,$A$1:$Z$1,0))&amp;""),"")),0)</f>
        <v/>
      </c>
      <c r="AO219" s="36">
        <f>IFERROR(VALUE(IFERROR(TRIM(INDEX($A219:$Z219,MATCH(Lists!$J$12,$A$1:$Z$1,0))&amp;""),"")),0)</f>
        <v/>
      </c>
      <c r="AP219" s="36">
        <f>IF(IFERROR(INDEX(Lists!$C$2:$C$9,MATCH(AJ219,Lists!$A$2:$A$9,0)),"N")="Y",AN219-AO219,0)</f>
        <v/>
      </c>
      <c r="AQ219" s="36">
        <f>UPPER(IFERROR(TRIM(INDEX($A219:$Z219,MATCH(Lists!$J$11,$A$1:$Z$1,0))&amp;""),""))</f>
        <v/>
      </c>
      <c r="AR219" s="36">
        <f>IF(LEN(AQ219)&gt;0,ROW(),"")</f>
        <v/>
      </c>
      <c r="AS219" s="36">
        <f>IFERROR(TRIM(INDEX($A219:$Z219,MATCH(Lists!$J$7,$A$1:$Z$1,0))&amp;""),"")</f>
        <v/>
      </c>
      <c r="AT219" s="36">
        <f>IFERROR(TRIM(INDEX($A219:$Z219,MATCH(Lists!$J$8,$A$1:$Z$1,0))&amp;""),"")</f>
        <v/>
      </c>
      <c r="AU219" s="36">
        <f>IF(AND(AH219=1,LEN(AT219)&gt;0),MAX($AU$1:AU218)+1,"")</f>
        <v/>
      </c>
      <c r="AV219" s="36">
        <f>IF(AH219=1,AE219,"")</f>
        <v/>
      </c>
      <c r="AW219" s="36">
        <f>IF(AV219="","",SUMPRODUCT(($AV$2:$AV$501&lt;&gt;"")*($AV$2:$AV$501&lt;AV219))+SUMPRODUCT(($AV$2:AV219=AV219)*1))</f>
        <v/>
      </c>
      <c r="AX219" s="36">
        <f>IF(AI219=1,IFERROR(TRIM(INDEX($A219:$Z219,MATCH(Lists!$J$6,$A$1:$Z$1,0))&amp;""),""),"")</f>
        <v/>
      </c>
    </row>
    <row r="220">
      <c r="AA220" s="34" t="n"/>
      <c r="AB220" s="37" t="n"/>
      <c r="AC220" s="37" t="n"/>
      <c r="AD220" s="34" t="n"/>
      <c r="AE220" s="36">
        <f>IFERROR(TRIM(INDEX($A220:$Z220,MATCH(Lists!$J$2,$A$1:$Z$1,0))&amp;""),"")</f>
        <v/>
      </c>
      <c r="AF220" s="36">
        <f>IFERROR(TRIM(INDEX($A220:$Z220,MATCH(Lists!$J$3,$A$1:$Z$1,0))&amp;""),"")</f>
        <v/>
      </c>
      <c r="AG220" s="36">
        <f>IFERROR(TRIM(INDEX($A220:$Z220,MATCH(Lists!$J$4,$A$1:$Z$1,0))&amp;""),"")</f>
        <v/>
      </c>
      <c r="AH220" s="36">
        <f>IF(AND(AE220&lt;&gt;"",UPPER(TRIM(AB220))&lt;&gt;"Y"),1,0)</f>
        <v/>
      </c>
      <c r="AI220" s="36">
        <f>IF(AH220=1,IF(LEFT(IFERROR(TRIM(INDEX($A220:$Z220,MATCH(Lists!$J$5,$A$1:$Z$1,0))&amp;""),""),3)="Yes",1,0),0)</f>
        <v/>
      </c>
      <c r="AJ220" s="36">
        <f>IFERROR(TRIM(INDEX($A220:$Z220,MATCH(Lists!$J$9,$A$1:$Z$1,0))&amp;""),"")</f>
        <v/>
      </c>
      <c r="AK220" s="36">
        <f>IF(AH220=0,0,IF(AJ220="",1,IF(IFERROR(INDEX(Lists!$B$2:$B$9,MATCH(AJ220,Lists!$A$2:$A$9,0)),"N")="Y",1,0)))</f>
        <v/>
      </c>
      <c r="AL220" s="36">
        <f>AH220+AI220</f>
        <v/>
      </c>
      <c r="AM220" s="36">
        <f>AK220*(1+AI220)</f>
        <v/>
      </c>
      <c r="AN220" s="36">
        <f>IFERROR(VALUE(IFERROR(TRIM(INDEX($A220:$Z220,MATCH(Lists!$J$10,$A$1:$Z$1,0))&amp;""),"")),0)</f>
        <v/>
      </c>
      <c r="AO220" s="36">
        <f>IFERROR(VALUE(IFERROR(TRIM(INDEX($A220:$Z220,MATCH(Lists!$J$12,$A$1:$Z$1,0))&amp;""),"")),0)</f>
        <v/>
      </c>
      <c r="AP220" s="36">
        <f>IF(IFERROR(INDEX(Lists!$C$2:$C$9,MATCH(AJ220,Lists!$A$2:$A$9,0)),"N")="Y",AN220-AO220,0)</f>
        <v/>
      </c>
      <c r="AQ220" s="36">
        <f>UPPER(IFERROR(TRIM(INDEX($A220:$Z220,MATCH(Lists!$J$11,$A$1:$Z$1,0))&amp;""),""))</f>
        <v/>
      </c>
      <c r="AR220" s="36">
        <f>IF(LEN(AQ220)&gt;0,ROW(),"")</f>
        <v/>
      </c>
      <c r="AS220" s="36">
        <f>IFERROR(TRIM(INDEX($A220:$Z220,MATCH(Lists!$J$7,$A$1:$Z$1,0))&amp;""),"")</f>
        <v/>
      </c>
      <c r="AT220" s="36">
        <f>IFERROR(TRIM(INDEX($A220:$Z220,MATCH(Lists!$J$8,$A$1:$Z$1,0))&amp;""),"")</f>
        <v/>
      </c>
      <c r="AU220" s="36">
        <f>IF(AND(AH220=1,LEN(AT220)&gt;0),MAX($AU$1:AU219)+1,"")</f>
        <v/>
      </c>
      <c r="AV220" s="36">
        <f>IF(AH220=1,AE220,"")</f>
        <v/>
      </c>
      <c r="AW220" s="36">
        <f>IF(AV220="","",SUMPRODUCT(($AV$2:$AV$501&lt;&gt;"")*($AV$2:$AV$501&lt;AV220))+SUMPRODUCT(($AV$2:AV220=AV220)*1))</f>
        <v/>
      </c>
      <c r="AX220" s="36">
        <f>IF(AI220=1,IFERROR(TRIM(INDEX($A220:$Z220,MATCH(Lists!$J$6,$A$1:$Z$1,0))&amp;""),""),"")</f>
        <v/>
      </c>
    </row>
    <row r="221">
      <c r="AA221" s="34" t="n"/>
      <c r="AB221" s="37" t="n"/>
      <c r="AC221" s="37" t="n"/>
      <c r="AD221" s="34" t="n"/>
      <c r="AE221" s="36">
        <f>IFERROR(TRIM(INDEX($A221:$Z221,MATCH(Lists!$J$2,$A$1:$Z$1,0))&amp;""),"")</f>
        <v/>
      </c>
      <c r="AF221" s="36">
        <f>IFERROR(TRIM(INDEX($A221:$Z221,MATCH(Lists!$J$3,$A$1:$Z$1,0))&amp;""),"")</f>
        <v/>
      </c>
      <c r="AG221" s="36">
        <f>IFERROR(TRIM(INDEX($A221:$Z221,MATCH(Lists!$J$4,$A$1:$Z$1,0))&amp;""),"")</f>
        <v/>
      </c>
      <c r="AH221" s="36">
        <f>IF(AND(AE221&lt;&gt;"",UPPER(TRIM(AB221))&lt;&gt;"Y"),1,0)</f>
        <v/>
      </c>
      <c r="AI221" s="36">
        <f>IF(AH221=1,IF(LEFT(IFERROR(TRIM(INDEX($A221:$Z221,MATCH(Lists!$J$5,$A$1:$Z$1,0))&amp;""),""),3)="Yes",1,0),0)</f>
        <v/>
      </c>
      <c r="AJ221" s="36">
        <f>IFERROR(TRIM(INDEX($A221:$Z221,MATCH(Lists!$J$9,$A$1:$Z$1,0))&amp;""),"")</f>
        <v/>
      </c>
      <c r="AK221" s="36">
        <f>IF(AH221=0,0,IF(AJ221="",1,IF(IFERROR(INDEX(Lists!$B$2:$B$9,MATCH(AJ221,Lists!$A$2:$A$9,0)),"N")="Y",1,0)))</f>
        <v/>
      </c>
      <c r="AL221" s="36">
        <f>AH221+AI221</f>
        <v/>
      </c>
      <c r="AM221" s="36">
        <f>AK221*(1+AI221)</f>
        <v/>
      </c>
      <c r="AN221" s="36">
        <f>IFERROR(VALUE(IFERROR(TRIM(INDEX($A221:$Z221,MATCH(Lists!$J$10,$A$1:$Z$1,0))&amp;""),"")),0)</f>
        <v/>
      </c>
      <c r="AO221" s="36">
        <f>IFERROR(VALUE(IFERROR(TRIM(INDEX($A221:$Z221,MATCH(Lists!$J$12,$A$1:$Z$1,0))&amp;""),"")),0)</f>
        <v/>
      </c>
      <c r="AP221" s="36">
        <f>IF(IFERROR(INDEX(Lists!$C$2:$C$9,MATCH(AJ221,Lists!$A$2:$A$9,0)),"N")="Y",AN221-AO221,0)</f>
        <v/>
      </c>
      <c r="AQ221" s="36">
        <f>UPPER(IFERROR(TRIM(INDEX($A221:$Z221,MATCH(Lists!$J$11,$A$1:$Z$1,0))&amp;""),""))</f>
        <v/>
      </c>
      <c r="AR221" s="36">
        <f>IF(LEN(AQ221)&gt;0,ROW(),"")</f>
        <v/>
      </c>
      <c r="AS221" s="36">
        <f>IFERROR(TRIM(INDEX($A221:$Z221,MATCH(Lists!$J$7,$A$1:$Z$1,0))&amp;""),"")</f>
        <v/>
      </c>
      <c r="AT221" s="36">
        <f>IFERROR(TRIM(INDEX($A221:$Z221,MATCH(Lists!$J$8,$A$1:$Z$1,0))&amp;""),"")</f>
        <v/>
      </c>
      <c r="AU221" s="36">
        <f>IF(AND(AH221=1,LEN(AT221)&gt;0),MAX($AU$1:AU220)+1,"")</f>
        <v/>
      </c>
      <c r="AV221" s="36">
        <f>IF(AH221=1,AE221,"")</f>
        <v/>
      </c>
      <c r="AW221" s="36">
        <f>IF(AV221="","",SUMPRODUCT(($AV$2:$AV$501&lt;&gt;"")*($AV$2:$AV$501&lt;AV221))+SUMPRODUCT(($AV$2:AV221=AV221)*1))</f>
        <v/>
      </c>
      <c r="AX221" s="36">
        <f>IF(AI221=1,IFERROR(TRIM(INDEX($A221:$Z221,MATCH(Lists!$J$6,$A$1:$Z$1,0))&amp;""),""),"")</f>
        <v/>
      </c>
    </row>
    <row r="222">
      <c r="AA222" s="34" t="n"/>
      <c r="AB222" s="37" t="n"/>
      <c r="AC222" s="37" t="n"/>
      <c r="AD222" s="34" t="n"/>
      <c r="AE222" s="36">
        <f>IFERROR(TRIM(INDEX($A222:$Z222,MATCH(Lists!$J$2,$A$1:$Z$1,0))&amp;""),"")</f>
        <v/>
      </c>
      <c r="AF222" s="36">
        <f>IFERROR(TRIM(INDEX($A222:$Z222,MATCH(Lists!$J$3,$A$1:$Z$1,0))&amp;""),"")</f>
        <v/>
      </c>
      <c r="AG222" s="36">
        <f>IFERROR(TRIM(INDEX($A222:$Z222,MATCH(Lists!$J$4,$A$1:$Z$1,0))&amp;""),"")</f>
        <v/>
      </c>
      <c r="AH222" s="36">
        <f>IF(AND(AE222&lt;&gt;"",UPPER(TRIM(AB222))&lt;&gt;"Y"),1,0)</f>
        <v/>
      </c>
      <c r="AI222" s="36">
        <f>IF(AH222=1,IF(LEFT(IFERROR(TRIM(INDEX($A222:$Z222,MATCH(Lists!$J$5,$A$1:$Z$1,0))&amp;""),""),3)="Yes",1,0),0)</f>
        <v/>
      </c>
      <c r="AJ222" s="36">
        <f>IFERROR(TRIM(INDEX($A222:$Z222,MATCH(Lists!$J$9,$A$1:$Z$1,0))&amp;""),"")</f>
        <v/>
      </c>
      <c r="AK222" s="36">
        <f>IF(AH222=0,0,IF(AJ222="",1,IF(IFERROR(INDEX(Lists!$B$2:$B$9,MATCH(AJ222,Lists!$A$2:$A$9,0)),"N")="Y",1,0)))</f>
        <v/>
      </c>
      <c r="AL222" s="36">
        <f>AH222+AI222</f>
        <v/>
      </c>
      <c r="AM222" s="36">
        <f>AK222*(1+AI222)</f>
        <v/>
      </c>
      <c r="AN222" s="36">
        <f>IFERROR(VALUE(IFERROR(TRIM(INDEX($A222:$Z222,MATCH(Lists!$J$10,$A$1:$Z$1,0))&amp;""),"")),0)</f>
        <v/>
      </c>
      <c r="AO222" s="36">
        <f>IFERROR(VALUE(IFERROR(TRIM(INDEX($A222:$Z222,MATCH(Lists!$J$12,$A$1:$Z$1,0))&amp;""),"")),0)</f>
        <v/>
      </c>
      <c r="AP222" s="36">
        <f>IF(IFERROR(INDEX(Lists!$C$2:$C$9,MATCH(AJ222,Lists!$A$2:$A$9,0)),"N")="Y",AN222-AO222,0)</f>
        <v/>
      </c>
      <c r="AQ222" s="36">
        <f>UPPER(IFERROR(TRIM(INDEX($A222:$Z222,MATCH(Lists!$J$11,$A$1:$Z$1,0))&amp;""),""))</f>
        <v/>
      </c>
      <c r="AR222" s="36">
        <f>IF(LEN(AQ222)&gt;0,ROW(),"")</f>
        <v/>
      </c>
      <c r="AS222" s="36">
        <f>IFERROR(TRIM(INDEX($A222:$Z222,MATCH(Lists!$J$7,$A$1:$Z$1,0))&amp;""),"")</f>
        <v/>
      </c>
      <c r="AT222" s="36">
        <f>IFERROR(TRIM(INDEX($A222:$Z222,MATCH(Lists!$J$8,$A$1:$Z$1,0))&amp;""),"")</f>
        <v/>
      </c>
      <c r="AU222" s="36">
        <f>IF(AND(AH222=1,LEN(AT222)&gt;0),MAX($AU$1:AU221)+1,"")</f>
        <v/>
      </c>
      <c r="AV222" s="36">
        <f>IF(AH222=1,AE222,"")</f>
        <v/>
      </c>
      <c r="AW222" s="36">
        <f>IF(AV222="","",SUMPRODUCT(($AV$2:$AV$501&lt;&gt;"")*($AV$2:$AV$501&lt;AV222))+SUMPRODUCT(($AV$2:AV222=AV222)*1))</f>
        <v/>
      </c>
      <c r="AX222" s="36">
        <f>IF(AI222=1,IFERROR(TRIM(INDEX($A222:$Z222,MATCH(Lists!$J$6,$A$1:$Z$1,0))&amp;""),""),"")</f>
        <v/>
      </c>
    </row>
    <row r="223">
      <c r="AA223" s="34" t="n"/>
      <c r="AB223" s="37" t="n"/>
      <c r="AC223" s="37" t="n"/>
      <c r="AD223" s="34" t="n"/>
      <c r="AE223" s="36">
        <f>IFERROR(TRIM(INDEX($A223:$Z223,MATCH(Lists!$J$2,$A$1:$Z$1,0))&amp;""),"")</f>
        <v/>
      </c>
      <c r="AF223" s="36">
        <f>IFERROR(TRIM(INDEX($A223:$Z223,MATCH(Lists!$J$3,$A$1:$Z$1,0))&amp;""),"")</f>
        <v/>
      </c>
      <c r="AG223" s="36">
        <f>IFERROR(TRIM(INDEX($A223:$Z223,MATCH(Lists!$J$4,$A$1:$Z$1,0))&amp;""),"")</f>
        <v/>
      </c>
      <c r="AH223" s="36">
        <f>IF(AND(AE223&lt;&gt;"",UPPER(TRIM(AB223))&lt;&gt;"Y"),1,0)</f>
        <v/>
      </c>
      <c r="AI223" s="36">
        <f>IF(AH223=1,IF(LEFT(IFERROR(TRIM(INDEX($A223:$Z223,MATCH(Lists!$J$5,$A$1:$Z$1,0))&amp;""),""),3)="Yes",1,0),0)</f>
        <v/>
      </c>
      <c r="AJ223" s="36">
        <f>IFERROR(TRIM(INDEX($A223:$Z223,MATCH(Lists!$J$9,$A$1:$Z$1,0))&amp;""),"")</f>
        <v/>
      </c>
      <c r="AK223" s="36">
        <f>IF(AH223=0,0,IF(AJ223="",1,IF(IFERROR(INDEX(Lists!$B$2:$B$9,MATCH(AJ223,Lists!$A$2:$A$9,0)),"N")="Y",1,0)))</f>
        <v/>
      </c>
      <c r="AL223" s="36">
        <f>AH223+AI223</f>
        <v/>
      </c>
      <c r="AM223" s="36">
        <f>AK223*(1+AI223)</f>
        <v/>
      </c>
      <c r="AN223" s="36">
        <f>IFERROR(VALUE(IFERROR(TRIM(INDEX($A223:$Z223,MATCH(Lists!$J$10,$A$1:$Z$1,0))&amp;""),"")),0)</f>
        <v/>
      </c>
      <c r="AO223" s="36">
        <f>IFERROR(VALUE(IFERROR(TRIM(INDEX($A223:$Z223,MATCH(Lists!$J$12,$A$1:$Z$1,0))&amp;""),"")),0)</f>
        <v/>
      </c>
      <c r="AP223" s="36">
        <f>IF(IFERROR(INDEX(Lists!$C$2:$C$9,MATCH(AJ223,Lists!$A$2:$A$9,0)),"N")="Y",AN223-AO223,0)</f>
        <v/>
      </c>
      <c r="AQ223" s="36">
        <f>UPPER(IFERROR(TRIM(INDEX($A223:$Z223,MATCH(Lists!$J$11,$A$1:$Z$1,0))&amp;""),""))</f>
        <v/>
      </c>
      <c r="AR223" s="36">
        <f>IF(LEN(AQ223)&gt;0,ROW(),"")</f>
        <v/>
      </c>
      <c r="AS223" s="36">
        <f>IFERROR(TRIM(INDEX($A223:$Z223,MATCH(Lists!$J$7,$A$1:$Z$1,0))&amp;""),"")</f>
        <v/>
      </c>
      <c r="AT223" s="36">
        <f>IFERROR(TRIM(INDEX($A223:$Z223,MATCH(Lists!$J$8,$A$1:$Z$1,0))&amp;""),"")</f>
        <v/>
      </c>
      <c r="AU223" s="36">
        <f>IF(AND(AH223=1,LEN(AT223)&gt;0),MAX($AU$1:AU222)+1,"")</f>
        <v/>
      </c>
      <c r="AV223" s="36">
        <f>IF(AH223=1,AE223,"")</f>
        <v/>
      </c>
      <c r="AW223" s="36">
        <f>IF(AV223="","",SUMPRODUCT(($AV$2:$AV$501&lt;&gt;"")*($AV$2:$AV$501&lt;AV223))+SUMPRODUCT(($AV$2:AV223=AV223)*1))</f>
        <v/>
      </c>
      <c r="AX223" s="36">
        <f>IF(AI223=1,IFERROR(TRIM(INDEX($A223:$Z223,MATCH(Lists!$J$6,$A$1:$Z$1,0))&amp;""),""),"")</f>
        <v/>
      </c>
    </row>
    <row r="224">
      <c r="AA224" s="34" t="n"/>
      <c r="AB224" s="37" t="n"/>
      <c r="AC224" s="37" t="n"/>
      <c r="AD224" s="34" t="n"/>
      <c r="AE224" s="36">
        <f>IFERROR(TRIM(INDEX($A224:$Z224,MATCH(Lists!$J$2,$A$1:$Z$1,0))&amp;""),"")</f>
        <v/>
      </c>
      <c r="AF224" s="36">
        <f>IFERROR(TRIM(INDEX($A224:$Z224,MATCH(Lists!$J$3,$A$1:$Z$1,0))&amp;""),"")</f>
        <v/>
      </c>
      <c r="AG224" s="36">
        <f>IFERROR(TRIM(INDEX($A224:$Z224,MATCH(Lists!$J$4,$A$1:$Z$1,0))&amp;""),"")</f>
        <v/>
      </c>
      <c r="AH224" s="36">
        <f>IF(AND(AE224&lt;&gt;"",UPPER(TRIM(AB224))&lt;&gt;"Y"),1,0)</f>
        <v/>
      </c>
      <c r="AI224" s="36">
        <f>IF(AH224=1,IF(LEFT(IFERROR(TRIM(INDEX($A224:$Z224,MATCH(Lists!$J$5,$A$1:$Z$1,0))&amp;""),""),3)="Yes",1,0),0)</f>
        <v/>
      </c>
      <c r="AJ224" s="36">
        <f>IFERROR(TRIM(INDEX($A224:$Z224,MATCH(Lists!$J$9,$A$1:$Z$1,0))&amp;""),"")</f>
        <v/>
      </c>
      <c r="AK224" s="36">
        <f>IF(AH224=0,0,IF(AJ224="",1,IF(IFERROR(INDEX(Lists!$B$2:$B$9,MATCH(AJ224,Lists!$A$2:$A$9,0)),"N")="Y",1,0)))</f>
        <v/>
      </c>
      <c r="AL224" s="36">
        <f>AH224+AI224</f>
        <v/>
      </c>
      <c r="AM224" s="36">
        <f>AK224*(1+AI224)</f>
        <v/>
      </c>
      <c r="AN224" s="36">
        <f>IFERROR(VALUE(IFERROR(TRIM(INDEX($A224:$Z224,MATCH(Lists!$J$10,$A$1:$Z$1,0))&amp;""),"")),0)</f>
        <v/>
      </c>
      <c r="AO224" s="36">
        <f>IFERROR(VALUE(IFERROR(TRIM(INDEX($A224:$Z224,MATCH(Lists!$J$12,$A$1:$Z$1,0))&amp;""),"")),0)</f>
        <v/>
      </c>
      <c r="AP224" s="36">
        <f>IF(IFERROR(INDEX(Lists!$C$2:$C$9,MATCH(AJ224,Lists!$A$2:$A$9,0)),"N")="Y",AN224-AO224,0)</f>
        <v/>
      </c>
      <c r="AQ224" s="36">
        <f>UPPER(IFERROR(TRIM(INDEX($A224:$Z224,MATCH(Lists!$J$11,$A$1:$Z$1,0))&amp;""),""))</f>
        <v/>
      </c>
      <c r="AR224" s="36">
        <f>IF(LEN(AQ224)&gt;0,ROW(),"")</f>
        <v/>
      </c>
      <c r="AS224" s="36">
        <f>IFERROR(TRIM(INDEX($A224:$Z224,MATCH(Lists!$J$7,$A$1:$Z$1,0))&amp;""),"")</f>
        <v/>
      </c>
      <c r="AT224" s="36">
        <f>IFERROR(TRIM(INDEX($A224:$Z224,MATCH(Lists!$J$8,$A$1:$Z$1,0))&amp;""),"")</f>
        <v/>
      </c>
      <c r="AU224" s="36">
        <f>IF(AND(AH224=1,LEN(AT224)&gt;0),MAX($AU$1:AU223)+1,"")</f>
        <v/>
      </c>
      <c r="AV224" s="36">
        <f>IF(AH224=1,AE224,"")</f>
        <v/>
      </c>
      <c r="AW224" s="36">
        <f>IF(AV224="","",SUMPRODUCT(($AV$2:$AV$501&lt;&gt;"")*($AV$2:$AV$501&lt;AV224))+SUMPRODUCT(($AV$2:AV224=AV224)*1))</f>
        <v/>
      </c>
      <c r="AX224" s="36">
        <f>IF(AI224=1,IFERROR(TRIM(INDEX($A224:$Z224,MATCH(Lists!$J$6,$A$1:$Z$1,0))&amp;""),""),"")</f>
        <v/>
      </c>
    </row>
    <row r="225">
      <c r="AA225" s="34" t="n"/>
      <c r="AB225" s="37" t="n"/>
      <c r="AC225" s="37" t="n"/>
      <c r="AD225" s="34" t="n"/>
      <c r="AE225" s="36">
        <f>IFERROR(TRIM(INDEX($A225:$Z225,MATCH(Lists!$J$2,$A$1:$Z$1,0))&amp;""),"")</f>
        <v/>
      </c>
      <c r="AF225" s="36">
        <f>IFERROR(TRIM(INDEX($A225:$Z225,MATCH(Lists!$J$3,$A$1:$Z$1,0))&amp;""),"")</f>
        <v/>
      </c>
      <c r="AG225" s="36">
        <f>IFERROR(TRIM(INDEX($A225:$Z225,MATCH(Lists!$J$4,$A$1:$Z$1,0))&amp;""),"")</f>
        <v/>
      </c>
      <c r="AH225" s="36">
        <f>IF(AND(AE225&lt;&gt;"",UPPER(TRIM(AB225))&lt;&gt;"Y"),1,0)</f>
        <v/>
      </c>
      <c r="AI225" s="36">
        <f>IF(AH225=1,IF(LEFT(IFERROR(TRIM(INDEX($A225:$Z225,MATCH(Lists!$J$5,$A$1:$Z$1,0))&amp;""),""),3)="Yes",1,0),0)</f>
        <v/>
      </c>
      <c r="AJ225" s="36">
        <f>IFERROR(TRIM(INDEX($A225:$Z225,MATCH(Lists!$J$9,$A$1:$Z$1,0))&amp;""),"")</f>
        <v/>
      </c>
      <c r="AK225" s="36">
        <f>IF(AH225=0,0,IF(AJ225="",1,IF(IFERROR(INDEX(Lists!$B$2:$B$9,MATCH(AJ225,Lists!$A$2:$A$9,0)),"N")="Y",1,0)))</f>
        <v/>
      </c>
      <c r="AL225" s="36">
        <f>AH225+AI225</f>
        <v/>
      </c>
      <c r="AM225" s="36">
        <f>AK225*(1+AI225)</f>
        <v/>
      </c>
      <c r="AN225" s="36">
        <f>IFERROR(VALUE(IFERROR(TRIM(INDEX($A225:$Z225,MATCH(Lists!$J$10,$A$1:$Z$1,0))&amp;""),"")),0)</f>
        <v/>
      </c>
      <c r="AO225" s="36">
        <f>IFERROR(VALUE(IFERROR(TRIM(INDEX($A225:$Z225,MATCH(Lists!$J$12,$A$1:$Z$1,0))&amp;""),"")),0)</f>
        <v/>
      </c>
      <c r="AP225" s="36">
        <f>IF(IFERROR(INDEX(Lists!$C$2:$C$9,MATCH(AJ225,Lists!$A$2:$A$9,0)),"N")="Y",AN225-AO225,0)</f>
        <v/>
      </c>
      <c r="AQ225" s="36">
        <f>UPPER(IFERROR(TRIM(INDEX($A225:$Z225,MATCH(Lists!$J$11,$A$1:$Z$1,0))&amp;""),""))</f>
        <v/>
      </c>
      <c r="AR225" s="36">
        <f>IF(LEN(AQ225)&gt;0,ROW(),"")</f>
        <v/>
      </c>
      <c r="AS225" s="36">
        <f>IFERROR(TRIM(INDEX($A225:$Z225,MATCH(Lists!$J$7,$A$1:$Z$1,0))&amp;""),"")</f>
        <v/>
      </c>
      <c r="AT225" s="36">
        <f>IFERROR(TRIM(INDEX($A225:$Z225,MATCH(Lists!$J$8,$A$1:$Z$1,0))&amp;""),"")</f>
        <v/>
      </c>
      <c r="AU225" s="36">
        <f>IF(AND(AH225=1,LEN(AT225)&gt;0),MAX($AU$1:AU224)+1,"")</f>
        <v/>
      </c>
      <c r="AV225" s="36">
        <f>IF(AH225=1,AE225,"")</f>
        <v/>
      </c>
      <c r="AW225" s="36">
        <f>IF(AV225="","",SUMPRODUCT(($AV$2:$AV$501&lt;&gt;"")*($AV$2:$AV$501&lt;AV225))+SUMPRODUCT(($AV$2:AV225=AV225)*1))</f>
        <v/>
      </c>
      <c r="AX225" s="36">
        <f>IF(AI225=1,IFERROR(TRIM(INDEX($A225:$Z225,MATCH(Lists!$J$6,$A$1:$Z$1,0))&amp;""),""),"")</f>
        <v/>
      </c>
    </row>
    <row r="226">
      <c r="AA226" s="34" t="n"/>
      <c r="AB226" s="37" t="n"/>
      <c r="AC226" s="37" t="n"/>
      <c r="AD226" s="34" t="n"/>
      <c r="AE226" s="36">
        <f>IFERROR(TRIM(INDEX($A226:$Z226,MATCH(Lists!$J$2,$A$1:$Z$1,0))&amp;""),"")</f>
        <v/>
      </c>
      <c r="AF226" s="36">
        <f>IFERROR(TRIM(INDEX($A226:$Z226,MATCH(Lists!$J$3,$A$1:$Z$1,0))&amp;""),"")</f>
        <v/>
      </c>
      <c r="AG226" s="36">
        <f>IFERROR(TRIM(INDEX($A226:$Z226,MATCH(Lists!$J$4,$A$1:$Z$1,0))&amp;""),"")</f>
        <v/>
      </c>
      <c r="AH226" s="36">
        <f>IF(AND(AE226&lt;&gt;"",UPPER(TRIM(AB226))&lt;&gt;"Y"),1,0)</f>
        <v/>
      </c>
      <c r="AI226" s="36">
        <f>IF(AH226=1,IF(LEFT(IFERROR(TRIM(INDEX($A226:$Z226,MATCH(Lists!$J$5,$A$1:$Z$1,0))&amp;""),""),3)="Yes",1,0),0)</f>
        <v/>
      </c>
      <c r="AJ226" s="36">
        <f>IFERROR(TRIM(INDEX($A226:$Z226,MATCH(Lists!$J$9,$A$1:$Z$1,0))&amp;""),"")</f>
        <v/>
      </c>
      <c r="AK226" s="36">
        <f>IF(AH226=0,0,IF(AJ226="",1,IF(IFERROR(INDEX(Lists!$B$2:$B$9,MATCH(AJ226,Lists!$A$2:$A$9,0)),"N")="Y",1,0)))</f>
        <v/>
      </c>
      <c r="AL226" s="36">
        <f>AH226+AI226</f>
        <v/>
      </c>
      <c r="AM226" s="36">
        <f>AK226*(1+AI226)</f>
        <v/>
      </c>
      <c r="AN226" s="36">
        <f>IFERROR(VALUE(IFERROR(TRIM(INDEX($A226:$Z226,MATCH(Lists!$J$10,$A$1:$Z$1,0))&amp;""),"")),0)</f>
        <v/>
      </c>
      <c r="AO226" s="36">
        <f>IFERROR(VALUE(IFERROR(TRIM(INDEX($A226:$Z226,MATCH(Lists!$J$12,$A$1:$Z$1,0))&amp;""),"")),0)</f>
        <v/>
      </c>
      <c r="AP226" s="36">
        <f>IF(IFERROR(INDEX(Lists!$C$2:$C$9,MATCH(AJ226,Lists!$A$2:$A$9,0)),"N")="Y",AN226-AO226,0)</f>
        <v/>
      </c>
      <c r="AQ226" s="36">
        <f>UPPER(IFERROR(TRIM(INDEX($A226:$Z226,MATCH(Lists!$J$11,$A$1:$Z$1,0))&amp;""),""))</f>
        <v/>
      </c>
      <c r="AR226" s="36">
        <f>IF(LEN(AQ226)&gt;0,ROW(),"")</f>
        <v/>
      </c>
      <c r="AS226" s="36">
        <f>IFERROR(TRIM(INDEX($A226:$Z226,MATCH(Lists!$J$7,$A$1:$Z$1,0))&amp;""),"")</f>
        <v/>
      </c>
      <c r="AT226" s="36">
        <f>IFERROR(TRIM(INDEX($A226:$Z226,MATCH(Lists!$J$8,$A$1:$Z$1,0))&amp;""),"")</f>
        <v/>
      </c>
      <c r="AU226" s="36">
        <f>IF(AND(AH226=1,LEN(AT226)&gt;0),MAX($AU$1:AU225)+1,"")</f>
        <v/>
      </c>
      <c r="AV226" s="36">
        <f>IF(AH226=1,AE226,"")</f>
        <v/>
      </c>
      <c r="AW226" s="36">
        <f>IF(AV226="","",SUMPRODUCT(($AV$2:$AV$501&lt;&gt;"")*($AV$2:$AV$501&lt;AV226))+SUMPRODUCT(($AV$2:AV226=AV226)*1))</f>
        <v/>
      </c>
      <c r="AX226" s="36">
        <f>IF(AI226=1,IFERROR(TRIM(INDEX($A226:$Z226,MATCH(Lists!$J$6,$A$1:$Z$1,0))&amp;""),""),"")</f>
        <v/>
      </c>
    </row>
    <row r="227">
      <c r="AA227" s="34" t="n"/>
      <c r="AB227" s="37" t="n"/>
      <c r="AC227" s="37" t="n"/>
      <c r="AD227" s="34" t="n"/>
      <c r="AE227" s="36">
        <f>IFERROR(TRIM(INDEX($A227:$Z227,MATCH(Lists!$J$2,$A$1:$Z$1,0))&amp;""),"")</f>
        <v/>
      </c>
      <c r="AF227" s="36">
        <f>IFERROR(TRIM(INDEX($A227:$Z227,MATCH(Lists!$J$3,$A$1:$Z$1,0))&amp;""),"")</f>
        <v/>
      </c>
      <c r="AG227" s="36">
        <f>IFERROR(TRIM(INDEX($A227:$Z227,MATCH(Lists!$J$4,$A$1:$Z$1,0))&amp;""),"")</f>
        <v/>
      </c>
      <c r="AH227" s="36">
        <f>IF(AND(AE227&lt;&gt;"",UPPER(TRIM(AB227))&lt;&gt;"Y"),1,0)</f>
        <v/>
      </c>
      <c r="AI227" s="36">
        <f>IF(AH227=1,IF(LEFT(IFERROR(TRIM(INDEX($A227:$Z227,MATCH(Lists!$J$5,$A$1:$Z$1,0))&amp;""),""),3)="Yes",1,0),0)</f>
        <v/>
      </c>
      <c r="AJ227" s="36">
        <f>IFERROR(TRIM(INDEX($A227:$Z227,MATCH(Lists!$J$9,$A$1:$Z$1,0))&amp;""),"")</f>
        <v/>
      </c>
      <c r="AK227" s="36">
        <f>IF(AH227=0,0,IF(AJ227="",1,IF(IFERROR(INDEX(Lists!$B$2:$B$9,MATCH(AJ227,Lists!$A$2:$A$9,0)),"N")="Y",1,0)))</f>
        <v/>
      </c>
      <c r="AL227" s="36">
        <f>AH227+AI227</f>
        <v/>
      </c>
      <c r="AM227" s="36">
        <f>AK227*(1+AI227)</f>
        <v/>
      </c>
      <c r="AN227" s="36">
        <f>IFERROR(VALUE(IFERROR(TRIM(INDEX($A227:$Z227,MATCH(Lists!$J$10,$A$1:$Z$1,0))&amp;""),"")),0)</f>
        <v/>
      </c>
      <c r="AO227" s="36">
        <f>IFERROR(VALUE(IFERROR(TRIM(INDEX($A227:$Z227,MATCH(Lists!$J$12,$A$1:$Z$1,0))&amp;""),"")),0)</f>
        <v/>
      </c>
      <c r="AP227" s="36">
        <f>IF(IFERROR(INDEX(Lists!$C$2:$C$9,MATCH(AJ227,Lists!$A$2:$A$9,0)),"N")="Y",AN227-AO227,0)</f>
        <v/>
      </c>
      <c r="AQ227" s="36">
        <f>UPPER(IFERROR(TRIM(INDEX($A227:$Z227,MATCH(Lists!$J$11,$A$1:$Z$1,0))&amp;""),""))</f>
        <v/>
      </c>
      <c r="AR227" s="36">
        <f>IF(LEN(AQ227)&gt;0,ROW(),"")</f>
        <v/>
      </c>
      <c r="AS227" s="36">
        <f>IFERROR(TRIM(INDEX($A227:$Z227,MATCH(Lists!$J$7,$A$1:$Z$1,0))&amp;""),"")</f>
        <v/>
      </c>
      <c r="AT227" s="36">
        <f>IFERROR(TRIM(INDEX($A227:$Z227,MATCH(Lists!$J$8,$A$1:$Z$1,0))&amp;""),"")</f>
        <v/>
      </c>
      <c r="AU227" s="36">
        <f>IF(AND(AH227=1,LEN(AT227)&gt;0),MAX($AU$1:AU226)+1,"")</f>
        <v/>
      </c>
      <c r="AV227" s="36">
        <f>IF(AH227=1,AE227,"")</f>
        <v/>
      </c>
      <c r="AW227" s="36">
        <f>IF(AV227="","",SUMPRODUCT(($AV$2:$AV$501&lt;&gt;"")*($AV$2:$AV$501&lt;AV227))+SUMPRODUCT(($AV$2:AV227=AV227)*1))</f>
        <v/>
      </c>
      <c r="AX227" s="36">
        <f>IF(AI227=1,IFERROR(TRIM(INDEX($A227:$Z227,MATCH(Lists!$J$6,$A$1:$Z$1,0))&amp;""),""),"")</f>
        <v/>
      </c>
    </row>
    <row r="228">
      <c r="AA228" s="34" t="n"/>
      <c r="AB228" s="37" t="n"/>
      <c r="AC228" s="37" t="n"/>
      <c r="AD228" s="34" t="n"/>
      <c r="AE228" s="36">
        <f>IFERROR(TRIM(INDEX($A228:$Z228,MATCH(Lists!$J$2,$A$1:$Z$1,0))&amp;""),"")</f>
        <v/>
      </c>
      <c r="AF228" s="36">
        <f>IFERROR(TRIM(INDEX($A228:$Z228,MATCH(Lists!$J$3,$A$1:$Z$1,0))&amp;""),"")</f>
        <v/>
      </c>
      <c r="AG228" s="36">
        <f>IFERROR(TRIM(INDEX($A228:$Z228,MATCH(Lists!$J$4,$A$1:$Z$1,0))&amp;""),"")</f>
        <v/>
      </c>
      <c r="AH228" s="36">
        <f>IF(AND(AE228&lt;&gt;"",UPPER(TRIM(AB228))&lt;&gt;"Y"),1,0)</f>
        <v/>
      </c>
      <c r="AI228" s="36">
        <f>IF(AH228=1,IF(LEFT(IFERROR(TRIM(INDEX($A228:$Z228,MATCH(Lists!$J$5,$A$1:$Z$1,0))&amp;""),""),3)="Yes",1,0),0)</f>
        <v/>
      </c>
      <c r="AJ228" s="36">
        <f>IFERROR(TRIM(INDEX($A228:$Z228,MATCH(Lists!$J$9,$A$1:$Z$1,0))&amp;""),"")</f>
        <v/>
      </c>
      <c r="AK228" s="36">
        <f>IF(AH228=0,0,IF(AJ228="",1,IF(IFERROR(INDEX(Lists!$B$2:$B$9,MATCH(AJ228,Lists!$A$2:$A$9,0)),"N")="Y",1,0)))</f>
        <v/>
      </c>
      <c r="AL228" s="36">
        <f>AH228+AI228</f>
        <v/>
      </c>
      <c r="AM228" s="36">
        <f>AK228*(1+AI228)</f>
        <v/>
      </c>
      <c r="AN228" s="36">
        <f>IFERROR(VALUE(IFERROR(TRIM(INDEX($A228:$Z228,MATCH(Lists!$J$10,$A$1:$Z$1,0))&amp;""),"")),0)</f>
        <v/>
      </c>
      <c r="AO228" s="36">
        <f>IFERROR(VALUE(IFERROR(TRIM(INDEX($A228:$Z228,MATCH(Lists!$J$12,$A$1:$Z$1,0))&amp;""),"")),0)</f>
        <v/>
      </c>
      <c r="AP228" s="36">
        <f>IF(IFERROR(INDEX(Lists!$C$2:$C$9,MATCH(AJ228,Lists!$A$2:$A$9,0)),"N")="Y",AN228-AO228,0)</f>
        <v/>
      </c>
      <c r="AQ228" s="36">
        <f>UPPER(IFERROR(TRIM(INDEX($A228:$Z228,MATCH(Lists!$J$11,$A$1:$Z$1,0))&amp;""),""))</f>
        <v/>
      </c>
      <c r="AR228" s="36">
        <f>IF(LEN(AQ228)&gt;0,ROW(),"")</f>
        <v/>
      </c>
      <c r="AS228" s="36">
        <f>IFERROR(TRIM(INDEX($A228:$Z228,MATCH(Lists!$J$7,$A$1:$Z$1,0))&amp;""),"")</f>
        <v/>
      </c>
      <c r="AT228" s="36">
        <f>IFERROR(TRIM(INDEX($A228:$Z228,MATCH(Lists!$J$8,$A$1:$Z$1,0))&amp;""),"")</f>
        <v/>
      </c>
      <c r="AU228" s="36">
        <f>IF(AND(AH228=1,LEN(AT228)&gt;0),MAX($AU$1:AU227)+1,"")</f>
        <v/>
      </c>
      <c r="AV228" s="36">
        <f>IF(AH228=1,AE228,"")</f>
        <v/>
      </c>
      <c r="AW228" s="36">
        <f>IF(AV228="","",SUMPRODUCT(($AV$2:$AV$501&lt;&gt;"")*($AV$2:$AV$501&lt;AV228))+SUMPRODUCT(($AV$2:AV228=AV228)*1))</f>
        <v/>
      </c>
      <c r="AX228" s="36">
        <f>IF(AI228=1,IFERROR(TRIM(INDEX($A228:$Z228,MATCH(Lists!$J$6,$A$1:$Z$1,0))&amp;""),""),"")</f>
        <v/>
      </c>
    </row>
    <row r="229">
      <c r="AA229" s="34" t="n"/>
      <c r="AB229" s="37" t="n"/>
      <c r="AC229" s="37" t="n"/>
      <c r="AD229" s="34" t="n"/>
      <c r="AE229" s="36">
        <f>IFERROR(TRIM(INDEX($A229:$Z229,MATCH(Lists!$J$2,$A$1:$Z$1,0))&amp;""),"")</f>
        <v/>
      </c>
      <c r="AF229" s="36">
        <f>IFERROR(TRIM(INDEX($A229:$Z229,MATCH(Lists!$J$3,$A$1:$Z$1,0))&amp;""),"")</f>
        <v/>
      </c>
      <c r="AG229" s="36">
        <f>IFERROR(TRIM(INDEX($A229:$Z229,MATCH(Lists!$J$4,$A$1:$Z$1,0))&amp;""),"")</f>
        <v/>
      </c>
      <c r="AH229" s="36">
        <f>IF(AND(AE229&lt;&gt;"",UPPER(TRIM(AB229))&lt;&gt;"Y"),1,0)</f>
        <v/>
      </c>
      <c r="AI229" s="36">
        <f>IF(AH229=1,IF(LEFT(IFERROR(TRIM(INDEX($A229:$Z229,MATCH(Lists!$J$5,$A$1:$Z$1,0))&amp;""),""),3)="Yes",1,0),0)</f>
        <v/>
      </c>
      <c r="AJ229" s="36">
        <f>IFERROR(TRIM(INDEX($A229:$Z229,MATCH(Lists!$J$9,$A$1:$Z$1,0))&amp;""),"")</f>
        <v/>
      </c>
      <c r="AK229" s="36">
        <f>IF(AH229=0,0,IF(AJ229="",1,IF(IFERROR(INDEX(Lists!$B$2:$B$9,MATCH(AJ229,Lists!$A$2:$A$9,0)),"N")="Y",1,0)))</f>
        <v/>
      </c>
      <c r="AL229" s="36">
        <f>AH229+AI229</f>
        <v/>
      </c>
      <c r="AM229" s="36">
        <f>AK229*(1+AI229)</f>
        <v/>
      </c>
      <c r="AN229" s="36">
        <f>IFERROR(VALUE(IFERROR(TRIM(INDEX($A229:$Z229,MATCH(Lists!$J$10,$A$1:$Z$1,0))&amp;""),"")),0)</f>
        <v/>
      </c>
      <c r="AO229" s="36">
        <f>IFERROR(VALUE(IFERROR(TRIM(INDEX($A229:$Z229,MATCH(Lists!$J$12,$A$1:$Z$1,0))&amp;""),"")),0)</f>
        <v/>
      </c>
      <c r="AP229" s="36">
        <f>IF(IFERROR(INDEX(Lists!$C$2:$C$9,MATCH(AJ229,Lists!$A$2:$A$9,0)),"N")="Y",AN229-AO229,0)</f>
        <v/>
      </c>
      <c r="AQ229" s="36">
        <f>UPPER(IFERROR(TRIM(INDEX($A229:$Z229,MATCH(Lists!$J$11,$A$1:$Z$1,0))&amp;""),""))</f>
        <v/>
      </c>
      <c r="AR229" s="36">
        <f>IF(LEN(AQ229)&gt;0,ROW(),"")</f>
        <v/>
      </c>
      <c r="AS229" s="36">
        <f>IFERROR(TRIM(INDEX($A229:$Z229,MATCH(Lists!$J$7,$A$1:$Z$1,0))&amp;""),"")</f>
        <v/>
      </c>
      <c r="AT229" s="36">
        <f>IFERROR(TRIM(INDEX($A229:$Z229,MATCH(Lists!$J$8,$A$1:$Z$1,0))&amp;""),"")</f>
        <v/>
      </c>
      <c r="AU229" s="36">
        <f>IF(AND(AH229=1,LEN(AT229)&gt;0),MAX($AU$1:AU228)+1,"")</f>
        <v/>
      </c>
      <c r="AV229" s="36">
        <f>IF(AH229=1,AE229,"")</f>
        <v/>
      </c>
      <c r="AW229" s="36">
        <f>IF(AV229="","",SUMPRODUCT(($AV$2:$AV$501&lt;&gt;"")*($AV$2:$AV$501&lt;AV229))+SUMPRODUCT(($AV$2:AV229=AV229)*1))</f>
        <v/>
      </c>
      <c r="AX229" s="36">
        <f>IF(AI229=1,IFERROR(TRIM(INDEX($A229:$Z229,MATCH(Lists!$J$6,$A$1:$Z$1,0))&amp;""),""),"")</f>
        <v/>
      </c>
    </row>
    <row r="230">
      <c r="AA230" s="34" t="n"/>
      <c r="AB230" s="37" t="n"/>
      <c r="AC230" s="37" t="n"/>
      <c r="AD230" s="34" t="n"/>
      <c r="AE230" s="36">
        <f>IFERROR(TRIM(INDEX($A230:$Z230,MATCH(Lists!$J$2,$A$1:$Z$1,0))&amp;""),"")</f>
        <v/>
      </c>
      <c r="AF230" s="36">
        <f>IFERROR(TRIM(INDEX($A230:$Z230,MATCH(Lists!$J$3,$A$1:$Z$1,0))&amp;""),"")</f>
        <v/>
      </c>
      <c r="AG230" s="36">
        <f>IFERROR(TRIM(INDEX($A230:$Z230,MATCH(Lists!$J$4,$A$1:$Z$1,0))&amp;""),"")</f>
        <v/>
      </c>
      <c r="AH230" s="36">
        <f>IF(AND(AE230&lt;&gt;"",UPPER(TRIM(AB230))&lt;&gt;"Y"),1,0)</f>
        <v/>
      </c>
      <c r="AI230" s="36">
        <f>IF(AH230=1,IF(LEFT(IFERROR(TRIM(INDEX($A230:$Z230,MATCH(Lists!$J$5,$A$1:$Z$1,0))&amp;""),""),3)="Yes",1,0),0)</f>
        <v/>
      </c>
      <c r="AJ230" s="36">
        <f>IFERROR(TRIM(INDEX($A230:$Z230,MATCH(Lists!$J$9,$A$1:$Z$1,0))&amp;""),"")</f>
        <v/>
      </c>
      <c r="AK230" s="36">
        <f>IF(AH230=0,0,IF(AJ230="",1,IF(IFERROR(INDEX(Lists!$B$2:$B$9,MATCH(AJ230,Lists!$A$2:$A$9,0)),"N")="Y",1,0)))</f>
        <v/>
      </c>
      <c r="AL230" s="36">
        <f>AH230+AI230</f>
        <v/>
      </c>
      <c r="AM230" s="36">
        <f>AK230*(1+AI230)</f>
        <v/>
      </c>
      <c r="AN230" s="36">
        <f>IFERROR(VALUE(IFERROR(TRIM(INDEX($A230:$Z230,MATCH(Lists!$J$10,$A$1:$Z$1,0))&amp;""),"")),0)</f>
        <v/>
      </c>
      <c r="AO230" s="36">
        <f>IFERROR(VALUE(IFERROR(TRIM(INDEX($A230:$Z230,MATCH(Lists!$J$12,$A$1:$Z$1,0))&amp;""),"")),0)</f>
        <v/>
      </c>
      <c r="AP230" s="36">
        <f>IF(IFERROR(INDEX(Lists!$C$2:$C$9,MATCH(AJ230,Lists!$A$2:$A$9,0)),"N")="Y",AN230-AO230,0)</f>
        <v/>
      </c>
      <c r="AQ230" s="36">
        <f>UPPER(IFERROR(TRIM(INDEX($A230:$Z230,MATCH(Lists!$J$11,$A$1:$Z$1,0))&amp;""),""))</f>
        <v/>
      </c>
      <c r="AR230" s="36">
        <f>IF(LEN(AQ230)&gt;0,ROW(),"")</f>
        <v/>
      </c>
      <c r="AS230" s="36">
        <f>IFERROR(TRIM(INDEX($A230:$Z230,MATCH(Lists!$J$7,$A$1:$Z$1,0))&amp;""),"")</f>
        <v/>
      </c>
      <c r="AT230" s="36">
        <f>IFERROR(TRIM(INDEX($A230:$Z230,MATCH(Lists!$J$8,$A$1:$Z$1,0))&amp;""),"")</f>
        <v/>
      </c>
      <c r="AU230" s="36">
        <f>IF(AND(AH230=1,LEN(AT230)&gt;0),MAX($AU$1:AU229)+1,"")</f>
        <v/>
      </c>
      <c r="AV230" s="36">
        <f>IF(AH230=1,AE230,"")</f>
        <v/>
      </c>
      <c r="AW230" s="36">
        <f>IF(AV230="","",SUMPRODUCT(($AV$2:$AV$501&lt;&gt;"")*($AV$2:$AV$501&lt;AV230))+SUMPRODUCT(($AV$2:AV230=AV230)*1))</f>
        <v/>
      </c>
      <c r="AX230" s="36">
        <f>IF(AI230=1,IFERROR(TRIM(INDEX($A230:$Z230,MATCH(Lists!$J$6,$A$1:$Z$1,0))&amp;""),""),"")</f>
        <v/>
      </c>
    </row>
    <row r="231">
      <c r="AA231" s="34" t="n"/>
      <c r="AB231" s="37" t="n"/>
      <c r="AC231" s="37" t="n"/>
      <c r="AD231" s="34" t="n"/>
      <c r="AE231" s="36">
        <f>IFERROR(TRIM(INDEX($A231:$Z231,MATCH(Lists!$J$2,$A$1:$Z$1,0))&amp;""),"")</f>
        <v/>
      </c>
      <c r="AF231" s="36">
        <f>IFERROR(TRIM(INDEX($A231:$Z231,MATCH(Lists!$J$3,$A$1:$Z$1,0))&amp;""),"")</f>
        <v/>
      </c>
      <c r="AG231" s="36">
        <f>IFERROR(TRIM(INDEX($A231:$Z231,MATCH(Lists!$J$4,$A$1:$Z$1,0))&amp;""),"")</f>
        <v/>
      </c>
      <c r="AH231" s="36">
        <f>IF(AND(AE231&lt;&gt;"",UPPER(TRIM(AB231))&lt;&gt;"Y"),1,0)</f>
        <v/>
      </c>
      <c r="AI231" s="36">
        <f>IF(AH231=1,IF(LEFT(IFERROR(TRIM(INDEX($A231:$Z231,MATCH(Lists!$J$5,$A$1:$Z$1,0))&amp;""),""),3)="Yes",1,0),0)</f>
        <v/>
      </c>
      <c r="AJ231" s="36">
        <f>IFERROR(TRIM(INDEX($A231:$Z231,MATCH(Lists!$J$9,$A$1:$Z$1,0))&amp;""),"")</f>
        <v/>
      </c>
      <c r="AK231" s="36">
        <f>IF(AH231=0,0,IF(AJ231="",1,IF(IFERROR(INDEX(Lists!$B$2:$B$9,MATCH(AJ231,Lists!$A$2:$A$9,0)),"N")="Y",1,0)))</f>
        <v/>
      </c>
      <c r="AL231" s="36">
        <f>AH231+AI231</f>
        <v/>
      </c>
      <c r="AM231" s="36">
        <f>AK231*(1+AI231)</f>
        <v/>
      </c>
      <c r="AN231" s="36">
        <f>IFERROR(VALUE(IFERROR(TRIM(INDEX($A231:$Z231,MATCH(Lists!$J$10,$A$1:$Z$1,0))&amp;""),"")),0)</f>
        <v/>
      </c>
      <c r="AO231" s="36">
        <f>IFERROR(VALUE(IFERROR(TRIM(INDEX($A231:$Z231,MATCH(Lists!$J$12,$A$1:$Z$1,0))&amp;""),"")),0)</f>
        <v/>
      </c>
      <c r="AP231" s="36">
        <f>IF(IFERROR(INDEX(Lists!$C$2:$C$9,MATCH(AJ231,Lists!$A$2:$A$9,0)),"N")="Y",AN231-AO231,0)</f>
        <v/>
      </c>
      <c r="AQ231" s="36">
        <f>UPPER(IFERROR(TRIM(INDEX($A231:$Z231,MATCH(Lists!$J$11,$A$1:$Z$1,0))&amp;""),""))</f>
        <v/>
      </c>
      <c r="AR231" s="36">
        <f>IF(LEN(AQ231)&gt;0,ROW(),"")</f>
        <v/>
      </c>
      <c r="AS231" s="36">
        <f>IFERROR(TRIM(INDEX($A231:$Z231,MATCH(Lists!$J$7,$A$1:$Z$1,0))&amp;""),"")</f>
        <v/>
      </c>
      <c r="AT231" s="36">
        <f>IFERROR(TRIM(INDEX($A231:$Z231,MATCH(Lists!$J$8,$A$1:$Z$1,0))&amp;""),"")</f>
        <v/>
      </c>
      <c r="AU231" s="36">
        <f>IF(AND(AH231=1,LEN(AT231)&gt;0),MAX($AU$1:AU230)+1,"")</f>
        <v/>
      </c>
      <c r="AV231" s="36">
        <f>IF(AH231=1,AE231,"")</f>
        <v/>
      </c>
      <c r="AW231" s="36">
        <f>IF(AV231="","",SUMPRODUCT(($AV$2:$AV$501&lt;&gt;"")*($AV$2:$AV$501&lt;AV231))+SUMPRODUCT(($AV$2:AV231=AV231)*1))</f>
        <v/>
      </c>
      <c r="AX231" s="36">
        <f>IF(AI231=1,IFERROR(TRIM(INDEX($A231:$Z231,MATCH(Lists!$J$6,$A$1:$Z$1,0))&amp;""),""),"")</f>
        <v/>
      </c>
    </row>
    <row r="232">
      <c r="AA232" s="34" t="n"/>
      <c r="AB232" s="37" t="n"/>
      <c r="AC232" s="37" t="n"/>
      <c r="AD232" s="34" t="n"/>
      <c r="AE232" s="36">
        <f>IFERROR(TRIM(INDEX($A232:$Z232,MATCH(Lists!$J$2,$A$1:$Z$1,0))&amp;""),"")</f>
        <v/>
      </c>
      <c r="AF232" s="36">
        <f>IFERROR(TRIM(INDEX($A232:$Z232,MATCH(Lists!$J$3,$A$1:$Z$1,0))&amp;""),"")</f>
        <v/>
      </c>
      <c r="AG232" s="36">
        <f>IFERROR(TRIM(INDEX($A232:$Z232,MATCH(Lists!$J$4,$A$1:$Z$1,0))&amp;""),"")</f>
        <v/>
      </c>
      <c r="AH232" s="36">
        <f>IF(AND(AE232&lt;&gt;"",UPPER(TRIM(AB232))&lt;&gt;"Y"),1,0)</f>
        <v/>
      </c>
      <c r="AI232" s="36">
        <f>IF(AH232=1,IF(LEFT(IFERROR(TRIM(INDEX($A232:$Z232,MATCH(Lists!$J$5,$A$1:$Z$1,0))&amp;""),""),3)="Yes",1,0),0)</f>
        <v/>
      </c>
      <c r="AJ232" s="36">
        <f>IFERROR(TRIM(INDEX($A232:$Z232,MATCH(Lists!$J$9,$A$1:$Z$1,0))&amp;""),"")</f>
        <v/>
      </c>
      <c r="AK232" s="36">
        <f>IF(AH232=0,0,IF(AJ232="",1,IF(IFERROR(INDEX(Lists!$B$2:$B$9,MATCH(AJ232,Lists!$A$2:$A$9,0)),"N")="Y",1,0)))</f>
        <v/>
      </c>
      <c r="AL232" s="36">
        <f>AH232+AI232</f>
        <v/>
      </c>
      <c r="AM232" s="36">
        <f>AK232*(1+AI232)</f>
        <v/>
      </c>
      <c r="AN232" s="36">
        <f>IFERROR(VALUE(IFERROR(TRIM(INDEX($A232:$Z232,MATCH(Lists!$J$10,$A$1:$Z$1,0))&amp;""),"")),0)</f>
        <v/>
      </c>
      <c r="AO232" s="36">
        <f>IFERROR(VALUE(IFERROR(TRIM(INDEX($A232:$Z232,MATCH(Lists!$J$12,$A$1:$Z$1,0))&amp;""),"")),0)</f>
        <v/>
      </c>
      <c r="AP232" s="36">
        <f>IF(IFERROR(INDEX(Lists!$C$2:$C$9,MATCH(AJ232,Lists!$A$2:$A$9,0)),"N")="Y",AN232-AO232,0)</f>
        <v/>
      </c>
      <c r="AQ232" s="36">
        <f>UPPER(IFERROR(TRIM(INDEX($A232:$Z232,MATCH(Lists!$J$11,$A$1:$Z$1,0))&amp;""),""))</f>
        <v/>
      </c>
      <c r="AR232" s="36">
        <f>IF(LEN(AQ232)&gt;0,ROW(),"")</f>
        <v/>
      </c>
      <c r="AS232" s="36">
        <f>IFERROR(TRIM(INDEX($A232:$Z232,MATCH(Lists!$J$7,$A$1:$Z$1,0))&amp;""),"")</f>
        <v/>
      </c>
      <c r="AT232" s="36">
        <f>IFERROR(TRIM(INDEX($A232:$Z232,MATCH(Lists!$J$8,$A$1:$Z$1,0))&amp;""),"")</f>
        <v/>
      </c>
      <c r="AU232" s="36">
        <f>IF(AND(AH232=1,LEN(AT232)&gt;0),MAX($AU$1:AU231)+1,"")</f>
        <v/>
      </c>
      <c r="AV232" s="36">
        <f>IF(AH232=1,AE232,"")</f>
        <v/>
      </c>
      <c r="AW232" s="36">
        <f>IF(AV232="","",SUMPRODUCT(($AV$2:$AV$501&lt;&gt;"")*($AV$2:$AV$501&lt;AV232))+SUMPRODUCT(($AV$2:AV232=AV232)*1))</f>
        <v/>
      </c>
      <c r="AX232" s="36">
        <f>IF(AI232=1,IFERROR(TRIM(INDEX($A232:$Z232,MATCH(Lists!$J$6,$A$1:$Z$1,0))&amp;""),""),"")</f>
        <v/>
      </c>
    </row>
    <row r="233">
      <c r="AA233" s="34" t="n"/>
      <c r="AB233" s="37" t="n"/>
      <c r="AC233" s="37" t="n"/>
      <c r="AD233" s="34" t="n"/>
      <c r="AE233" s="36">
        <f>IFERROR(TRIM(INDEX($A233:$Z233,MATCH(Lists!$J$2,$A$1:$Z$1,0))&amp;""),"")</f>
        <v/>
      </c>
      <c r="AF233" s="36">
        <f>IFERROR(TRIM(INDEX($A233:$Z233,MATCH(Lists!$J$3,$A$1:$Z$1,0))&amp;""),"")</f>
        <v/>
      </c>
      <c r="AG233" s="36">
        <f>IFERROR(TRIM(INDEX($A233:$Z233,MATCH(Lists!$J$4,$A$1:$Z$1,0))&amp;""),"")</f>
        <v/>
      </c>
      <c r="AH233" s="36">
        <f>IF(AND(AE233&lt;&gt;"",UPPER(TRIM(AB233))&lt;&gt;"Y"),1,0)</f>
        <v/>
      </c>
      <c r="AI233" s="36">
        <f>IF(AH233=1,IF(LEFT(IFERROR(TRIM(INDEX($A233:$Z233,MATCH(Lists!$J$5,$A$1:$Z$1,0))&amp;""),""),3)="Yes",1,0),0)</f>
        <v/>
      </c>
      <c r="AJ233" s="36">
        <f>IFERROR(TRIM(INDEX($A233:$Z233,MATCH(Lists!$J$9,$A$1:$Z$1,0))&amp;""),"")</f>
        <v/>
      </c>
      <c r="AK233" s="36">
        <f>IF(AH233=0,0,IF(AJ233="",1,IF(IFERROR(INDEX(Lists!$B$2:$B$9,MATCH(AJ233,Lists!$A$2:$A$9,0)),"N")="Y",1,0)))</f>
        <v/>
      </c>
      <c r="AL233" s="36">
        <f>AH233+AI233</f>
        <v/>
      </c>
      <c r="AM233" s="36">
        <f>AK233*(1+AI233)</f>
        <v/>
      </c>
      <c r="AN233" s="36">
        <f>IFERROR(VALUE(IFERROR(TRIM(INDEX($A233:$Z233,MATCH(Lists!$J$10,$A$1:$Z$1,0))&amp;""),"")),0)</f>
        <v/>
      </c>
      <c r="AO233" s="36">
        <f>IFERROR(VALUE(IFERROR(TRIM(INDEX($A233:$Z233,MATCH(Lists!$J$12,$A$1:$Z$1,0))&amp;""),"")),0)</f>
        <v/>
      </c>
      <c r="AP233" s="36">
        <f>IF(IFERROR(INDEX(Lists!$C$2:$C$9,MATCH(AJ233,Lists!$A$2:$A$9,0)),"N")="Y",AN233-AO233,0)</f>
        <v/>
      </c>
      <c r="AQ233" s="36">
        <f>UPPER(IFERROR(TRIM(INDEX($A233:$Z233,MATCH(Lists!$J$11,$A$1:$Z$1,0))&amp;""),""))</f>
        <v/>
      </c>
      <c r="AR233" s="36">
        <f>IF(LEN(AQ233)&gt;0,ROW(),"")</f>
        <v/>
      </c>
      <c r="AS233" s="36">
        <f>IFERROR(TRIM(INDEX($A233:$Z233,MATCH(Lists!$J$7,$A$1:$Z$1,0))&amp;""),"")</f>
        <v/>
      </c>
      <c r="AT233" s="36">
        <f>IFERROR(TRIM(INDEX($A233:$Z233,MATCH(Lists!$J$8,$A$1:$Z$1,0))&amp;""),"")</f>
        <v/>
      </c>
      <c r="AU233" s="36">
        <f>IF(AND(AH233=1,LEN(AT233)&gt;0),MAX($AU$1:AU232)+1,"")</f>
        <v/>
      </c>
      <c r="AV233" s="36">
        <f>IF(AH233=1,AE233,"")</f>
        <v/>
      </c>
      <c r="AW233" s="36">
        <f>IF(AV233="","",SUMPRODUCT(($AV$2:$AV$501&lt;&gt;"")*($AV$2:$AV$501&lt;AV233))+SUMPRODUCT(($AV$2:AV233=AV233)*1))</f>
        <v/>
      </c>
      <c r="AX233" s="36">
        <f>IF(AI233=1,IFERROR(TRIM(INDEX($A233:$Z233,MATCH(Lists!$J$6,$A$1:$Z$1,0))&amp;""),""),"")</f>
        <v/>
      </c>
    </row>
    <row r="234">
      <c r="AA234" s="34" t="n"/>
      <c r="AB234" s="37" t="n"/>
      <c r="AC234" s="37" t="n"/>
      <c r="AD234" s="34" t="n"/>
      <c r="AE234" s="36">
        <f>IFERROR(TRIM(INDEX($A234:$Z234,MATCH(Lists!$J$2,$A$1:$Z$1,0))&amp;""),"")</f>
        <v/>
      </c>
      <c r="AF234" s="36">
        <f>IFERROR(TRIM(INDEX($A234:$Z234,MATCH(Lists!$J$3,$A$1:$Z$1,0))&amp;""),"")</f>
        <v/>
      </c>
      <c r="AG234" s="36">
        <f>IFERROR(TRIM(INDEX($A234:$Z234,MATCH(Lists!$J$4,$A$1:$Z$1,0))&amp;""),"")</f>
        <v/>
      </c>
      <c r="AH234" s="36">
        <f>IF(AND(AE234&lt;&gt;"",UPPER(TRIM(AB234))&lt;&gt;"Y"),1,0)</f>
        <v/>
      </c>
      <c r="AI234" s="36">
        <f>IF(AH234=1,IF(LEFT(IFERROR(TRIM(INDEX($A234:$Z234,MATCH(Lists!$J$5,$A$1:$Z$1,0))&amp;""),""),3)="Yes",1,0),0)</f>
        <v/>
      </c>
      <c r="AJ234" s="36">
        <f>IFERROR(TRIM(INDEX($A234:$Z234,MATCH(Lists!$J$9,$A$1:$Z$1,0))&amp;""),"")</f>
        <v/>
      </c>
      <c r="AK234" s="36">
        <f>IF(AH234=0,0,IF(AJ234="",1,IF(IFERROR(INDEX(Lists!$B$2:$B$9,MATCH(AJ234,Lists!$A$2:$A$9,0)),"N")="Y",1,0)))</f>
        <v/>
      </c>
      <c r="AL234" s="36">
        <f>AH234+AI234</f>
        <v/>
      </c>
      <c r="AM234" s="36">
        <f>AK234*(1+AI234)</f>
        <v/>
      </c>
      <c r="AN234" s="36">
        <f>IFERROR(VALUE(IFERROR(TRIM(INDEX($A234:$Z234,MATCH(Lists!$J$10,$A$1:$Z$1,0))&amp;""),"")),0)</f>
        <v/>
      </c>
      <c r="AO234" s="36">
        <f>IFERROR(VALUE(IFERROR(TRIM(INDEX($A234:$Z234,MATCH(Lists!$J$12,$A$1:$Z$1,0))&amp;""),"")),0)</f>
        <v/>
      </c>
      <c r="AP234" s="36">
        <f>IF(IFERROR(INDEX(Lists!$C$2:$C$9,MATCH(AJ234,Lists!$A$2:$A$9,0)),"N")="Y",AN234-AO234,0)</f>
        <v/>
      </c>
      <c r="AQ234" s="36">
        <f>UPPER(IFERROR(TRIM(INDEX($A234:$Z234,MATCH(Lists!$J$11,$A$1:$Z$1,0))&amp;""),""))</f>
        <v/>
      </c>
      <c r="AR234" s="36">
        <f>IF(LEN(AQ234)&gt;0,ROW(),"")</f>
        <v/>
      </c>
      <c r="AS234" s="36">
        <f>IFERROR(TRIM(INDEX($A234:$Z234,MATCH(Lists!$J$7,$A$1:$Z$1,0))&amp;""),"")</f>
        <v/>
      </c>
      <c r="AT234" s="36">
        <f>IFERROR(TRIM(INDEX($A234:$Z234,MATCH(Lists!$J$8,$A$1:$Z$1,0))&amp;""),"")</f>
        <v/>
      </c>
      <c r="AU234" s="36">
        <f>IF(AND(AH234=1,LEN(AT234)&gt;0),MAX($AU$1:AU233)+1,"")</f>
        <v/>
      </c>
      <c r="AV234" s="36">
        <f>IF(AH234=1,AE234,"")</f>
        <v/>
      </c>
      <c r="AW234" s="36">
        <f>IF(AV234="","",SUMPRODUCT(($AV$2:$AV$501&lt;&gt;"")*($AV$2:$AV$501&lt;AV234))+SUMPRODUCT(($AV$2:AV234=AV234)*1))</f>
        <v/>
      </c>
      <c r="AX234" s="36">
        <f>IF(AI234=1,IFERROR(TRIM(INDEX($A234:$Z234,MATCH(Lists!$J$6,$A$1:$Z$1,0))&amp;""),""),"")</f>
        <v/>
      </c>
    </row>
    <row r="235">
      <c r="AA235" s="34" t="n"/>
      <c r="AB235" s="37" t="n"/>
      <c r="AC235" s="37" t="n"/>
      <c r="AD235" s="34" t="n"/>
      <c r="AE235" s="36">
        <f>IFERROR(TRIM(INDEX($A235:$Z235,MATCH(Lists!$J$2,$A$1:$Z$1,0))&amp;""),"")</f>
        <v/>
      </c>
      <c r="AF235" s="36">
        <f>IFERROR(TRIM(INDEX($A235:$Z235,MATCH(Lists!$J$3,$A$1:$Z$1,0))&amp;""),"")</f>
        <v/>
      </c>
      <c r="AG235" s="36">
        <f>IFERROR(TRIM(INDEX($A235:$Z235,MATCH(Lists!$J$4,$A$1:$Z$1,0))&amp;""),"")</f>
        <v/>
      </c>
      <c r="AH235" s="36">
        <f>IF(AND(AE235&lt;&gt;"",UPPER(TRIM(AB235))&lt;&gt;"Y"),1,0)</f>
        <v/>
      </c>
      <c r="AI235" s="36">
        <f>IF(AH235=1,IF(LEFT(IFERROR(TRIM(INDEX($A235:$Z235,MATCH(Lists!$J$5,$A$1:$Z$1,0))&amp;""),""),3)="Yes",1,0),0)</f>
        <v/>
      </c>
      <c r="AJ235" s="36">
        <f>IFERROR(TRIM(INDEX($A235:$Z235,MATCH(Lists!$J$9,$A$1:$Z$1,0))&amp;""),"")</f>
        <v/>
      </c>
      <c r="AK235" s="36">
        <f>IF(AH235=0,0,IF(AJ235="",1,IF(IFERROR(INDEX(Lists!$B$2:$B$9,MATCH(AJ235,Lists!$A$2:$A$9,0)),"N")="Y",1,0)))</f>
        <v/>
      </c>
      <c r="AL235" s="36">
        <f>AH235+AI235</f>
        <v/>
      </c>
      <c r="AM235" s="36">
        <f>AK235*(1+AI235)</f>
        <v/>
      </c>
      <c r="AN235" s="36">
        <f>IFERROR(VALUE(IFERROR(TRIM(INDEX($A235:$Z235,MATCH(Lists!$J$10,$A$1:$Z$1,0))&amp;""),"")),0)</f>
        <v/>
      </c>
      <c r="AO235" s="36">
        <f>IFERROR(VALUE(IFERROR(TRIM(INDEX($A235:$Z235,MATCH(Lists!$J$12,$A$1:$Z$1,0))&amp;""),"")),0)</f>
        <v/>
      </c>
      <c r="AP235" s="36">
        <f>IF(IFERROR(INDEX(Lists!$C$2:$C$9,MATCH(AJ235,Lists!$A$2:$A$9,0)),"N")="Y",AN235-AO235,0)</f>
        <v/>
      </c>
      <c r="AQ235" s="36">
        <f>UPPER(IFERROR(TRIM(INDEX($A235:$Z235,MATCH(Lists!$J$11,$A$1:$Z$1,0))&amp;""),""))</f>
        <v/>
      </c>
      <c r="AR235" s="36">
        <f>IF(LEN(AQ235)&gt;0,ROW(),"")</f>
        <v/>
      </c>
      <c r="AS235" s="36">
        <f>IFERROR(TRIM(INDEX($A235:$Z235,MATCH(Lists!$J$7,$A$1:$Z$1,0))&amp;""),"")</f>
        <v/>
      </c>
      <c r="AT235" s="36">
        <f>IFERROR(TRIM(INDEX($A235:$Z235,MATCH(Lists!$J$8,$A$1:$Z$1,0))&amp;""),"")</f>
        <v/>
      </c>
      <c r="AU235" s="36">
        <f>IF(AND(AH235=1,LEN(AT235)&gt;0),MAX($AU$1:AU234)+1,"")</f>
        <v/>
      </c>
      <c r="AV235" s="36">
        <f>IF(AH235=1,AE235,"")</f>
        <v/>
      </c>
      <c r="AW235" s="36">
        <f>IF(AV235="","",SUMPRODUCT(($AV$2:$AV$501&lt;&gt;"")*($AV$2:$AV$501&lt;AV235))+SUMPRODUCT(($AV$2:AV235=AV235)*1))</f>
        <v/>
      </c>
      <c r="AX235" s="36">
        <f>IF(AI235=1,IFERROR(TRIM(INDEX($A235:$Z235,MATCH(Lists!$J$6,$A$1:$Z$1,0))&amp;""),""),"")</f>
        <v/>
      </c>
    </row>
    <row r="236">
      <c r="AA236" s="34" t="n"/>
      <c r="AB236" s="37" t="n"/>
      <c r="AC236" s="37" t="n"/>
      <c r="AD236" s="34" t="n"/>
      <c r="AE236" s="36">
        <f>IFERROR(TRIM(INDEX($A236:$Z236,MATCH(Lists!$J$2,$A$1:$Z$1,0))&amp;""),"")</f>
        <v/>
      </c>
      <c r="AF236" s="36">
        <f>IFERROR(TRIM(INDEX($A236:$Z236,MATCH(Lists!$J$3,$A$1:$Z$1,0))&amp;""),"")</f>
        <v/>
      </c>
      <c r="AG236" s="36">
        <f>IFERROR(TRIM(INDEX($A236:$Z236,MATCH(Lists!$J$4,$A$1:$Z$1,0))&amp;""),"")</f>
        <v/>
      </c>
      <c r="AH236" s="36">
        <f>IF(AND(AE236&lt;&gt;"",UPPER(TRIM(AB236))&lt;&gt;"Y"),1,0)</f>
        <v/>
      </c>
      <c r="AI236" s="36">
        <f>IF(AH236=1,IF(LEFT(IFERROR(TRIM(INDEX($A236:$Z236,MATCH(Lists!$J$5,$A$1:$Z$1,0))&amp;""),""),3)="Yes",1,0),0)</f>
        <v/>
      </c>
      <c r="AJ236" s="36">
        <f>IFERROR(TRIM(INDEX($A236:$Z236,MATCH(Lists!$J$9,$A$1:$Z$1,0))&amp;""),"")</f>
        <v/>
      </c>
      <c r="AK236" s="36">
        <f>IF(AH236=0,0,IF(AJ236="",1,IF(IFERROR(INDEX(Lists!$B$2:$B$9,MATCH(AJ236,Lists!$A$2:$A$9,0)),"N")="Y",1,0)))</f>
        <v/>
      </c>
      <c r="AL236" s="36">
        <f>AH236+AI236</f>
        <v/>
      </c>
      <c r="AM236" s="36">
        <f>AK236*(1+AI236)</f>
        <v/>
      </c>
      <c r="AN236" s="36">
        <f>IFERROR(VALUE(IFERROR(TRIM(INDEX($A236:$Z236,MATCH(Lists!$J$10,$A$1:$Z$1,0))&amp;""),"")),0)</f>
        <v/>
      </c>
      <c r="AO236" s="36">
        <f>IFERROR(VALUE(IFERROR(TRIM(INDEX($A236:$Z236,MATCH(Lists!$J$12,$A$1:$Z$1,0))&amp;""),"")),0)</f>
        <v/>
      </c>
      <c r="AP236" s="36">
        <f>IF(IFERROR(INDEX(Lists!$C$2:$C$9,MATCH(AJ236,Lists!$A$2:$A$9,0)),"N")="Y",AN236-AO236,0)</f>
        <v/>
      </c>
      <c r="AQ236" s="36">
        <f>UPPER(IFERROR(TRIM(INDEX($A236:$Z236,MATCH(Lists!$J$11,$A$1:$Z$1,0))&amp;""),""))</f>
        <v/>
      </c>
      <c r="AR236" s="36">
        <f>IF(LEN(AQ236)&gt;0,ROW(),"")</f>
        <v/>
      </c>
      <c r="AS236" s="36">
        <f>IFERROR(TRIM(INDEX($A236:$Z236,MATCH(Lists!$J$7,$A$1:$Z$1,0))&amp;""),"")</f>
        <v/>
      </c>
      <c r="AT236" s="36">
        <f>IFERROR(TRIM(INDEX($A236:$Z236,MATCH(Lists!$J$8,$A$1:$Z$1,0))&amp;""),"")</f>
        <v/>
      </c>
      <c r="AU236" s="36">
        <f>IF(AND(AH236=1,LEN(AT236)&gt;0),MAX($AU$1:AU235)+1,"")</f>
        <v/>
      </c>
      <c r="AV236" s="36">
        <f>IF(AH236=1,AE236,"")</f>
        <v/>
      </c>
      <c r="AW236" s="36">
        <f>IF(AV236="","",SUMPRODUCT(($AV$2:$AV$501&lt;&gt;"")*($AV$2:$AV$501&lt;AV236))+SUMPRODUCT(($AV$2:AV236=AV236)*1))</f>
        <v/>
      </c>
      <c r="AX236" s="36">
        <f>IF(AI236=1,IFERROR(TRIM(INDEX($A236:$Z236,MATCH(Lists!$J$6,$A$1:$Z$1,0))&amp;""),""),"")</f>
        <v/>
      </c>
    </row>
    <row r="237">
      <c r="AA237" s="34" t="n"/>
      <c r="AB237" s="37" t="n"/>
      <c r="AC237" s="37" t="n"/>
      <c r="AD237" s="34" t="n"/>
      <c r="AE237" s="36">
        <f>IFERROR(TRIM(INDEX($A237:$Z237,MATCH(Lists!$J$2,$A$1:$Z$1,0))&amp;""),"")</f>
        <v/>
      </c>
      <c r="AF237" s="36">
        <f>IFERROR(TRIM(INDEX($A237:$Z237,MATCH(Lists!$J$3,$A$1:$Z$1,0))&amp;""),"")</f>
        <v/>
      </c>
      <c r="AG237" s="36">
        <f>IFERROR(TRIM(INDEX($A237:$Z237,MATCH(Lists!$J$4,$A$1:$Z$1,0))&amp;""),"")</f>
        <v/>
      </c>
      <c r="AH237" s="36">
        <f>IF(AND(AE237&lt;&gt;"",UPPER(TRIM(AB237))&lt;&gt;"Y"),1,0)</f>
        <v/>
      </c>
      <c r="AI237" s="36">
        <f>IF(AH237=1,IF(LEFT(IFERROR(TRIM(INDEX($A237:$Z237,MATCH(Lists!$J$5,$A$1:$Z$1,0))&amp;""),""),3)="Yes",1,0),0)</f>
        <v/>
      </c>
      <c r="AJ237" s="36">
        <f>IFERROR(TRIM(INDEX($A237:$Z237,MATCH(Lists!$J$9,$A$1:$Z$1,0))&amp;""),"")</f>
        <v/>
      </c>
      <c r="AK237" s="36">
        <f>IF(AH237=0,0,IF(AJ237="",1,IF(IFERROR(INDEX(Lists!$B$2:$B$9,MATCH(AJ237,Lists!$A$2:$A$9,0)),"N")="Y",1,0)))</f>
        <v/>
      </c>
      <c r="AL237" s="36">
        <f>AH237+AI237</f>
        <v/>
      </c>
      <c r="AM237" s="36">
        <f>AK237*(1+AI237)</f>
        <v/>
      </c>
      <c r="AN237" s="36">
        <f>IFERROR(VALUE(IFERROR(TRIM(INDEX($A237:$Z237,MATCH(Lists!$J$10,$A$1:$Z$1,0))&amp;""),"")),0)</f>
        <v/>
      </c>
      <c r="AO237" s="36">
        <f>IFERROR(VALUE(IFERROR(TRIM(INDEX($A237:$Z237,MATCH(Lists!$J$12,$A$1:$Z$1,0))&amp;""),"")),0)</f>
        <v/>
      </c>
      <c r="AP237" s="36">
        <f>IF(IFERROR(INDEX(Lists!$C$2:$C$9,MATCH(AJ237,Lists!$A$2:$A$9,0)),"N")="Y",AN237-AO237,0)</f>
        <v/>
      </c>
      <c r="AQ237" s="36">
        <f>UPPER(IFERROR(TRIM(INDEX($A237:$Z237,MATCH(Lists!$J$11,$A$1:$Z$1,0))&amp;""),""))</f>
        <v/>
      </c>
      <c r="AR237" s="36">
        <f>IF(LEN(AQ237)&gt;0,ROW(),"")</f>
        <v/>
      </c>
      <c r="AS237" s="36">
        <f>IFERROR(TRIM(INDEX($A237:$Z237,MATCH(Lists!$J$7,$A$1:$Z$1,0))&amp;""),"")</f>
        <v/>
      </c>
      <c r="AT237" s="36">
        <f>IFERROR(TRIM(INDEX($A237:$Z237,MATCH(Lists!$J$8,$A$1:$Z$1,0))&amp;""),"")</f>
        <v/>
      </c>
      <c r="AU237" s="36">
        <f>IF(AND(AH237=1,LEN(AT237)&gt;0),MAX($AU$1:AU236)+1,"")</f>
        <v/>
      </c>
      <c r="AV237" s="36">
        <f>IF(AH237=1,AE237,"")</f>
        <v/>
      </c>
      <c r="AW237" s="36">
        <f>IF(AV237="","",SUMPRODUCT(($AV$2:$AV$501&lt;&gt;"")*($AV$2:$AV$501&lt;AV237))+SUMPRODUCT(($AV$2:AV237=AV237)*1))</f>
        <v/>
      </c>
      <c r="AX237" s="36">
        <f>IF(AI237=1,IFERROR(TRIM(INDEX($A237:$Z237,MATCH(Lists!$J$6,$A$1:$Z$1,0))&amp;""),""),"")</f>
        <v/>
      </c>
    </row>
    <row r="238">
      <c r="AA238" s="34" t="n"/>
      <c r="AB238" s="37" t="n"/>
      <c r="AC238" s="37" t="n"/>
      <c r="AD238" s="34" t="n"/>
      <c r="AE238" s="36">
        <f>IFERROR(TRIM(INDEX($A238:$Z238,MATCH(Lists!$J$2,$A$1:$Z$1,0))&amp;""),"")</f>
        <v/>
      </c>
      <c r="AF238" s="36">
        <f>IFERROR(TRIM(INDEX($A238:$Z238,MATCH(Lists!$J$3,$A$1:$Z$1,0))&amp;""),"")</f>
        <v/>
      </c>
      <c r="AG238" s="36">
        <f>IFERROR(TRIM(INDEX($A238:$Z238,MATCH(Lists!$J$4,$A$1:$Z$1,0))&amp;""),"")</f>
        <v/>
      </c>
      <c r="AH238" s="36">
        <f>IF(AND(AE238&lt;&gt;"",UPPER(TRIM(AB238))&lt;&gt;"Y"),1,0)</f>
        <v/>
      </c>
      <c r="AI238" s="36">
        <f>IF(AH238=1,IF(LEFT(IFERROR(TRIM(INDEX($A238:$Z238,MATCH(Lists!$J$5,$A$1:$Z$1,0))&amp;""),""),3)="Yes",1,0),0)</f>
        <v/>
      </c>
      <c r="AJ238" s="36">
        <f>IFERROR(TRIM(INDEX($A238:$Z238,MATCH(Lists!$J$9,$A$1:$Z$1,0))&amp;""),"")</f>
        <v/>
      </c>
      <c r="AK238" s="36">
        <f>IF(AH238=0,0,IF(AJ238="",1,IF(IFERROR(INDEX(Lists!$B$2:$B$9,MATCH(AJ238,Lists!$A$2:$A$9,0)),"N")="Y",1,0)))</f>
        <v/>
      </c>
      <c r="AL238" s="36">
        <f>AH238+AI238</f>
        <v/>
      </c>
      <c r="AM238" s="36">
        <f>AK238*(1+AI238)</f>
        <v/>
      </c>
      <c r="AN238" s="36">
        <f>IFERROR(VALUE(IFERROR(TRIM(INDEX($A238:$Z238,MATCH(Lists!$J$10,$A$1:$Z$1,0))&amp;""),"")),0)</f>
        <v/>
      </c>
      <c r="AO238" s="36">
        <f>IFERROR(VALUE(IFERROR(TRIM(INDEX($A238:$Z238,MATCH(Lists!$J$12,$A$1:$Z$1,0))&amp;""),"")),0)</f>
        <v/>
      </c>
      <c r="AP238" s="36">
        <f>IF(IFERROR(INDEX(Lists!$C$2:$C$9,MATCH(AJ238,Lists!$A$2:$A$9,0)),"N")="Y",AN238-AO238,0)</f>
        <v/>
      </c>
      <c r="AQ238" s="36">
        <f>UPPER(IFERROR(TRIM(INDEX($A238:$Z238,MATCH(Lists!$J$11,$A$1:$Z$1,0))&amp;""),""))</f>
        <v/>
      </c>
      <c r="AR238" s="36">
        <f>IF(LEN(AQ238)&gt;0,ROW(),"")</f>
        <v/>
      </c>
      <c r="AS238" s="36">
        <f>IFERROR(TRIM(INDEX($A238:$Z238,MATCH(Lists!$J$7,$A$1:$Z$1,0))&amp;""),"")</f>
        <v/>
      </c>
      <c r="AT238" s="36">
        <f>IFERROR(TRIM(INDEX($A238:$Z238,MATCH(Lists!$J$8,$A$1:$Z$1,0))&amp;""),"")</f>
        <v/>
      </c>
      <c r="AU238" s="36">
        <f>IF(AND(AH238=1,LEN(AT238)&gt;0),MAX($AU$1:AU237)+1,"")</f>
        <v/>
      </c>
      <c r="AV238" s="36">
        <f>IF(AH238=1,AE238,"")</f>
        <v/>
      </c>
      <c r="AW238" s="36">
        <f>IF(AV238="","",SUMPRODUCT(($AV$2:$AV$501&lt;&gt;"")*($AV$2:$AV$501&lt;AV238))+SUMPRODUCT(($AV$2:AV238=AV238)*1))</f>
        <v/>
      </c>
      <c r="AX238" s="36">
        <f>IF(AI238=1,IFERROR(TRIM(INDEX($A238:$Z238,MATCH(Lists!$J$6,$A$1:$Z$1,0))&amp;""),""),"")</f>
        <v/>
      </c>
    </row>
    <row r="239">
      <c r="AA239" s="34" t="n"/>
      <c r="AB239" s="37" t="n"/>
      <c r="AC239" s="37" t="n"/>
      <c r="AD239" s="34" t="n"/>
      <c r="AE239" s="36">
        <f>IFERROR(TRIM(INDEX($A239:$Z239,MATCH(Lists!$J$2,$A$1:$Z$1,0))&amp;""),"")</f>
        <v/>
      </c>
      <c r="AF239" s="36">
        <f>IFERROR(TRIM(INDEX($A239:$Z239,MATCH(Lists!$J$3,$A$1:$Z$1,0))&amp;""),"")</f>
        <v/>
      </c>
      <c r="AG239" s="36">
        <f>IFERROR(TRIM(INDEX($A239:$Z239,MATCH(Lists!$J$4,$A$1:$Z$1,0))&amp;""),"")</f>
        <v/>
      </c>
      <c r="AH239" s="36">
        <f>IF(AND(AE239&lt;&gt;"",UPPER(TRIM(AB239))&lt;&gt;"Y"),1,0)</f>
        <v/>
      </c>
      <c r="AI239" s="36">
        <f>IF(AH239=1,IF(LEFT(IFERROR(TRIM(INDEX($A239:$Z239,MATCH(Lists!$J$5,$A$1:$Z$1,0))&amp;""),""),3)="Yes",1,0),0)</f>
        <v/>
      </c>
      <c r="AJ239" s="36">
        <f>IFERROR(TRIM(INDEX($A239:$Z239,MATCH(Lists!$J$9,$A$1:$Z$1,0))&amp;""),"")</f>
        <v/>
      </c>
      <c r="AK239" s="36">
        <f>IF(AH239=0,0,IF(AJ239="",1,IF(IFERROR(INDEX(Lists!$B$2:$B$9,MATCH(AJ239,Lists!$A$2:$A$9,0)),"N")="Y",1,0)))</f>
        <v/>
      </c>
      <c r="AL239" s="36">
        <f>AH239+AI239</f>
        <v/>
      </c>
      <c r="AM239" s="36">
        <f>AK239*(1+AI239)</f>
        <v/>
      </c>
      <c r="AN239" s="36">
        <f>IFERROR(VALUE(IFERROR(TRIM(INDEX($A239:$Z239,MATCH(Lists!$J$10,$A$1:$Z$1,0))&amp;""),"")),0)</f>
        <v/>
      </c>
      <c r="AO239" s="36">
        <f>IFERROR(VALUE(IFERROR(TRIM(INDEX($A239:$Z239,MATCH(Lists!$J$12,$A$1:$Z$1,0))&amp;""),"")),0)</f>
        <v/>
      </c>
      <c r="AP239" s="36">
        <f>IF(IFERROR(INDEX(Lists!$C$2:$C$9,MATCH(AJ239,Lists!$A$2:$A$9,0)),"N")="Y",AN239-AO239,0)</f>
        <v/>
      </c>
      <c r="AQ239" s="36">
        <f>UPPER(IFERROR(TRIM(INDEX($A239:$Z239,MATCH(Lists!$J$11,$A$1:$Z$1,0))&amp;""),""))</f>
        <v/>
      </c>
      <c r="AR239" s="36">
        <f>IF(LEN(AQ239)&gt;0,ROW(),"")</f>
        <v/>
      </c>
      <c r="AS239" s="36">
        <f>IFERROR(TRIM(INDEX($A239:$Z239,MATCH(Lists!$J$7,$A$1:$Z$1,0))&amp;""),"")</f>
        <v/>
      </c>
      <c r="AT239" s="36">
        <f>IFERROR(TRIM(INDEX($A239:$Z239,MATCH(Lists!$J$8,$A$1:$Z$1,0))&amp;""),"")</f>
        <v/>
      </c>
      <c r="AU239" s="36">
        <f>IF(AND(AH239=1,LEN(AT239)&gt;0),MAX($AU$1:AU238)+1,"")</f>
        <v/>
      </c>
      <c r="AV239" s="36">
        <f>IF(AH239=1,AE239,"")</f>
        <v/>
      </c>
      <c r="AW239" s="36">
        <f>IF(AV239="","",SUMPRODUCT(($AV$2:$AV$501&lt;&gt;"")*($AV$2:$AV$501&lt;AV239))+SUMPRODUCT(($AV$2:AV239=AV239)*1))</f>
        <v/>
      </c>
      <c r="AX239" s="36">
        <f>IF(AI239=1,IFERROR(TRIM(INDEX($A239:$Z239,MATCH(Lists!$J$6,$A$1:$Z$1,0))&amp;""),""),"")</f>
        <v/>
      </c>
    </row>
    <row r="240">
      <c r="AA240" s="34" t="n"/>
      <c r="AB240" s="37" t="n"/>
      <c r="AC240" s="37" t="n"/>
      <c r="AD240" s="34" t="n"/>
      <c r="AE240" s="36">
        <f>IFERROR(TRIM(INDEX($A240:$Z240,MATCH(Lists!$J$2,$A$1:$Z$1,0))&amp;""),"")</f>
        <v/>
      </c>
      <c r="AF240" s="36">
        <f>IFERROR(TRIM(INDEX($A240:$Z240,MATCH(Lists!$J$3,$A$1:$Z$1,0))&amp;""),"")</f>
        <v/>
      </c>
      <c r="AG240" s="36">
        <f>IFERROR(TRIM(INDEX($A240:$Z240,MATCH(Lists!$J$4,$A$1:$Z$1,0))&amp;""),"")</f>
        <v/>
      </c>
      <c r="AH240" s="36">
        <f>IF(AND(AE240&lt;&gt;"",UPPER(TRIM(AB240))&lt;&gt;"Y"),1,0)</f>
        <v/>
      </c>
      <c r="AI240" s="36">
        <f>IF(AH240=1,IF(LEFT(IFERROR(TRIM(INDEX($A240:$Z240,MATCH(Lists!$J$5,$A$1:$Z$1,0))&amp;""),""),3)="Yes",1,0),0)</f>
        <v/>
      </c>
      <c r="AJ240" s="36">
        <f>IFERROR(TRIM(INDEX($A240:$Z240,MATCH(Lists!$J$9,$A$1:$Z$1,0))&amp;""),"")</f>
        <v/>
      </c>
      <c r="AK240" s="36">
        <f>IF(AH240=0,0,IF(AJ240="",1,IF(IFERROR(INDEX(Lists!$B$2:$B$9,MATCH(AJ240,Lists!$A$2:$A$9,0)),"N")="Y",1,0)))</f>
        <v/>
      </c>
      <c r="AL240" s="36">
        <f>AH240+AI240</f>
        <v/>
      </c>
      <c r="AM240" s="36">
        <f>AK240*(1+AI240)</f>
        <v/>
      </c>
      <c r="AN240" s="36">
        <f>IFERROR(VALUE(IFERROR(TRIM(INDEX($A240:$Z240,MATCH(Lists!$J$10,$A$1:$Z$1,0))&amp;""),"")),0)</f>
        <v/>
      </c>
      <c r="AO240" s="36">
        <f>IFERROR(VALUE(IFERROR(TRIM(INDEX($A240:$Z240,MATCH(Lists!$J$12,$A$1:$Z$1,0))&amp;""),"")),0)</f>
        <v/>
      </c>
      <c r="AP240" s="36">
        <f>IF(IFERROR(INDEX(Lists!$C$2:$C$9,MATCH(AJ240,Lists!$A$2:$A$9,0)),"N")="Y",AN240-AO240,0)</f>
        <v/>
      </c>
      <c r="AQ240" s="36">
        <f>UPPER(IFERROR(TRIM(INDEX($A240:$Z240,MATCH(Lists!$J$11,$A$1:$Z$1,0))&amp;""),""))</f>
        <v/>
      </c>
      <c r="AR240" s="36">
        <f>IF(LEN(AQ240)&gt;0,ROW(),"")</f>
        <v/>
      </c>
      <c r="AS240" s="36">
        <f>IFERROR(TRIM(INDEX($A240:$Z240,MATCH(Lists!$J$7,$A$1:$Z$1,0))&amp;""),"")</f>
        <v/>
      </c>
      <c r="AT240" s="36">
        <f>IFERROR(TRIM(INDEX($A240:$Z240,MATCH(Lists!$J$8,$A$1:$Z$1,0))&amp;""),"")</f>
        <v/>
      </c>
      <c r="AU240" s="36">
        <f>IF(AND(AH240=1,LEN(AT240)&gt;0),MAX($AU$1:AU239)+1,"")</f>
        <v/>
      </c>
      <c r="AV240" s="36">
        <f>IF(AH240=1,AE240,"")</f>
        <v/>
      </c>
      <c r="AW240" s="36">
        <f>IF(AV240="","",SUMPRODUCT(($AV$2:$AV$501&lt;&gt;"")*($AV$2:$AV$501&lt;AV240))+SUMPRODUCT(($AV$2:AV240=AV240)*1))</f>
        <v/>
      </c>
      <c r="AX240" s="36">
        <f>IF(AI240=1,IFERROR(TRIM(INDEX($A240:$Z240,MATCH(Lists!$J$6,$A$1:$Z$1,0))&amp;""),""),"")</f>
        <v/>
      </c>
    </row>
    <row r="241">
      <c r="AA241" s="34" t="n"/>
      <c r="AB241" s="37" t="n"/>
      <c r="AC241" s="37" t="n"/>
      <c r="AD241" s="34" t="n"/>
      <c r="AE241" s="36">
        <f>IFERROR(TRIM(INDEX($A241:$Z241,MATCH(Lists!$J$2,$A$1:$Z$1,0))&amp;""),"")</f>
        <v/>
      </c>
      <c r="AF241" s="36">
        <f>IFERROR(TRIM(INDEX($A241:$Z241,MATCH(Lists!$J$3,$A$1:$Z$1,0))&amp;""),"")</f>
        <v/>
      </c>
      <c r="AG241" s="36">
        <f>IFERROR(TRIM(INDEX($A241:$Z241,MATCH(Lists!$J$4,$A$1:$Z$1,0))&amp;""),"")</f>
        <v/>
      </c>
      <c r="AH241" s="36">
        <f>IF(AND(AE241&lt;&gt;"",UPPER(TRIM(AB241))&lt;&gt;"Y"),1,0)</f>
        <v/>
      </c>
      <c r="AI241" s="36">
        <f>IF(AH241=1,IF(LEFT(IFERROR(TRIM(INDEX($A241:$Z241,MATCH(Lists!$J$5,$A$1:$Z$1,0))&amp;""),""),3)="Yes",1,0),0)</f>
        <v/>
      </c>
      <c r="AJ241" s="36">
        <f>IFERROR(TRIM(INDEX($A241:$Z241,MATCH(Lists!$J$9,$A$1:$Z$1,0))&amp;""),"")</f>
        <v/>
      </c>
      <c r="AK241" s="36">
        <f>IF(AH241=0,0,IF(AJ241="",1,IF(IFERROR(INDEX(Lists!$B$2:$B$9,MATCH(AJ241,Lists!$A$2:$A$9,0)),"N")="Y",1,0)))</f>
        <v/>
      </c>
      <c r="AL241" s="36">
        <f>AH241+AI241</f>
        <v/>
      </c>
      <c r="AM241" s="36">
        <f>AK241*(1+AI241)</f>
        <v/>
      </c>
      <c r="AN241" s="36">
        <f>IFERROR(VALUE(IFERROR(TRIM(INDEX($A241:$Z241,MATCH(Lists!$J$10,$A$1:$Z$1,0))&amp;""),"")),0)</f>
        <v/>
      </c>
      <c r="AO241" s="36">
        <f>IFERROR(VALUE(IFERROR(TRIM(INDEX($A241:$Z241,MATCH(Lists!$J$12,$A$1:$Z$1,0))&amp;""),"")),0)</f>
        <v/>
      </c>
      <c r="AP241" s="36">
        <f>IF(IFERROR(INDEX(Lists!$C$2:$C$9,MATCH(AJ241,Lists!$A$2:$A$9,0)),"N")="Y",AN241-AO241,0)</f>
        <v/>
      </c>
      <c r="AQ241" s="36">
        <f>UPPER(IFERROR(TRIM(INDEX($A241:$Z241,MATCH(Lists!$J$11,$A$1:$Z$1,0))&amp;""),""))</f>
        <v/>
      </c>
      <c r="AR241" s="36">
        <f>IF(LEN(AQ241)&gt;0,ROW(),"")</f>
        <v/>
      </c>
      <c r="AS241" s="36">
        <f>IFERROR(TRIM(INDEX($A241:$Z241,MATCH(Lists!$J$7,$A$1:$Z$1,0))&amp;""),"")</f>
        <v/>
      </c>
      <c r="AT241" s="36">
        <f>IFERROR(TRIM(INDEX($A241:$Z241,MATCH(Lists!$J$8,$A$1:$Z$1,0))&amp;""),"")</f>
        <v/>
      </c>
      <c r="AU241" s="36">
        <f>IF(AND(AH241=1,LEN(AT241)&gt;0),MAX($AU$1:AU240)+1,"")</f>
        <v/>
      </c>
      <c r="AV241" s="36">
        <f>IF(AH241=1,AE241,"")</f>
        <v/>
      </c>
      <c r="AW241" s="36">
        <f>IF(AV241="","",SUMPRODUCT(($AV$2:$AV$501&lt;&gt;"")*($AV$2:$AV$501&lt;AV241))+SUMPRODUCT(($AV$2:AV241=AV241)*1))</f>
        <v/>
      </c>
      <c r="AX241" s="36">
        <f>IF(AI241=1,IFERROR(TRIM(INDEX($A241:$Z241,MATCH(Lists!$J$6,$A$1:$Z$1,0))&amp;""),""),"")</f>
        <v/>
      </c>
    </row>
    <row r="242">
      <c r="AA242" s="34" t="n"/>
      <c r="AB242" s="37" t="n"/>
      <c r="AC242" s="37" t="n"/>
      <c r="AD242" s="34" t="n"/>
      <c r="AE242" s="36">
        <f>IFERROR(TRIM(INDEX($A242:$Z242,MATCH(Lists!$J$2,$A$1:$Z$1,0))&amp;""),"")</f>
        <v/>
      </c>
      <c r="AF242" s="36">
        <f>IFERROR(TRIM(INDEX($A242:$Z242,MATCH(Lists!$J$3,$A$1:$Z$1,0))&amp;""),"")</f>
        <v/>
      </c>
      <c r="AG242" s="36">
        <f>IFERROR(TRIM(INDEX($A242:$Z242,MATCH(Lists!$J$4,$A$1:$Z$1,0))&amp;""),"")</f>
        <v/>
      </c>
      <c r="AH242" s="36">
        <f>IF(AND(AE242&lt;&gt;"",UPPER(TRIM(AB242))&lt;&gt;"Y"),1,0)</f>
        <v/>
      </c>
      <c r="AI242" s="36">
        <f>IF(AH242=1,IF(LEFT(IFERROR(TRIM(INDEX($A242:$Z242,MATCH(Lists!$J$5,$A$1:$Z$1,0))&amp;""),""),3)="Yes",1,0),0)</f>
        <v/>
      </c>
      <c r="AJ242" s="36">
        <f>IFERROR(TRIM(INDEX($A242:$Z242,MATCH(Lists!$J$9,$A$1:$Z$1,0))&amp;""),"")</f>
        <v/>
      </c>
      <c r="AK242" s="36">
        <f>IF(AH242=0,0,IF(AJ242="",1,IF(IFERROR(INDEX(Lists!$B$2:$B$9,MATCH(AJ242,Lists!$A$2:$A$9,0)),"N")="Y",1,0)))</f>
        <v/>
      </c>
      <c r="AL242" s="36">
        <f>AH242+AI242</f>
        <v/>
      </c>
      <c r="AM242" s="36">
        <f>AK242*(1+AI242)</f>
        <v/>
      </c>
      <c r="AN242" s="36">
        <f>IFERROR(VALUE(IFERROR(TRIM(INDEX($A242:$Z242,MATCH(Lists!$J$10,$A$1:$Z$1,0))&amp;""),"")),0)</f>
        <v/>
      </c>
      <c r="AO242" s="36">
        <f>IFERROR(VALUE(IFERROR(TRIM(INDEX($A242:$Z242,MATCH(Lists!$J$12,$A$1:$Z$1,0))&amp;""),"")),0)</f>
        <v/>
      </c>
      <c r="AP242" s="36">
        <f>IF(IFERROR(INDEX(Lists!$C$2:$C$9,MATCH(AJ242,Lists!$A$2:$A$9,0)),"N")="Y",AN242-AO242,0)</f>
        <v/>
      </c>
      <c r="AQ242" s="36">
        <f>UPPER(IFERROR(TRIM(INDEX($A242:$Z242,MATCH(Lists!$J$11,$A$1:$Z$1,0))&amp;""),""))</f>
        <v/>
      </c>
      <c r="AR242" s="36">
        <f>IF(LEN(AQ242)&gt;0,ROW(),"")</f>
        <v/>
      </c>
      <c r="AS242" s="36">
        <f>IFERROR(TRIM(INDEX($A242:$Z242,MATCH(Lists!$J$7,$A$1:$Z$1,0))&amp;""),"")</f>
        <v/>
      </c>
      <c r="AT242" s="36">
        <f>IFERROR(TRIM(INDEX($A242:$Z242,MATCH(Lists!$J$8,$A$1:$Z$1,0))&amp;""),"")</f>
        <v/>
      </c>
      <c r="AU242" s="36">
        <f>IF(AND(AH242=1,LEN(AT242)&gt;0),MAX($AU$1:AU241)+1,"")</f>
        <v/>
      </c>
      <c r="AV242" s="36">
        <f>IF(AH242=1,AE242,"")</f>
        <v/>
      </c>
      <c r="AW242" s="36">
        <f>IF(AV242="","",SUMPRODUCT(($AV$2:$AV$501&lt;&gt;"")*($AV$2:$AV$501&lt;AV242))+SUMPRODUCT(($AV$2:AV242=AV242)*1))</f>
        <v/>
      </c>
      <c r="AX242" s="36">
        <f>IF(AI242=1,IFERROR(TRIM(INDEX($A242:$Z242,MATCH(Lists!$J$6,$A$1:$Z$1,0))&amp;""),""),"")</f>
        <v/>
      </c>
    </row>
    <row r="243">
      <c r="AA243" s="34" t="n"/>
      <c r="AB243" s="37" t="n"/>
      <c r="AC243" s="37" t="n"/>
      <c r="AD243" s="34" t="n"/>
      <c r="AE243" s="36">
        <f>IFERROR(TRIM(INDEX($A243:$Z243,MATCH(Lists!$J$2,$A$1:$Z$1,0))&amp;""),"")</f>
        <v/>
      </c>
      <c r="AF243" s="36">
        <f>IFERROR(TRIM(INDEX($A243:$Z243,MATCH(Lists!$J$3,$A$1:$Z$1,0))&amp;""),"")</f>
        <v/>
      </c>
      <c r="AG243" s="36">
        <f>IFERROR(TRIM(INDEX($A243:$Z243,MATCH(Lists!$J$4,$A$1:$Z$1,0))&amp;""),"")</f>
        <v/>
      </c>
      <c r="AH243" s="36">
        <f>IF(AND(AE243&lt;&gt;"",UPPER(TRIM(AB243))&lt;&gt;"Y"),1,0)</f>
        <v/>
      </c>
      <c r="AI243" s="36">
        <f>IF(AH243=1,IF(LEFT(IFERROR(TRIM(INDEX($A243:$Z243,MATCH(Lists!$J$5,$A$1:$Z$1,0))&amp;""),""),3)="Yes",1,0),0)</f>
        <v/>
      </c>
      <c r="AJ243" s="36">
        <f>IFERROR(TRIM(INDEX($A243:$Z243,MATCH(Lists!$J$9,$A$1:$Z$1,0))&amp;""),"")</f>
        <v/>
      </c>
      <c r="AK243" s="36">
        <f>IF(AH243=0,0,IF(AJ243="",1,IF(IFERROR(INDEX(Lists!$B$2:$B$9,MATCH(AJ243,Lists!$A$2:$A$9,0)),"N")="Y",1,0)))</f>
        <v/>
      </c>
      <c r="AL243" s="36">
        <f>AH243+AI243</f>
        <v/>
      </c>
      <c r="AM243" s="36">
        <f>AK243*(1+AI243)</f>
        <v/>
      </c>
      <c r="AN243" s="36">
        <f>IFERROR(VALUE(IFERROR(TRIM(INDEX($A243:$Z243,MATCH(Lists!$J$10,$A$1:$Z$1,0))&amp;""),"")),0)</f>
        <v/>
      </c>
      <c r="AO243" s="36">
        <f>IFERROR(VALUE(IFERROR(TRIM(INDEX($A243:$Z243,MATCH(Lists!$J$12,$A$1:$Z$1,0))&amp;""),"")),0)</f>
        <v/>
      </c>
      <c r="AP243" s="36">
        <f>IF(IFERROR(INDEX(Lists!$C$2:$C$9,MATCH(AJ243,Lists!$A$2:$A$9,0)),"N")="Y",AN243-AO243,0)</f>
        <v/>
      </c>
      <c r="AQ243" s="36">
        <f>UPPER(IFERROR(TRIM(INDEX($A243:$Z243,MATCH(Lists!$J$11,$A$1:$Z$1,0))&amp;""),""))</f>
        <v/>
      </c>
      <c r="AR243" s="36">
        <f>IF(LEN(AQ243)&gt;0,ROW(),"")</f>
        <v/>
      </c>
      <c r="AS243" s="36">
        <f>IFERROR(TRIM(INDEX($A243:$Z243,MATCH(Lists!$J$7,$A$1:$Z$1,0))&amp;""),"")</f>
        <v/>
      </c>
      <c r="AT243" s="36">
        <f>IFERROR(TRIM(INDEX($A243:$Z243,MATCH(Lists!$J$8,$A$1:$Z$1,0))&amp;""),"")</f>
        <v/>
      </c>
      <c r="AU243" s="36">
        <f>IF(AND(AH243=1,LEN(AT243)&gt;0),MAX($AU$1:AU242)+1,"")</f>
        <v/>
      </c>
      <c r="AV243" s="36">
        <f>IF(AH243=1,AE243,"")</f>
        <v/>
      </c>
      <c r="AW243" s="36">
        <f>IF(AV243="","",SUMPRODUCT(($AV$2:$AV$501&lt;&gt;"")*($AV$2:$AV$501&lt;AV243))+SUMPRODUCT(($AV$2:AV243=AV243)*1))</f>
        <v/>
      </c>
      <c r="AX243" s="36">
        <f>IF(AI243=1,IFERROR(TRIM(INDEX($A243:$Z243,MATCH(Lists!$J$6,$A$1:$Z$1,0))&amp;""),""),"")</f>
        <v/>
      </c>
    </row>
    <row r="244">
      <c r="AA244" s="34" t="n"/>
      <c r="AB244" s="37" t="n"/>
      <c r="AC244" s="37" t="n"/>
      <c r="AD244" s="34" t="n"/>
      <c r="AE244" s="36">
        <f>IFERROR(TRIM(INDEX($A244:$Z244,MATCH(Lists!$J$2,$A$1:$Z$1,0))&amp;""),"")</f>
        <v/>
      </c>
      <c r="AF244" s="36">
        <f>IFERROR(TRIM(INDEX($A244:$Z244,MATCH(Lists!$J$3,$A$1:$Z$1,0))&amp;""),"")</f>
        <v/>
      </c>
      <c r="AG244" s="36">
        <f>IFERROR(TRIM(INDEX($A244:$Z244,MATCH(Lists!$J$4,$A$1:$Z$1,0))&amp;""),"")</f>
        <v/>
      </c>
      <c r="AH244" s="36">
        <f>IF(AND(AE244&lt;&gt;"",UPPER(TRIM(AB244))&lt;&gt;"Y"),1,0)</f>
        <v/>
      </c>
      <c r="AI244" s="36">
        <f>IF(AH244=1,IF(LEFT(IFERROR(TRIM(INDEX($A244:$Z244,MATCH(Lists!$J$5,$A$1:$Z$1,0))&amp;""),""),3)="Yes",1,0),0)</f>
        <v/>
      </c>
      <c r="AJ244" s="36">
        <f>IFERROR(TRIM(INDEX($A244:$Z244,MATCH(Lists!$J$9,$A$1:$Z$1,0))&amp;""),"")</f>
        <v/>
      </c>
      <c r="AK244" s="36">
        <f>IF(AH244=0,0,IF(AJ244="",1,IF(IFERROR(INDEX(Lists!$B$2:$B$9,MATCH(AJ244,Lists!$A$2:$A$9,0)),"N")="Y",1,0)))</f>
        <v/>
      </c>
      <c r="AL244" s="36">
        <f>AH244+AI244</f>
        <v/>
      </c>
      <c r="AM244" s="36">
        <f>AK244*(1+AI244)</f>
        <v/>
      </c>
      <c r="AN244" s="36">
        <f>IFERROR(VALUE(IFERROR(TRIM(INDEX($A244:$Z244,MATCH(Lists!$J$10,$A$1:$Z$1,0))&amp;""),"")),0)</f>
        <v/>
      </c>
      <c r="AO244" s="36">
        <f>IFERROR(VALUE(IFERROR(TRIM(INDEX($A244:$Z244,MATCH(Lists!$J$12,$A$1:$Z$1,0))&amp;""),"")),0)</f>
        <v/>
      </c>
      <c r="AP244" s="36">
        <f>IF(IFERROR(INDEX(Lists!$C$2:$C$9,MATCH(AJ244,Lists!$A$2:$A$9,0)),"N")="Y",AN244-AO244,0)</f>
        <v/>
      </c>
      <c r="AQ244" s="36">
        <f>UPPER(IFERROR(TRIM(INDEX($A244:$Z244,MATCH(Lists!$J$11,$A$1:$Z$1,0))&amp;""),""))</f>
        <v/>
      </c>
      <c r="AR244" s="36">
        <f>IF(LEN(AQ244)&gt;0,ROW(),"")</f>
        <v/>
      </c>
      <c r="AS244" s="36">
        <f>IFERROR(TRIM(INDEX($A244:$Z244,MATCH(Lists!$J$7,$A$1:$Z$1,0))&amp;""),"")</f>
        <v/>
      </c>
      <c r="AT244" s="36">
        <f>IFERROR(TRIM(INDEX($A244:$Z244,MATCH(Lists!$J$8,$A$1:$Z$1,0))&amp;""),"")</f>
        <v/>
      </c>
      <c r="AU244" s="36">
        <f>IF(AND(AH244=1,LEN(AT244)&gt;0),MAX($AU$1:AU243)+1,"")</f>
        <v/>
      </c>
      <c r="AV244" s="36">
        <f>IF(AH244=1,AE244,"")</f>
        <v/>
      </c>
      <c r="AW244" s="36">
        <f>IF(AV244="","",SUMPRODUCT(($AV$2:$AV$501&lt;&gt;"")*($AV$2:$AV$501&lt;AV244))+SUMPRODUCT(($AV$2:AV244=AV244)*1))</f>
        <v/>
      </c>
      <c r="AX244" s="36">
        <f>IF(AI244=1,IFERROR(TRIM(INDEX($A244:$Z244,MATCH(Lists!$J$6,$A$1:$Z$1,0))&amp;""),""),"")</f>
        <v/>
      </c>
    </row>
    <row r="245">
      <c r="AA245" s="34" t="n"/>
      <c r="AB245" s="37" t="n"/>
      <c r="AC245" s="37" t="n"/>
      <c r="AD245" s="34" t="n"/>
      <c r="AE245" s="36">
        <f>IFERROR(TRIM(INDEX($A245:$Z245,MATCH(Lists!$J$2,$A$1:$Z$1,0))&amp;""),"")</f>
        <v/>
      </c>
      <c r="AF245" s="36">
        <f>IFERROR(TRIM(INDEX($A245:$Z245,MATCH(Lists!$J$3,$A$1:$Z$1,0))&amp;""),"")</f>
        <v/>
      </c>
      <c r="AG245" s="36">
        <f>IFERROR(TRIM(INDEX($A245:$Z245,MATCH(Lists!$J$4,$A$1:$Z$1,0))&amp;""),"")</f>
        <v/>
      </c>
      <c r="AH245" s="36">
        <f>IF(AND(AE245&lt;&gt;"",UPPER(TRIM(AB245))&lt;&gt;"Y"),1,0)</f>
        <v/>
      </c>
      <c r="AI245" s="36">
        <f>IF(AH245=1,IF(LEFT(IFERROR(TRIM(INDEX($A245:$Z245,MATCH(Lists!$J$5,$A$1:$Z$1,0))&amp;""),""),3)="Yes",1,0),0)</f>
        <v/>
      </c>
      <c r="AJ245" s="36">
        <f>IFERROR(TRIM(INDEX($A245:$Z245,MATCH(Lists!$J$9,$A$1:$Z$1,0))&amp;""),"")</f>
        <v/>
      </c>
      <c r="AK245" s="36">
        <f>IF(AH245=0,0,IF(AJ245="",1,IF(IFERROR(INDEX(Lists!$B$2:$B$9,MATCH(AJ245,Lists!$A$2:$A$9,0)),"N")="Y",1,0)))</f>
        <v/>
      </c>
      <c r="AL245" s="36">
        <f>AH245+AI245</f>
        <v/>
      </c>
      <c r="AM245" s="36">
        <f>AK245*(1+AI245)</f>
        <v/>
      </c>
      <c r="AN245" s="36">
        <f>IFERROR(VALUE(IFERROR(TRIM(INDEX($A245:$Z245,MATCH(Lists!$J$10,$A$1:$Z$1,0))&amp;""),"")),0)</f>
        <v/>
      </c>
      <c r="AO245" s="36">
        <f>IFERROR(VALUE(IFERROR(TRIM(INDEX($A245:$Z245,MATCH(Lists!$J$12,$A$1:$Z$1,0))&amp;""),"")),0)</f>
        <v/>
      </c>
      <c r="AP245" s="36">
        <f>IF(IFERROR(INDEX(Lists!$C$2:$C$9,MATCH(AJ245,Lists!$A$2:$A$9,0)),"N")="Y",AN245-AO245,0)</f>
        <v/>
      </c>
      <c r="AQ245" s="36">
        <f>UPPER(IFERROR(TRIM(INDEX($A245:$Z245,MATCH(Lists!$J$11,$A$1:$Z$1,0))&amp;""),""))</f>
        <v/>
      </c>
      <c r="AR245" s="36">
        <f>IF(LEN(AQ245)&gt;0,ROW(),"")</f>
        <v/>
      </c>
      <c r="AS245" s="36">
        <f>IFERROR(TRIM(INDEX($A245:$Z245,MATCH(Lists!$J$7,$A$1:$Z$1,0))&amp;""),"")</f>
        <v/>
      </c>
      <c r="AT245" s="36">
        <f>IFERROR(TRIM(INDEX($A245:$Z245,MATCH(Lists!$J$8,$A$1:$Z$1,0))&amp;""),"")</f>
        <v/>
      </c>
      <c r="AU245" s="36">
        <f>IF(AND(AH245=1,LEN(AT245)&gt;0),MAX($AU$1:AU244)+1,"")</f>
        <v/>
      </c>
      <c r="AV245" s="36">
        <f>IF(AH245=1,AE245,"")</f>
        <v/>
      </c>
      <c r="AW245" s="36">
        <f>IF(AV245="","",SUMPRODUCT(($AV$2:$AV$501&lt;&gt;"")*($AV$2:$AV$501&lt;AV245))+SUMPRODUCT(($AV$2:AV245=AV245)*1))</f>
        <v/>
      </c>
      <c r="AX245" s="36">
        <f>IF(AI245=1,IFERROR(TRIM(INDEX($A245:$Z245,MATCH(Lists!$J$6,$A$1:$Z$1,0))&amp;""),""),"")</f>
        <v/>
      </c>
    </row>
    <row r="246">
      <c r="AA246" s="34" t="n"/>
      <c r="AB246" s="37" t="n"/>
      <c r="AC246" s="37" t="n"/>
      <c r="AD246" s="34" t="n"/>
      <c r="AE246" s="36">
        <f>IFERROR(TRIM(INDEX($A246:$Z246,MATCH(Lists!$J$2,$A$1:$Z$1,0))&amp;""),"")</f>
        <v/>
      </c>
      <c r="AF246" s="36">
        <f>IFERROR(TRIM(INDEX($A246:$Z246,MATCH(Lists!$J$3,$A$1:$Z$1,0))&amp;""),"")</f>
        <v/>
      </c>
      <c r="AG246" s="36">
        <f>IFERROR(TRIM(INDEX($A246:$Z246,MATCH(Lists!$J$4,$A$1:$Z$1,0))&amp;""),"")</f>
        <v/>
      </c>
      <c r="AH246" s="36">
        <f>IF(AND(AE246&lt;&gt;"",UPPER(TRIM(AB246))&lt;&gt;"Y"),1,0)</f>
        <v/>
      </c>
      <c r="AI246" s="36">
        <f>IF(AH246=1,IF(LEFT(IFERROR(TRIM(INDEX($A246:$Z246,MATCH(Lists!$J$5,$A$1:$Z$1,0))&amp;""),""),3)="Yes",1,0),0)</f>
        <v/>
      </c>
      <c r="AJ246" s="36">
        <f>IFERROR(TRIM(INDEX($A246:$Z246,MATCH(Lists!$J$9,$A$1:$Z$1,0))&amp;""),"")</f>
        <v/>
      </c>
      <c r="AK246" s="36">
        <f>IF(AH246=0,0,IF(AJ246="",1,IF(IFERROR(INDEX(Lists!$B$2:$B$9,MATCH(AJ246,Lists!$A$2:$A$9,0)),"N")="Y",1,0)))</f>
        <v/>
      </c>
      <c r="AL246" s="36">
        <f>AH246+AI246</f>
        <v/>
      </c>
      <c r="AM246" s="36">
        <f>AK246*(1+AI246)</f>
        <v/>
      </c>
      <c r="AN246" s="36">
        <f>IFERROR(VALUE(IFERROR(TRIM(INDEX($A246:$Z246,MATCH(Lists!$J$10,$A$1:$Z$1,0))&amp;""),"")),0)</f>
        <v/>
      </c>
      <c r="AO246" s="36">
        <f>IFERROR(VALUE(IFERROR(TRIM(INDEX($A246:$Z246,MATCH(Lists!$J$12,$A$1:$Z$1,0))&amp;""),"")),0)</f>
        <v/>
      </c>
      <c r="AP246" s="36">
        <f>IF(IFERROR(INDEX(Lists!$C$2:$C$9,MATCH(AJ246,Lists!$A$2:$A$9,0)),"N")="Y",AN246-AO246,0)</f>
        <v/>
      </c>
      <c r="AQ246" s="36">
        <f>UPPER(IFERROR(TRIM(INDEX($A246:$Z246,MATCH(Lists!$J$11,$A$1:$Z$1,0))&amp;""),""))</f>
        <v/>
      </c>
      <c r="AR246" s="36">
        <f>IF(LEN(AQ246)&gt;0,ROW(),"")</f>
        <v/>
      </c>
      <c r="AS246" s="36">
        <f>IFERROR(TRIM(INDEX($A246:$Z246,MATCH(Lists!$J$7,$A$1:$Z$1,0))&amp;""),"")</f>
        <v/>
      </c>
      <c r="AT246" s="36">
        <f>IFERROR(TRIM(INDEX($A246:$Z246,MATCH(Lists!$J$8,$A$1:$Z$1,0))&amp;""),"")</f>
        <v/>
      </c>
      <c r="AU246" s="36">
        <f>IF(AND(AH246=1,LEN(AT246)&gt;0),MAX($AU$1:AU245)+1,"")</f>
        <v/>
      </c>
      <c r="AV246" s="36">
        <f>IF(AH246=1,AE246,"")</f>
        <v/>
      </c>
      <c r="AW246" s="36">
        <f>IF(AV246="","",SUMPRODUCT(($AV$2:$AV$501&lt;&gt;"")*($AV$2:$AV$501&lt;AV246))+SUMPRODUCT(($AV$2:AV246=AV246)*1))</f>
        <v/>
      </c>
      <c r="AX246" s="36">
        <f>IF(AI246=1,IFERROR(TRIM(INDEX($A246:$Z246,MATCH(Lists!$J$6,$A$1:$Z$1,0))&amp;""),""),"")</f>
        <v/>
      </c>
    </row>
    <row r="247">
      <c r="AA247" s="34" t="n"/>
      <c r="AB247" s="37" t="n"/>
      <c r="AC247" s="37" t="n"/>
      <c r="AD247" s="34" t="n"/>
      <c r="AE247" s="36">
        <f>IFERROR(TRIM(INDEX($A247:$Z247,MATCH(Lists!$J$2,$A$1:$Z$1,0))&amp;""),"")</f>
        <v/>
      </c>
      <c r="AF247" s="36">
        <f>IFERROR(TRIM(INDEX($A247:$Z247,MATCH(Lists!$J$3,$A$1:$Z$1,0))&amp;""),"")</f>
        <v/>
      </c>
      <c r="AG247" s="36">
        <f>IFERROR(TRIM(INDEX($A247:$Z247,MATCH(Lists!$J$4,$A$1:$Z$1,0))&amp;""),"")</f>
        <v/>
      </c>
      <c r="AH247" s="36">
        <f>IF(AND(AE247&lt;&gt;"",UPPER(TRIM(AB247))&lt;&gt;"Y"),1,0)</f>
        <v/>
      </c>
      <c r="AI247" s="36">
        <f>IF(AH247=1,IF(LEFT(IFERROR(TRIM(INDEX($A247:$Z247,MATCH(Lists!$J$5,$A$1:$Z$1,0))&amp;""),""),3)="Yes",1,0),0)</f>
        <v/>
      </c>
      <c r="AJ247" s="36">
        <f>IFERROR(TRIM(INDEX($A247:$Z247,MATCH(Lists!$J$9,$A$1:$Z$1,0))&amp;""),"")</f>
        <v/>
      </c>
      <c r="AK247" s="36">
        <f>IF(AH247=0,0,IF(AJ247="",1,IF(IFERROR(INDEX(Lists!$B$2:$B$9,MATCH(AJ247,Lists!$A$2:$A$9,0)),"N")="Y",1,0)))</f>
        <v/>
      </c>
      <c r="AL247" s="36">
        <f>AH247+AI247</f>
        <v/>
      </c>
      <c r="AM247" s="36">
        <f>AK247*(1+AI247)</f>
        <v/>
      </c>
      <c r="AN247" s="36">
        <f>IFERROR(VALUE(IFERROR(TRIM(INDEX($A247:$Z247,MATCH(Lists!$J$10,$A$1:$Z$1,0))&amp;""),"")),0)</f>
        <v/>
      </c>
      <c r="AO247" s="36">
        <f>IFERROR(VALUE(IFERROR(TRIM(INDEX($A247:$Z247,MATCH(Lists!$J$12,$A$1:$Z$1,0))&amp;""),"")),0)</f>
        <v/>
      </c>
      <c r="AP247" s="36">
        <f>IF(IFERROR(INDEX(Lists!$C$2:$C$9,MATCH(AJ247,Lists!$A$2:$A$9,0)),"N")="Y",AN247-AO247,0)</f>
        <v/>
      </c>
      <c r="AQ247" s="36">
        <f>UPPER(IFERROR(TRIM(INDEX($A247:$Z247,MATCH(Lists!$J$11,$A$1:$Z$1,0))&amp;""),""))</f>
        <v/>
      </c>
      <c r="AR247" s="36">
        <f>IF(LEN(AQ247)&gt;0,ROW(),"")</f>
        <v/>
      </c>
      <c r="AS247" s="36">
        <f>IFERROR(TRIM(INDEX($A247:$Z247,MATCH(Lists!$J$7,$A$1:$Z$1,0))&amp;""),"")</f>
        <v/>
      </c>
      <c r="AT247" s="36">
        <f>IFERROR(TRIM(INDEX($A247:$Z247,MATCH(Lists!$J$8,$A$1:$Z$1,0))&amp;""),"")</f>
        <v/>
      </c>
      <c r="AU247" s="36">
        <f>IF(AND(AH247=1,LEN(AT247)&gt;0),MAX($AU$1:AU246)+1,"")</f>
        <v/>
      </c>
      <c r="AV247" s="36">
        <f>IF(AH247=1,AE247,"")</f>
        <v/>
      </c>
      <c r="AW247" s="36">
        <f>IF(AV247="","",SUMPRODUCT(($AV$2:$AV$501&lt;&gt;"")*($AV$2:$AV$501&lt;AV247))+SUMPRODUCT(($AV$2:AV247=AV247)*1))</f>
        <v/>
      </c>
      <c r="AX247" s="36">
        <f>IF(AI247=1,IFERROR(TRIM(INDEX($A247:$Z247,MATCH(Lists!$J$6,$A$1:$Z$1,0))&amp;""),""),"")</f>
        <v/>
      </c>
    </row>
    <row r="248">
      <c r="AA248" s="34" t="n"/>
      <c r="AB248" s="37" t="n"/>
      <c r="AC248" s="37" t="n"/>
      <c r="AD248" s="34" t="n"/>
      <c r="AE248" s="36">
        <f>IFERROR(TRIM(INDEX($A248:$Z248,MATCH(Lists!$J$2,$A$1:$Z$1,0))&amp;""),"")</f>
        <v/>
      </c>
      <c r="AF248" s="36">
        <f>IFERROR(TRIM(INDEX($A248:$Z248,MATCH(Lists!$J$3,$A$1:$Z$1,0))&amp;""),"")</f>
        <v/>
      </c>
      <c r="AG248" s="36">
        <f>IFERROR(TRIM(INDEX($A248:$Z248,MATCH(Lists!$J$4,$A$1:$Z$1,0))&amp;""),"")</f>
        <v/>
      </c>
      <c r="AH248" s="36">
        <f>IF(AND(AE248&lt;&gt;"",UPPER(TRIM(AB248))&lt;&gt;"Y"),1,0)</f>
        <v/>
      </c>
      <c r="AI248" s="36">
        <f>IF(AH248=1,IF(LEFT(IFERROR(TRIM(INDEX($A248:$Z248,MATCH(Lists!$J$5,$A$1:$Z$1,0))&amp;""),""),3)="Yes",1,0),0)</f>
        <v/>
      </c>
      <c r="AJ248" s="36">
        <f>IFERROR(TRIM(INDEX($A248:$Z248,MATCH(Lists!$J$9,$A$1:$Z$1,0))&amp;""),"")</f>
        <v/>
      </c>
      <c r="AK248" s="36">
        <f>IF(AH248=0,0,IF(AJ248="",1,IF(IFERROR(INDEX(Lists!$B$2:$B$9,MATCH(AJ248,Lists!$A$2:$A$9,0)),"N")="Y",1,0)))</f>
        <v/>
      </c>
      <c r="AL248" s="36">
        <f>AH248+AI248</f>
        <v/>
      </c>
      <c r="AM248" s="36">
        <f>AK248*(1+AI248)</f>
        <v/>
      </c>
      <c r="AN248" s="36">
        <f>IFERROR(VALUE(IFERROR(TRIM(INDEX($A248:$Z248,MATCH(Lists!$J$10,$A$1:$Z$1,0))&amp;""),"")),0)</f>
        <v/>
      </c>
      <c r="AO248" s="36">
        <f>IFERROR(VALUE(IFERROR(TRIM(INDEX($A248:$Z248,MATCH(Lists!$J$12,$A$1:$Z$1,0))&amp;""),"")),0)</f>
        <v/>
      </c>
      <c r="AP248" s="36">
        <f>IF(IFERROR(INDEX(Lists!$C$2:$C$9,MATCH(AJ248,Lists!$A$2:$A$9,0)),"N")="Y",AN248-AO248,0)</f>
        <v/>
      </c>
      <c r="AQ248" s="36">
        <f>UPPER(IFERROR(TRIM(INDEX($A248:$Z248,MATCH(Lists!$J$11,$A$1:$Z$1,0))&amp;""),""))</f>
        <v/>
      </c>
      <c r="AR248" s="36">
        <f>IF(LEN(AQ248)&gt;0,ROW(),"")</f>
        <v/>
      </c>
      <c r="AS248" s="36">
        <f>IFERROR(TRIM(INDEX($A248:$Z248,MATCH(Lists!$J$7,$A$1:$Z$1,0))&amp;""),"")</f>
        <v/>
      </c>
      <c r="AT248" s="36">
        <f>IFERROR(TRIM(INDEX($A248:$Z248,MATCH(Lists!$J$8,$A$1:$Z$1,0))&amp;""),"")</f>
        <v/>
      </c>
      <c r="AU248" s="36">
        <f>IF(AND(AH248=1,LEN(AT248)&gt;0),MAX($AU$1:AU247)+1,"")</f>
        <v/>
      </c>
      <c r="AV248" s="36">
        <f>IF(AH248=1,AE248,"")</f>
        <v/>
      </c>
      <c r="AW248" s="36">
        <f>IF(AV248="","",SUMPRODUCT(($AV$2:$AV$501&lt;&gt;"")*($AV$2:$AV$501&lt;AV248))+SUMPRODUCT(($AV$2:AV248=AV248)*1))</f>
        <v/>
      </c>
      <c r="AX248" s="36">
        <f>IF(AI248=1,IFERROR(TRIM(INDEX($A248:$Z248,MATCH(Lists!$J$6,$A$1:$Z$1,0))&amp;""),""),"")</f>
        <v/>
      </c>
    </row>
    <row r="249">
      <c r="AA249" s="34" t="n"/>
      <c r="AB249" s="37" t="n"/>
      <c r="AC249" s="37" t="n"/>
      <c r="AD249" s="34" t="n"/>
      <c r="AE249" s="36">
        <f>IFERROR(TRIM(INDEX($A249:$Z249,MATCH(Lists!$J$2,$A$1:$Z$1,0))&amp;""),"")</f>
        <v/>
      </c>
      <c r="AF249" s="36">
        <f>IFERROR(TRIM(INDEX($A249:$Z249,MATCH(Lists!$J$3,$A$1:$Z$1,0))&amp;""),"")</f>
        <v/>
      </c>
      <c r="AG249" s="36">
        <f>IFERROR(TRIM(INDEX($A249:$Z249,MATCH(Lists!$J$4,$A$1:$Z$1,0))&amp;""),"")</f>
        <v/>
      </c>
      <c r="AH249" s="36">
        <f>IF(AND(AE249&lt;&gt;"",UPPER(TRIM(AB249))&lt;&gt;"Y"),1,0)</f>
        <v/>
      </c>
      <c r="AI249" s="36">
        <f>IF(AH249=1,IF(LEFT(IFERROR(TRIM(INDEX($A249:$Z249,MATCH(Lists!$J$5,$A$1:$Z$1,0))&amp;""),""),3)="Yes",1,0),0)</f>
        <v/>
      </c>
      <c r="AJ249" s="36">
        <f>IFERROR(TRIM(INDEX($A249:$Z249,MATCH(Lists!$J$9,$A$1:$Z$1,0))&amp;""),"")</f>
        <v/>
      </c>
      <c r="AK249" s="36">
        <f>IF(AH249=0,0,IF(AJ249="",1,IF(IFERROR(INDEX(Lists!$B$2:$B$9,MATCH(AJ249,Lists!$A$2:$A$9,0)),"N")="Y",1,0)))</f>
        <v/>
      </c>
      <c r="AL249" s="36">
        <f>AH249+AI249</f>
        <v/>
      </c>
      <c r="AM249" s="36">
        <f>AK249*(1+AI249)</f>
        <v/>
      </c>
      <c r="AN249" s="36">
        <f>IFERROR(VALUE(IFERROR(TRIM(INDEX($A249:$Z249,MATCH(Lists!$J$10,$A$1:$Z$1,0))&amp;""),"")),0)</f>
        <v/>
      </c>
      <c r="AO249" s="36">
        <f>IFERROR(VALUE(IFERROR(TRIM(INDEX($A249:$Z249,MATCH(Lists!$J$12,$A$1:$Z$1,0))&amp;""),"")),0)</f>
        <v/>
      </c>
      <c r="AP249" s="36">
        <f>IF(IFERROR(INDEX(Lists!$C$2:$C$9,MATCH(AJ249,Lists!$A$2:$A$9,0)),"N")="Y",AN249-AO249,0)</f>
        <v/>
      </c>
      <c r="AQ249" s="36">
        <f>UPPER(IFERROR(TRIM(INDEX($A249:$Z249,MATCH(Lists!$J$11,$A$1:$Z$1,0))&amp;""),""))</f>
        <v/>
      </c>
      <c r="AR249" s="36">
        <f>IF(LEN(AQ249)&gt;0,ROW(),"")</f>
        <v/>
      </c>
      <c r="AS249" s="36">
        <f>IFERROR(TRIM(INDEX($A249:$Z249,MATCH(Lists!$J$7,$A$1:$Z$1,0))&amp;""),"")</f>
        <v/>
      </c>
      <c r="AT249" s="36">
        <f>IFERROR(TRIM(INDEX($A249:$Z249,MATCH(Lists!$J$8,$A$1:$Z$1,0))&amp;""),"")</f>
        <v/>
      </c>
      <c r="AU249" s="36">
        <f>IF(AND(AH249=1,LEN(AT249)&gt;0),MAX($AU$1:AU248)+1,"")</f>
        <v/>
      </c>
      <c r="AV249" s="36">
        <f>IF(AH249=1,AE249,"")</f>
        <v/>
      </c>
      <c r="AW249" s="36">
        <f>IF(AV249="","",SUMPRODUCT(($AV$2:$AV$501&lt;&gt;"")*($AV$2:$AV$501&lt;AV249))+SUMPRODUCT(($AV$2:AV249=AV249)*1))</f>
        <v/>
      </c>
      <c r="AX249" s="36">
        <f>IF(AI249=1,IFERROR(TRIM(INDEX($A249:$Z249,MATCH(Lists!$J$6,$A$1:$Z$1,0))&amp;""),""),"")</f>
        <v/>
      </c>
    </row>
    <row r="250">
      <c r="AA250" s="34" t="n"/>
      <c r="AB250" s="37" t="n"/>
      <c r="AC250" s="37" t="n"/>
      <c r="AD250" s="34" t="n"/>
      <c r="AE250" s="36">
        <f>IFERROR(TRIM(INDEX($A250:$Z250,MATCH(Lists!$J$2,$A$1:$Z$1,0))&amp;""),"")</f>
        <v/>
      </c>
      <c r="AF250" s="36">
        <f>IFERROR(TRIM(INDEX($A250:$Z250,MATCH(Lists!$J$3,$A$1:$Z$1,0))&amp;""),"")</f>
        <v/>
      </c>
      <c r="AG250" s="36">
        <f>IFERROR(TRIM(INDEX($A250:$Z250,MATCH(Lists!$J$4,$A$1:$Z$1,0))&amp;""),"")</f>
        <v/>
      </c>
      <c r="AH250" s="36">
        <f>IF(AND(AE250&lt;&gt;"",UPPER(TRIM(AB250))&lt;&gt;"Y"),1,0)</f>
        <v/>
      </c>
      <c r="AI250" s="36">
        <f>IF(AH250=1,IF(LEFT(IFERROR(TRIM(INDEX($A250:$Z250,MATCH(Lists!$J$5,$A$1:$Z$1,0))&amp;""),""),3)="Yes",1,0),0)</f>
        <v/>
      </c>
      <c r="AJ250" s="36">
        <f>IFERROR(TRIM(INDEX($A250:$Z250,MATCH(Lists!$J$9,$A$1:$Z$1,0))&amp;""),"")</f>
        <v/>
      </c>
      <c r="AK250" s="36">
        <f>IF(AH250=0,0,IF(AJ250="",1,IF(IFERROR(INDEX(Lists!$B$2:$B$9,MATCH(AJ250,Lists!$A$2:$A$9,0)),"N")="Y",1,0)))</f>
        <v/>
      </c>
      <c r="AL250" s="36">
        <f>AH250+AI250</f>
        <v/>
      </c>
      <c r="AM250" s="36">
        <f>AK250*(1+AI250)</f>
        <v/>
      </c>
      <c r="AN250" s="36">
        <f>IFERROR(VALUE(IFERROR(TRIM(INDEX($A250:$Z250,MATCH(Lists!$J$10,$A$1:$Z$1,0))&amp;""),"")),0)</f>
        <v/>
      </c>
      <c r="AO250" s="36">
        <f>IFERROR(VALUE(IFERROR(TRIM(INDEX($A250:$Z250,MATCH(Lists!$J$12,$A$1:$Z$1,0))&amp;""),"")),0)</f>
        <v/>
      </c>
      <c r="AP250" s="36">
        <f>IF(IFERROR(INDEX(Lists!$C$2:$C$9,MATCH(AJ250,Lists!$A$2:$A$9,0)),"N")="Y",AN250-AO250,0)</f>
        <v/>
      </c>
      <c r="AQ250" s="36">
        <f>UPPER(IFERROR(TRIM(INDEX($A250:$Z250,MATCH(Lists!$J$11,$A$1:$Z$1,0))&amp;""),""))</f>
        <v/>
      </c>
      <c r="AR250" s="36">
        <f>IF(LEN(AQ250)&gt;0,ROW(),"")</f>
        <v/>
      </c>
      <c r="AS250" s="36">
        <f>IFERROR(TRIM(INDEX($A250:$Z250,MATCH(Lists!$J$7,$A$1:$Z$1,0))&amp;""),"")</f>
        <v/>
      </c>
      <c r="AT250" s="36">
        <f>IFERROR(TRIM(INDEX($A250:$Z250,MATCH(Lists!$J$8,$A$1:$Z$1,0))&amp;""),"")</f>
        <v/>
      </c>
      <c r="AU250" s="36">
        <f>IF(AND(AH250=1,LEN(AT250)&gt;0),MAX($AU$1:AU249)+1,"")</f>
        <v/>
      </c>
      <c r="AV250" s="36">
        <f>IF(AH250=1,AE250,"")</f>
        <v/>
      </c>
      <c r="AW250" s="36">
        <f>IF(AV250="","",SUMPRODUCT(($AV$2:$AV$501&lt;&gt;"")*($AV$2:$AV$501&lt;AV250))+SUMPRODUCT(($AV$2:AV250=AV250)*1))</f>
        <v/>
      </c>
      <c r="AX250" s="36">
        <f>IF(AI250=1,IFERROR(TRIM(INDEX($A250:$Z250,MATCH(Lists!$J$6,$A$1:$Z$1,0))&amp;""),""),"")</f>
        <v/>
      </c>
    </row>
    <row r="251">
      <c r="AA251" s="34" t="n"/>
      <c r="AB251" s="37" t="n"/>
      <c r="AC251" s="37" t="n"/>
      <c r="AD251" s="34" t="n"/>
      <c r="AE251" s="36">
        <f>IFERROR(TRIM(INDEX($A251:$Z251,MATCH(Lists!$J$2,$A$1:$Z$1,0))&amp;""),"")</f>
        <v/>
      </c>
      <c r="AF251" s="36">
        <f>IFERROR(TRIM(INDEX($A251:$Z251,MATCH(Lists!$J$3,$A$1:$Z$1,0))&amp;""),"")</f>
        <v/>
      </c>
      <c r="AG251" s="36">
        <f>IFERROR(TRIM(INDEX($A251:$Z251,MATCH(Lists!$J$4,$A$1:$Z$1,0))&amp;""),"")</f>
        <v/>
      </c>
      <c r="AH251" s="36">
        <f>IF(AND(AE251&lt;&gt;"",UPPER(TRIM(AB251))&lt;&gt;"Y"),1,0)</f>
        <v/>
      </c>
      <c r="AI251" s="36">
        <f>IF(AH251=1,IF(LEFT(IFERROR(TRIM(INDEX($A251:$Z251,MATCH(Lists!$J$5,$A$1:$Z$1,0))&amp;""),""),3)="Yes",1,0),0)</f>
        <v/>
      </c>
      <c r="AJ251" s="36">
        <f>IFERROR(TRIM(INDEX($A251:$Z251,MATCH(Lists!$J$9,$A$1:$Z$1,0))&amp;""),"")</f>
        <v/>
      </c>
      <c r="AK251" s="36">
        <f>IF(AH251=0,0,IF(AJ251="",1,IF(IFERROR(INDEX(Lists!$B$2:$B$9,MATCH(AJ251,Lists!$A$2:$A$9,0)),"N")="Y",1,0)))</f>
        <v/>
      </c>
      <c r="AL251" s="36">
        <f>AH251+AI251</f>
        <v/>
      </c>
      <c r="AM251" s="36">
        <f>AK251*(1+AI251)</f>
        <v/>
      </c>
      <c r="AN251" s="36">
        <f>IFERROR(VALUE(IFERROR(TRIM(INDEX($A251:$Z251,MATCH(Lists!$J$10,$A$1:$Z$1,0))&amp;""),"")),0)</f>
        <v/>
      </c>
      <c r="AO251" s="36">
        <f>IFERROR(VALUE(IFERROR(TRIM(INDEX($A251:$Z251,MATCH(Lists!$J$12,$A$1:$Z$1,0))&amp;""),"")),0)</f>
        <v/>
      </c>
      <c r="AP251" s="36">
        <f>IF(IFERROR(INDEX(Lists!$C$2:$C$9,MATCH(AJ251,Lists!$A$2:$A$9,0)),"N")="Y",AN251-AO251,0)</f>
        <v/>
      </c>
      <c r="AQ251" s="36">
        <f>UPPER(IFERROR(TRIM(INDEX($A251:$Z251,MATCH(Lists!$J$11,$A$1:$Z$1,0))&amp;""),""))</f>
        <v/>
      </c>
      <c r="AR251" s="36">
        <f>IF(LEN(AQ251)&gt;0,ROW(),"")</f>
        <v/>
      </c>
      <c r="AS251" s="36">
        <f>IFERROR(TRIM(INDEX($A251:$Z251,MATCH(Lists!$J$7,$A$1:$Z$1,0))&amp;""),"")</f>
        <v/>
      </c>
      <c r="AT251" s="36">
        <f>IFERROR(TRIM(INDEX($A251:$Z251,MATCH(Lists!$J$8,$A$1:$Z$1,0))&amp;""),"")</f>
        <v/>
      </c>
      <c r="AU251" s="36">
        <f>IF(AND(AH251=1,LEN(AT251)&gt;0),MAX($AU$1:AU250)+1,"")</f>
        <v/>
      </c>
      <c r="AV251" s="36">
        <f>IF(AH251=1,AE251,"")</f>
        <v/>
      </c>
      <c r="AW251" s="36">
        <f>IF(AV251="","",SUMPRODUCT(($AV$2:$AV$501&lt;&gt;"")*($AV$2:$AV$501&lt;AV251))+SUMPRODUCT(($AV$2:AV251=AV251)*1))</f>
        <v/>
      </c>
      <c r="AX251" s="36">
        <f>IF(AI251=1,IFERROR(TRIM(INDEX($A251:$Z251,MATCH(Lists!$J$6,$A$1:$Z$1,0))&amp;""),""),"")</f>
        <v/>
      </c>
    </row>
    <row r="252">
      <c r="AA252" s="34" t="n"/>
      <c r="AB252" s="37" t="n"/>
      <c r="AC252" s="37" t="n"/>
      <c r="AD252" s="34" t="n"/>
      <c r="AE252" s="36">
        <f>IFERROR(TRIM(INDEX($A252:$Z252,MATCH(Lists!$J$2,$A$1:$Z$1,0))&amp;""),"")</f>
        <v/>
      </c>
      <c r="AF252" s="36">
        <f>IFERROR(TRIM(INDEX($A252:$Z252,MATCH(Lists!$J$3,$A$1:$Z$1,0))&amp;""),"")</f>
        <v/>
      </c>
      <c r="AG252" s="36">
        <f>IFERROR(TRIM(INDEX($A252:$Z252,MATCH(Lists!$J$4,$A$1:$Z$1,0))&amp;""),"")</f>
        <v/>
      </c>
      <c r="AH252" s="36">
        <f>IF(AND(AE252&lt;&gt;"",UPPER(TRIM(AB252))&lt;&gt;"Y"),1,0)</f>
        <v/>
      </c>
      <c r="AI252" s="36">
        <f>IF(AH252=1,IF(LEFT(IFERROR(TRIM(INDEX($A252:$Z252,MATCH(Lists!$J$5,$A$1:$Z$1,0))&amp;""),""),3)="Yes",1,0),0)</f>
        <v/>
      </c>
      <c r="AJ252" s="36">
        <f>IFERROR(TRIM(INDEX($A252:$Z252,MATCH(Lists!$J$9,$A$1:$Z$1,0))&amp;""),"")</f>
        <v/>
      </c>
      <c r="AK252" s="36">
        <f>IF(AH252=0,0,IF(AJ252="",1,IF(IFERROR(INDEX(Lists!$B$2:$B$9,MATCH(AJ252,Lists!$A$2:$A$9,0)),"N")="Y",1,0)))</f>
        <v/>
      </c>
      <c r="AL252" s="36">
        <f>AH252+AI252</f>
        <v/>
      </c>
      <c r="AM252" s="36">
        <f>AK252*(1+AI252)</f>
        <v/>
      </c>
      <c r="AN252" s="36">
        <f>IFERROR(VALUE(IFERROR(TRIM(INDEX($A252:$Z252,MATCH(Lists!$J$10,$A$1:$Z$1,0))&amp;""),"")),0)</f>
        <v/>
      </c>
      <c r="AO252" s="36">
        <f>IFERROR(VALUE(IFERROR(TRIM(INDEX($A252:$Z252,MATCH(Lists!$J$12,$A$1:$Z$1,0))&amp;""),"")),0)</f>
        <v/>
      </c>
      <c r="AP252" s="36">
        <f>IF(IFERROR(INDEX(Lists!$C$2:$C$9,MATCH(AJ252,Lists!$A$2:$A$9,0)),"N")="Y",AN252-AO252,0)</f>
        <v/>
      </c>
      <c r="AQ252" s="36">
        <f>UPPER(IFERROR(TRIM(INDEX($A252:$Z252,MATCH(Lists!$J$11,$A$1:$Z$1,0))&amp;""),""))</f>
        <v/>
      </c>
      <c r="AR252" s="36">
        <f>IF(LEN(AQ252)&gt;0,ROW(),"")</f>
        <v/>
      </c>
      <c r="AS252" s="36">
        <f>IFERROR(TRIM(INDEX($A252:$Z252,MATCH(Lists!$J$7,$A$1:$Z$1,0))&amp;""),"")</f>
        <v/>
      </c>
      <c r="AT252" s="36">
        <f>IFERROR(TRIM(INDEX($A252:$Z252,MATCH(Lists!$J$8,$A$1:$Z$1,0))&amp;""),"")</f>
        <v/>
      </c>
      <c r="AU252" s="36">
        <f>IF(AND(AH252=1,LEN(AT252)&gt;0),MAX($AU$1:AU251)+1,"")</f>
        <v/>
      </c>
      <c r="AV252" s="36">
        <f>IF(AH252=1,AE252,"")</f>
        <v/>
      </c>
      <c r="AW252" s="36">
        <f>IF(AV252="","",SUMPRODUCT(($AV$2:$AV$501&lt;&gt;"")*($AV$2:$AV$501&lt;AV252))+SUMPRODUCT(($AV$2:AV252=AV252)*1))</f>
        <v/>
      </c>
      <c r="AX252" s="36">
        <f>IF(AI252=1,IFERROR(TRIM(INDEX($A252:$Z252,MATCH(Lists!$J$6,$A$1:$Z$1,0))&amp;""),""),"")</f>
        <v/>
      </c>
    </row>
    <row r="253">
      <c r="AA253" s="34" t="n"/>
      <c r="AB253" s="37" t="n"/>
      <c r="AC253" s="37" t="n"/>
      <c r="AD253" s="34" t="n"/>
      <c r="AE253" s="36">
        <f>IFERROR(TRIM(INDEX($A253:$Z253,MATCH(Lists!$J$2,$A$1:$Z$1,0))&amp;""),"")</f>
        <v/>
      </c>
      <c r="AF253" s="36">
        <f>IFERROR(TRIM(INDEX($A253:$Z253,MATCH(Lists!$J$3,$A$1:$Z$1,0))&amp;""),"")</f>
        <v/>
      </c>
      <c r="AG253" s="36">
        <f>IFERROR(TRIM(INDEX($A253:$Z253,MATCH(Lists!$J$4,$A$1:$Z$1,0))&amp;""),"")</f>
        <v/>
      </c>
      <c r="AH253" s="36">
        <f>IF(AND(AE253&lt;&gt;"",UPPER(TRIM(AB253))&lt;&gt;"Y"),1,0)</f>
        <v/>
      </c>
      <c r="AI253" s="36">
        <f>IF(AH253=1,IF(LEFT(IFERROR(TRIM(INDEX($A253:$Z253,MATCH(Lists!$J$5,$A$1:$Z$1,0))&amp;""),""),3)="Yes",1,0),0)</f>
        <v/>
      </c>
      <c r="AJ253" s="36">
        <f>IFERROR(TRIM(INDEX($A253:$Z253,MATCH(Lists!$J$9,$A$1:$Z$1,0))&amp;""),"")</f>
        <v/>
      </c>
      <c r="AK253" s="36">
        <f>IF(AH253=0,0,IF(AJ253="",1,IF(IFERROR(INDEX(Lists!$B$2:$B$9,MATCH(AJ253,Lists!$A$2:$A$9,0)),"N")="Y",1,0)))</f>
        <v/>
      </c>
      <c r="AL253" s="36">
        <f>AH253+AI253</f>
        <v/>
      </c>
      <c r="AM253" s="36">
        <f>AK253*(1+AI253)</f>
        <v/>
      </c>
      <c r="AN253" s="36">
        <f>IFERROR(VALUE(IFERROR(TRIM(INDEX($A253:$Z253,MATCH(Lists!$J$10,$A$1:$Z$1,0))&amp;""),"")),0)</f>
        <v/>
      </c>
      <c r="AO253" s="36">
        <f>IFERROR(VALUE(IFERROR(TRIM(INDEX($A253:$Z253,MATCH(Lists!$J$12,$A$1:$Z$1,0))&amp;""),"")),0)</f>
        <v/>
      </c>
      <c r="AP253" s="36">
        <f>IF(IFERROR(INDEX(Lists!$C$2:$C$9,MATCH(AJ253,Lists!$A$2:$A$9,0)),"N")="Y",AN253-AO253,0)</f>
        <v/>
      </c>
      <c r="AQ253" s="36">
        <f>UPPER(IFERROR(TRIM(INDEX($A253:$Z253,MATCH(Lists!$J$11,$A$1:$Z$1,0))&amp;""),""))</f>
        <v/>
      </c>
      <c r="AR253" s="36">
        <f>IF(LEN(AQ253)&gt;0,ROW(),"")</f>
        <v/>
      </c>
      <c r="AS253" s="36">
        <f>IFERROR(TRIM(INDEX($A253:$Z253,MATCH(Lists!$J$7,$A$1:$Z$1,0))&amp;""),"")</f>
        <v/>
      </c>
      <c r="AT253" s="36">
        <f>IFERROR(TRIM(INDEX($A253:$Z253,MATCH(Lists!$J$8,$A$1:$Z$1,0))&amp;""),"")</f>
        <v/>
      </c>
      <c r="AU253" s="36">
        <f>IF(AND(AH253=1,LEN(AT253)&gt;0),MAX($AU$1:AU252)+1,"")</f>
        <v/>
      </c>
      <c r="AV253" s="36">
        <f>IF(AH253=1,AE253,"")</f>
        <v/>
      </c>
      <c r="AW253" s="36">
        <f>IF(AV253="","",SUMPRODUCT(($AV$2:$AV$501&lt;&gt;"")*($AV$2:$AV$501&lt;AV253))+SUMPRODUCT(($AV$2:AV253=AV253)*1))</f>
        <v/>
      </c>
      <c r="AX253" s="36">
        <f>IF(AI253=1,IFERROR(TRIM(INDEX($A253:$Z253,MATCH(Lists!$J$6,$A$1:$Z$1,0))&amp;""),""),"")</f>
        <v/>
      </c>
    </row>
    <row r="254">
      <c r="AA254" s="34" t="n"/>
      <c r="AB254" s="37" t="n"/>
      <c r="AC254" s="37" t="n"/>
      <c r="AD254" s="34" t="n"/>
      <c r="AE254" s="36">
        <f>IFERROR(TRIM(INDEX($A254:$Z254,MATCH(Lists!$J$2,$A$1:$Z$1,0))&amp;""),"")</f>
        <v/>
      </c>
      <c r="AF254" s="36">
        <f>IFERROR(TRIM(INDEX($A254:$Z254,MATCH(Lists!$J$3,$A$1:$Z$1,0))&amp;""),"")</f>
        <v/>
      </c>
      <c r="AG254" s="36">
        <f>IFERROR(TRIM(INDEX($A254:$Z254,MATCH(Lists!$J$4,$A$1:$Z$1,0))&amp;""),"")</f>
        <v/>
      </c>
      <c r="AH254" s="36">
        <f>IF(AND(AE254&lt;&gt;"",UPPER(TRIM(AB254))&lt;&gt;"Y"),1,0)</f>
        <v/>
      </c>
      <c r="AI254" s="36">
        <f>IF(AH254=1,IF(LEFT(IFERROR(TRIM(INDEX($A254:$Z254,MATCH(Lists!$J$5,$A$1:$Z$1,0))&amp;""),""),3)="Yes",1,0),0)</f>
        <v/>
      </c>
      <c r="AJ254" s="36">
        <f>IFERROR(TRIM(INDEX($A254:$Z254,MATCH(Lists!$J$9,$A$1:$Z$1,0))&amp;""),"")</f>
        <v/>
      </c>
      <c r="AK254" s="36">
        <f>IF(AH254=0,0,IF(AJ254="",1,IF(IFERROR(INDEX(Lists!$B$2:$B$9,MATCH(AJ254,Lists!$A$2:$A$9,0)),"N")="Y",1,0)))</f>
        <v/>
      </c>
      <c r="AL254" s="36">
        <f>AH254+AI254</f>
        <v/>
      </c>
      <c r="AM254" s="36">
        <f>AK254*(1+AI254)</f>
        <v/>
      </c>
      <c r="AN254" s="36">
        <f>IFERROR(VALUE(IFERROR(TRIM(INDEX($A254:$Z254,MATCH(Lists!$J$10,$A$1:$Z$1,0))&amp;""),"")),0)</f>
        <v/>
      </c>
      <c r="AO254" s="36">
        <f>IFERROR(VALUE(IFERROR(TRIM(INDEX($A254:$Z254,MATCH(Lists!$J$12,$A$1:$Z$1,0))&amp;""),"")),0)</f>
        <v/>
      </c>
      <c r="AP254" s="36">
        <f>IF(IFERROR(INDEX(Lists!$C$2:$C$9,MATCH(AJ254,Lists!$A$2:$A$9,0)),"N")="Y",AN254-AO254,0)</f>
        <v/>
      </c>
      <c r="AQ254" s="36">
        <f>UPPER(IFERROR(TRIM(INDEX($A254:$Z254,MATCH(Lists!$J$11,$A$1:$Z$1,0))&amp;""),""))</f>
        <v/>
      </c>
      <c r="AR254" s="36">
        <f>IF(LEN(AQ254)&gt;0,ROW(),"")</f>
        <v/>
      </c>
      <c r="AS254" s="36">
        <f>IFERROR(TRIM(INDEX($A254:$Z254,MATCH(Lists!$J$7,$A$1:$Z$1,0))&amp;""),"")</f>
        <v/>
      </c>
      <c r="AT254" s="36">
        <f>IFERROR(TRIM(INDEX($A254:$Z254,MATCH(Lists!$J$8,$A$1:$Z$1,0))&amp;""),"")</f>
        <v/>
      </c>
      <c r="AU254" s="36">
        <f>IF(AND(AH254=1,LEN(AT254)&gt;0),MAX($AU$1:AU253)+1,"")</f>
        <v/>
      </c>
      <c r="AV254" s="36">
        <f>IF(AH254=1,AE254,"")</f>
        <v/>
      </c>
      <c r="AW254" s="36">
        <f>IF(AV254="","",SUMPRODUCT(($AV$2:$AV$501&lt;&gt;"")*($AV$2:$AV$501&lt;AV254))+SUMPRODUCT(($AV$2:AV254=AV254)*1))</f>
        <v/>
      </c>
      <c r="AX254" s="36">
        <f>IF(AI254=1,IFERROR(TRIM(INDEX($A254:$Z254,MATCH(Lists!$J$6,$A$1:$Z$1,0))&amp;""),""),"")</f>
        <v/>
      </c>
    </row>
    <row r="255">
      <c r="AA255" s="34" t="n"/>
      <c r="AB255" s="37" t="n"/>
      <c r="AC255" s="37" t="n"/>
      <c r="AD255" s="34" t="n"/>
      <c r="AE255" s="36">
        <f>IFERROR(TRIM(INDEX($A255:$Z255,MATCH(Lists!$J$2,$A$1:$Z$1,0))&amp;""),"")</f>
        <v/>
      </c>
      <c r="AF255" s="36">
        <f>IFERROR(TRIM(INDEX($A255:$Z255,MATCH(Lists!$J$3,$A$1:$Z$1,0))&amp;""),"")</f>
        <v/>
      </c>
      <c r="AG255" s="36">
        <f>IFERROR(TRIM(INDEX($A255:$Z255,MATCH(Lists!$J$4,$A$1:$Z$1,0))&amp;""),"")</f>
        <v/>
      </c>
      <c r="AH255" s="36">
        <f>IF(AND(AE255&lt;&gt;"",UPPER(TRIM(AB255))&lt;&gt;"Y"),1,0)</f>
        <v/>
      </c>
      <c r="AI255" s="36">
        <f>IF(AH255=1,IF(LEFT(IFERROR(TRIM(INDEX($A255:$Z255,MATCH(Lists!$J$5,$A$1:$Z$1,0))&amp;""),""),3)="Yes",1,0),0)</f>
        <v/>
      </c>
      <c r="AJ255" s="36">
        <f>IFERROR(TRIM(INDEX($A255:$Z255,MATCH(Lists!$J$9,$A$1:$Z$1,0))&amp;""),"")</f>
        <v/>
      </c>
      <c r="AK255" s="36">
        <f>IF(AH255=0,0,IF(AJ255="",1,IF(IFERROR(INDEX(Lists!$B$2:$B$9,MATCH(AJ255,Lists!$A$2:$A$9,0)),"N")="Y",1,0)))</f>
        <v/>
      </c>
      <c r="AL255" s="36">
        <f>AH255+AI255</f>
        <v/>
      </c>
      <c r="AM255" s="36">
        <f>AK255*(1+AI255)</f>
        <v/>
      </c>
      <c r="AN255" s="36">
        <f>IFERROR(VALUE(IFERROR(TRIM(INDEX($A255:$Z255,MATCH(Lists!$J$10,$A$1:$Z$1,0))&amp;""),"")),0)</f>
        <v/>
      </c>
      <c r="AO255" s="36">
        <f>IFERROR(VALUE(IFERROR(TRIM(INDEX($A255:$Z255,MATCH(Lists!$J$12,$A$1:$Z$1,0))&amp;""),"")),0)</f>
        <v/>
      </c>
      <c r="AP255" s="36">
        <f>IF(IFERROR(INDEX(Lists!$C$2:$C$9,MATCH(AJ255,Lists!$A$2:$A$9,0)),"N")="Y",AN255-AO255,0)</f>
        <v/>
      </c>
      <c r="AQ255" s="36">
        <f>UPPER(IFERROR(TRIM(INDEX($A255:$Z255,MATCH(Lists!$J$11,$A$1:$Z$1,0))&amp;""),""))</f>
        <v/>
      </c>
      <c r="AR255" s="36">
        <f>IF(LEN(AQ255)&gt;0,ROW(),"")</f>
        <v/>
      </c>
      <c r="AS255" s="36">
        <f>IFERROR(TRIM(INDEX($A255:$Z255,MATCH(Lists!$J$7,$A$1:$Z$1,0))&amp;""),"")</f>
        <v/>
      </c>
      <c r="AT255" s="36">
        <f>IFERROR(TRIM(INDEX($A255:$Z255,MATCH(Lists!$J$8,$A$1:$Z$1,0))&amp;""),"")</f>
        <v/>
      </c>
      <c r="AU255" s="36">
        <f>IF(AND(AH255=1,LEN(AT255)&gt;0),MAX($AU$1:AU254)+1,"")</f>
        <v/>
      </c>
      <c r="AV255" s="36">
        <f>IF(AH255=1,AE255,"")</f>
        <v/>
      </c>
      <c r="AW255" s="36">
        <f>IF(AV255="","",SUMPRODUCT(($AV$2:$AV$501&lt;&gt;"")*($AV$2:$AV$501&lt;AV255))+SUMPRODUCT(($AV$2:AV255=AV255)*1))</f>
        <v/>
      </c>
      <c r="AX255" s="36">
        <f>IF(AI255=1,IFERROR(TRIM(INDEX($A255:$Z255,MATCH(Lists!$J$6,$A$1:$Z$1,0))&amp;""),""),"")</f>
        <v/>
      </c>
    </row>
    <row r="256">
      <c r="AA256" s="34" t="n"/>
      <c r="AB256" s="37" t="n"/>
      <c r="AC256" s="37" t="n"/>
      <c r="AD256" s="34" t="n"/>
      <c r="AE256" s="36">
        <f>IFERROR(TRIM(INDEX($A256:$Z256,MATCH(Lists!$J$2,$A$1:$Z$1,0))&amp;""),"")</f>
        <v/>
      </c>
      <c r="AF256" s="36">
        <f>IFERROR(TRIM(INDEX($A256:$Z256,MATCH(Lists!$J$3,$A$1:$Z$1,0))&amp;""),"")</f>
        <v/>
      </c>
      <c r="AG256" s="36">
        <f>IFERROR(TRIM(INDEX($A256:$Z256,MATCH(Lists!$J$4,$A$1:$Z$1,0))&amp;""),"")</f>
        <v/>
      </c>
      <c r="AH256" s="36">
        <f>IF(AND(AE256&lt;&gt;"",UPPER(TRIM(AB256))&lt;&gt;"Y"),1,0)</f>
        <v/>
      </c>
      <c r="AI256" s="36">
        <f>IF(AH256=1,IF(LEFT(IFERROR(TRIM(INDEX($A256:$Z256,MATCH(Lists!$J$5,$A$1:$Z$1,0))&amp;""),""),3)="Yes",1,0),0)</f>
        <v/>
      </c>
      <c r="AJ256" s="36">
        <f>IFERROR(TRIM(INDEX($A256:$Z256,MATCH(Lists!$J$9,$A$1:$Z$1,0))&amp;""),"")</f>
        <v/>
      </c>
      <c r="AK256" s="36">
        <f>IF(AH256=0,0,IF(AJ256="",1,IF(IFERROR(INDEX(Lists!$B$2:$B$9,MATCH(AJ256,Lists!$A$2:$A$9,0)),"N")="Y",1,0)))</f>
        <v/>
      </c>
      <c r="AL256" s="36">
        <f>AH256+AI256</f>
        <v/>
      </c>
      <c r="AM256" s="36">
        <f>AK256*(1+AI256)</f>
        <v/>
      </c>
      <c r="AN256" s="36">
        <f>IFERROR(VALUE(IFERROR(TRIM(INDEX($A256:$Z256,MATCH(Lists!$J$10,$A$1:$Z$1,0))&amp;""),"")),0)</f>
        <v/>
      </c>
      <c r="AO256" s="36">
        <f>IFERROR(VALUE(IFERROR(TRIM(INDEX($A256:$Z256,MATCH(Lists!$J$12,$A$1:$Z$1,0))&amp;""),"")),0)</f>
        <v/>
      </c>
      <c r="AP256" s="36">
        <f>IF(IFERROR(INDEX(Lists!$C$2:$C$9,MATCH(AJ256,Lists!$A$2:$A$9,0)),"N")="Y",AN256-AO256,0)</f>
        <v/>
      </c>
      <c r="AQ256" s="36">
        <f>UPPER(IFERROR(TRIM(INDEX($A256:$Z256,MATCH(Lists!$J$11,$A$1:$Z$1,0))&amp;""),""))</f>
        <v/>
      </c>
      <c r="AR256" s="36">
        <f>IF(LEN(AQ256)&gt;0,ROW(),"")</f>
        <v/>
      </c>
      <c r="AS256" s="36">
        <f>IFERROR(TRIM(INDEX($A256:$Z256,MATCH(Lists!$J$7,$A$1:$Z$1,0))&amp;""),"")</f>
        <v/>
      </c>
      <c r="AT256" s="36">
        <f>IFERROR(TRIM(INDEX($A256:$Z256,MATCH(Lists!$J$8,$A$1:$Z$1,0))&amp;""),"")</f>
        <v/>
      </c>
      <c r="AU256" s="36">
        <f>IF(AND(AH256=1,LEN(AT256)&gt;0),MAX($AU$1:AU255)+1,"")</f>
        <v/>
      </c>
      <c r="AV256" s="36">
        <f>IF(AH256=1,AE256,"")</f>
        <v/>
      </c>
      <c r="AW256" s="36">
        <f>IF(AV256="","",SUMPRODUCT(($AV$2:$AV$501&lt;&gt;"")*($AV$2:$AV$501&lt;AV256))+SUMPRODUCT(($AV$2:AV256=AV256)*1))</f>
        <v/>
      </c>
      <c r="AX256" s="36">
        <f>IF(AI256=1,IFERROR(TRIM(INDEX($A256:$Z256,MATCH(Lists!$J$6,$A$1:$Z$1,0))&amp;""),""),"")</f>
        <v/>
      </c>
    </row>
    <row r="257">
      <c r="AA257" s="34" t="n"/>
      <c r="AB257" s="37" t="n"/>
      <c r="AC257" s="37" t="n"/>
      <c r="AD257" s="34" t="n"/>
      <c r="AE257" s="36">
        <f>IFERROR(TRIM(INDEX($A257:$Z257,MATCH(Lists!$J$2,$A$1:$Z$1,0))&amp;""),"")</f>
        <v/>
      </c>
      <c r="AF257" s="36">
        <f>IFERROR(TRIM(INDEX($A257:$Z257,MATCH(Lists!$J$3,$A$1:$Z$1,0))&amp;""),"")</f>
        <v/>
      </c>
      <c r="AG257" s="36">
        <f>IFERROR(TRIM(INDEX($A257:$Z257,MATCH(Lists!$J$4,$A$1:$Z$1,0))&amp;""),"")</f>
        <v/>
      </c>
      <c r="AH257" s="36">
        <f>IF(AND(AE257&lt;&gt;"",UPPER(TRIM(AB257))&lt;&gt;"Y"),1,0)</f>
        <v/>
      </c>
      <c r="AI257" s="36">
        <f>IF(AH257=1,IF(LEFT(IFERROR(TRIM(INDEX($A257:$Z257,MATCH(Lists!$J$5,$A$1:$Z$1,0))&amp;""),""),3)="Yes",1,0),0)</f>
        <v/>
      </c>
      <c r="AJ257" s="36">
        <f>IFERROR(TRIM(INDEX($A257:$Z257,MATCH(Lists!$J$9,$A$1:$Z$1,0))&amp;""),"")</f>
        <v/>
      </c>
      <c r="AK257" s="36">
        <f>IF(AH257=0,0,IF(AJ257="",1,IF(IFERROR(INDEX(Lists!$B$2:$B$9,MATCH(AJ257,Lists!$A$2:$A$9,0)),"N")="Y",1,0)))</f>
        <v/>
      </c>
      <c r="AL257" s="36">
        <f>AH257+AI257</f>
        <v/>
      </c>
      <c r="AM257" s="36">
        <f>AK257*(1+AI257)</f>
        <v/>
      </c>
      <c r="AN257" s="36">
        <f>IFERROR(VALUE(IFERROR(TRIM(INDEX($A257:$Z257,MATCH(Lists!$J$10,$A$1:$Z$1,0))&amp;""),"")),0)</f>
        <v/>
      </c>
      <c r="AO257" s="36">
        <f>IFERROR(VALUE(IFERROR(TRIM(INDEX($A257:$Z257,MATCH(Lists!$J$12,$A$1:$Z$1,0))&amp;""),"")),0)</f>
        <v/>
      </c>
      <c r="AP257" s="36">
        <f>IF(IFERROR(INDEX(Lists!$C$2:$C$9,MATCH(AJ257,Lists!$A$2:$A$9,0)),"N")="Y",AN257-AO257,0)</f>
        <v/>
      </c>
      <c r="AQ257" s="36">
        <f>UPPER(IFERROR(TRIM(INDEX($A257:$Z257,MATCH(Lists!$J$11,$A$1:$Z$1,0))&amp;""),""))</f>
        <v/>
      </c>
      <c r="AR257" s="36">
        <f>IF(LEN(AQ257)&gt;0,ROW(),"")</f>
        <v/>
      </c>
      <c r="AS257" s="36">
        <f>IFERROR(TRIM(INDEX($A257:$Z257,MATCH(Lists!$J$7,$A$1:$Z$1,0))&amp;""),"")</f>
        <v/>
      </c>
      <c r="AT257" s="36">
        <f>IFERROR(TRIM(INDEX($A257:$Z257,MATCH(Lists!$J$8,$A$1:$Z$1,0))&amp;""),"")</f>
        <v/>
      </c>
      <c r="AU257" s="36">
        <f>IF(AND(AH257=1,LEN(AT257)&gt;0),MAX($AU$1:AU256)+1,"")</f>
        <v/>
      </c>
      <c r="AV257" s="36">
        <f>IF(AH257=1,AE257,"")</f>
        <v/>
      </c>
      <c r="AW257" s="36">
        <f>IF(AV257="","",SUMPRODUCT(($AV$2:$AV$501&lt;&gt;"")*($AV$2:$AV$501&lt;AV257))+SUMPRODUCT(($AV$2:AV257=AV257)*1))</f>
        <v/>
      </c>
      <c r="AX257" s="36">
        <f>IF(AI257=1,IFERROR(TRIM(INDEX($A257:$Z257,MATCH(Lists!$J$6,$A$1:$Z$1,0))&amp;""),""),"")</f>
        <v/>
      </c>
    </row>
    <row r="258">
      <c r="AA258" s="34" t="n"/>
      <c r="AB258" s="37" t="n"/>
      <c r="AC258" s="37" t="n"/>
      <c r="AD258" s="34" t="n"/>
      <c r="AE258" s="36">
        <f>IFERROR(TRIM(INDEX($A258:$Z258,MATCH(Lists!$J$2,$A$1:$Z$1,0))&amp;""),"")</f>
        <v/>
      </c>
      <c r="AF258" s="36">
        <f>IFERROR(TRIM(INDEX($A258:$Z258,MATCH(Lists!$J$3,$A$1:$Z$1,0))&amp;""),"")</f>
        <v/>
      </c>
      <c r="AG258" s="36">
        <f>IFERROR(TRIM(INDEX($A258:$Z258,MATCH(Lists!$J$4,$A$1:$Z$1,0))&amp;""),"")</f>
        <v/>
      </c>
      <c r="AH258" s="36">
        <f>IF(AND(AE258&lt;&gt;"",UPPER(TRIM(AB258))&lt;&gt;"Y"),1,0)</f>
        <v/>
      </c>
      <c r="AI258" s="36">
        <f>IF(AH258=1,IF(LEFT(IFERROR(TRIM(INDEX($A258:$Z258,MATCH(Lists!$J$5,$A$1:$Z$1,0))&amp;""),""),3)="Yes",1,0),0)</f>
        <v/>
      </c>
      <c r="AJ258" s="36">
        <f>IFERROR(TRIM(INDEX($A258:$Z258,MATCH(Lists!$J$9,$A$1:$Z$1,0))&amp;""),"")</f>
        <v/>
      </c>
      <c r="AK258" s="36">
        <f>IF(AH258=0,0,IF(AJ258="",1,IF(IFERROR(INDEX(Lists!$B$2:$B$9,MATCH(AJ258,Lists!$A$2:$A$9,0)),"N")="Y",1,0)))</f>
        <v/>
      </c>
      <c r="AL258" s="36">
        <f>AH258+AI258</f>
        <v/>
      </c>
      <c r="AM258" s="36">
        <f>AK258*(1+AI258)</f>
        <v/>
      </c>
      <c r="AN258" s="36">
        <f>IFERROR(VALUE(IFERROR(TRIM(INDEX($A258:$Z258,MATCH(Lists!$J$10,$A$1:$Z$1,0))&amp;""),"")),0)</f>
        <v/>
      </c>
      <c r="AO258" s="36">
        <f>IFERROR(VALUE(IFERROR(TRIM(INDEX($A258:$Z258,MATCH(Lists!$J$12,$A$1:$Z$1,0))&amp;""),"")),0)</f>
        <v/>
      </c>
      <c r="AP258" s="36">
        <f>IF(IFERROR(INDEX(Lists!$C$2:$C$9,MATCH(AJ258,Lists!$A$2:$A$9,0)),"N")="Y",AN258-AO258,0)</f>
        <v/>
      </c>
      <c r="AQ258" s="36">
        <f>UPPER(IFERROR(TRIM(INDEX($A258:$Z258,MATCH(Lists!$J$11,$A$1:$Z$1,0))&amp;""),""))</f>
        <v/>
      </c>
      <c r="AR258" s="36">
        <f>IF(LEN(AQ258)&gt;0,ROW(),"")</f>
        <v/>
      </c>
      <c r="AS258" s="36">
        <f>IFERROR(TRIM(INDEX($A258:$Z258,MATCH(Lists!$J$7,$A$1:$Z$1,0))&amp;""),"")</f>
        <v/>
      </c>
      <c r="AT258" s="36">
        <f>IFERROR(TRIM(INDEX($A258:$Z258,MATCH(Lists!$J$8,$A$1:$Z$1,0))&amp;""),"")</f>
        <v/>
      </c>
      <c r="AU258" s="36">
        <f>IF(AND(AH258=1,LEN(AT258)&gt;0),MAX($AU$1:AU257)+1,"")</f>
        <v/>
      </c>
      <c r="AV258" s="36">
        <f>IF(AH258=1,AE258,"")</f>
        <v/>
      </c>
      <c r="AW258" s="36">
        <f>IF(AV258="","",SUMPRODUCT(($AV$2:$AV$501&lt;&gt;"")*($AV$2:$AV$501&lt;AV258))+SUMPRODUCT(($AV$2:AV258=AV258)*1))</f>
        <v/>
      </c>
      <c r="AX258" s="36">
        <f>IF(AI258=1,IFERROR(TRIM(INDEX($A258:$Z258,MATCH(Lists!$J$6,$A$1:$Z$1,0))&amp;""),""),"")</f>
        <v/>
      </c>
    </row>
    <row r="259">
      <c r="AA259" s="34" t="n"/>
      <c r="AB259" s="37" t="n"/>
      <c r="AC259" s="37" t="n"/>
      <c r="AD259" s="34" t="n"/>
      <c r="AE259" s="36">
        <f>IFERROR(TRIM(INDEX($A259:$Z259,MATCH(Lists!$J$2,$A$1:$Z$1,0))&amp;""),"")</f>
        <v/>
      </c>
      <c r="AF259" s="36">
        <f>IFERROR(TRIM(INDEX($A259:$Z259,MATCH(Lists!$J$3,$A$1:$Z$1,0))&amp;""),"")</f>
        <v/>
      </c>
      <c r="AG259" s="36">
        <f>IFERROR(TRIM(INDEX($A259:$Z259,MATCH(Lists!$J$4,$A$1:$Z$1,0))&amp;""),"")</f>
        <v/>
      </c>
      <c r="AH259" s="36">
        <f>IF(AND(AE259&lt;&gt;"",UPPER(TRIM(AB259))&lt;&gt;"Y"),1,0)</f>
        <v/>
      </c>
      <c r="AI259" s="36">
        <f>IF(AH259=1,IF(LEFT(IFERROR(TRIM(INDEX($A259:$Z259,MATCH(Lists!$J$5,$A$1:$Z$1,0))&amp;""),""),3)="Yes",1,0),0)</f>
        <v/>
      </c>
      <c r="AJ259" s="36">
        <f>IFERROR(TRIM(INDEX($A259:$Z259,MATCH(Lists!$J$9,$A$1:$Z$1,0))&amp;""),"")</f>
        <v/>
      </c>
      <c r="AK259" s="36">
        <f>IF(AH259=0,0,IF(AJ259="",1,IF(IFERROR(INDEX(Lists!$B$2:$B$9,MATCH(AJ259,Lists!$A$2:$A$9,0)),"N")="Y",1,0)))</f>
        <v/>
      </c>
      <c r="AL259" s="36">
        <f>AH259+AI259</f>
        <v/>
      </c>
      <c r="AM259" s="36">
        <f>AK259*(1+AI259)</f>
        <v/>
      </c>
      <c r="AN259" s="36">
        <f>IFERROR(VALUE(IFERROR(TRIM(INDEX($A259:$Z259,MATCH(Lists!$J$10,$A$1:$Z$1,0))&amp;""),"")),0)</f>
        <v/>
      </c>
      <c r="AO259" s="36">
        <f>IFERROR(VALUE(IFERROR(TRIM(INDEX($A259:$Z259,MATCH(Lists!$J$12,$A$1:$Z$1,0))&amp;""),"")),0)</f>
        <v/>
      </c>
      <c r="AP259" s="36">
        <f>IF(IFERROR(INDEX(Lists!$C$2:$C$9,MATCH(AJ259,Lists!$A$2:$A$9,0)),"N")="Y",AN259-AO259,0)</f>
        <v/>
      </c>
      <c r="AQ259" s="36">
        <f>UPPER(IFERROR(TRIM(INDEX($A259:$Z259,MATCH(Lists!$J$11,$A$1:$Z$1,0))&amp;""),""))</f>
        <v/>
      </c>
      <c r="AR259" s="36">
        <f>IF(LEN(AQ259)&gt;0,ROW(),"")</f>
        <v/>
      </c>
      <c r="AS259" s="36">
        <f>IFERROR(TRIM(INDEX($A259:$Z259,MATCH(Lists!$J$7,$A$1:$Z$1,0))&amp;""),"")</f>
        <v/>
      </c>
      <c r="AT259" s="36">
        <f>IFERROR(TRIM(INDEX($A259:$Z259,MATCH(Lists!$J$8,$A$1:$Z$1,0))&amp;""),"")</f>
        <v/>
      </c>
      <c r="AU259" s="36">
        <f>IF(AND(AH259=1,LEN(AT259)&gt;0),MAX($AU$1:AU258)+1,"")</f>
        <v/>
      </c>
      <c r="AV259" s="36">
        <f>IF(AH259=1,AE259,"")</f>
        <v/>
      </c>
      <c r="AW259" s="36">
        <f>IF(AV259="","",SUMPRODUCT(($AV$2:$AV$501&lt;&gt;"")*($AV$2:$AV$501&lt;AV259))+SUMPRODUCT(($AV$2:AV259=AV259)*1))</f>
        <v/>
      </c>
      <c r="AX259" s="36">
        <f>IF(AI259=1,IFERROR(TRIM(INDEX($A259:$Z259,MATCH(Lists!$J$6,$A$1:$Z$1,0))&amp;""),""),"")</f>
        <v/>
      </c>
    </row>
    <row r="260">
      <c r="AA260" s="34" t="n"/>
      <c r="AB260" s="37" t="n"/>
      <c r="AC260" s="37" t="n"/>
      <c r="AD260" s="34" t="n"/>
      <c r="AE260" s="36">
        <f>IFERROR(TRIM(INDEX($A260:$Z260,MATCH(Lists!$J$2,$A$1:$Z$1,0))&amp;""),"")</f>
        <v/>
      </c>
      <c r="AF260" s="36">
        <f>IFERROR(TRIM(INDEX($A260:$Z260,MATCH(Lists!$J$3,$A$1:$Z$1,0))&amp;""),"")</f>
        <v/>
      </c>
      <c r="AG260" s="36">
        <f>IFERROR(TRIM(INDEX($A260:$Z260,MATCH(Lists!$J$4,$A$1:$Z$1,0))&amp;""),"")</f>
        <v/>
      </c>
      <c r="AH260" s="36">
        <f>IF(AND(AE260&lt;&gt;"",UPPER(TRIM(AB260))&lt;&gt;"Y"),1,0)</f>
        <v/>
      </c>
      <c r="AI260" s="36">
        <f>IF(AH260=1,IF(LEFT(IFERROR(TRIM(INDEX($A260:$Z260,MATCH(Lists!$J$5,$A$1:$Z$1,0))&amp;""),""),3)="Yes",1,0),0)</f>
        <v/>
      </c>
      <c r="AJ260" s="36">
        <f>IFERROR(TRIM(INDEX($A260:$Z260,MATCH(Lists!$J$9,$A$1:$Z$1,0))&amp;""),"")</f>
        <v/>
      </c>
      <c r="AK260" s="36">
        <f>IF(AH260=0,0,IF(AJ260="",1,IF(IFERROR(INDEX(Lists!$B$2:$B$9,MATCH(AJ260,Lists!$A$2:$A$9,0)),"N")="Y",1,0)))</f>
        <v/>
      </c>
      <c r="AL260" s="36">
        <f>AH260+AI260</f>
        <v/>
      </c>
      <c r="AM260" s="36">
        <f>AK260*(1+AI260)</f>
        <v/>
      </c>
      <c r="AN260" s="36">
        <f>IFERROR(VALUE(IFERROR(TRIM(INDEX($A260:$Z260,MATCH(Lists!$J$10,$A$1:$Z$1,0))&amp;""),"")),0)</f>
        <v/>
      </c>
      <c r="AO260" s="36">
        <f>IFERROR(VALUE(IFERROR(TRIM(INDEX($A260:$Z260,MATCH(Lists!$J$12,$A$1:$Z$1,0))&amp;""),"")),0)</f>
        <v/>
      </c>
      <c r="AP260" s="36">
        <f>IF(IFERROR(INDEX(Lists!$C$2:$C$9,MATCH(AJ260,Lists!$A$2:$A$9,0)),"N")="Y",AN260-AO260,0)</f>
        <v/>
      </c>
      <c r="AQ260" s="36">
        <f>UPPER(IFERROR(TRIM(INDEX($A260:$Z260,MATCH(Lists!$J$11,$A$1:$Z$1,0))&amp;""),""))</f>
        <v/>
      </c>
      <c r="AR260" s="36">
        <f>IF(LEN(AQ260)&gt;0,ROW(),"")</f>
        <v/>
      </c>
      <c r="AS260" s="36">
        <f>IFERROR(TRIM(INDEX($A260:$Z260,MATCH(Lists!$J$7,$A$1:$Z$1,0))&amp;""),"")</f>
        <v/>
      </c>
      <c r="AT260" s="36">
        <f>IFERROR(TRIM(INDEX($A260:$Z260,MATCH(Lists!$J$8,$A$1:$Z$1,0))&amp;""),"")</f>
        <v/>
      </c>
      <c r="AU260" s="36">
        <f>IF(AND(AH260=1,LEN(AT260)&gt;0),MAX($AU$1:AU259)+1,"")</f>
        <v/>
      </c>
      <c r="AV260" s="36">
        <f>IF(AH260=1,AE260,"")</f>
        <v/>
      </c>
      <c r="AW260" s="36">
        <f>IF(AV260="","",SUMPRODUCT(($AV$2:$AV$501&lt;&gt;"")*($AV$2:$AV$501&lt;AV260))+SUMPRODUCT(($AV$2:AV260=AV260)*1))</f>
        <v/>
      </c>
      <c r="AX260" s="36">
        <f>IF(AI260=1,IFERROR(TRIM(INDEX($A260:$Z260,MATCH(Lists!$J$6,$A$1:$Z$1,0))&amp;""),""),"")</f>
        <v/>
      </c>
    </row>
    <row r="261">
      <c r="AA261" s="34" t="n"/>
      <c r="AB261" s="37" t="n"/>
      <c r="AC261" s="37" t="n"/>
      <c r="AD261" s="34" t="n"/>
      <c r="AE261" s="36">
        <f>IFERROR(TRIM(INDEX($A261:$Z261,MATCH(Lists!$J$2,$A$1:$Z$1,0))&amp;""),"")</f>
        <v/>
      </c>
      <c r="AF261" s="36">
        <f>IFERROR(TRIM(INDEX($A261:$Z261,MATCH(Lists!$J$3,$A$1:$Z$1,0))&amp;""),"")</f>
        <v/>
      </c>
      <c r="AG261" s="36">
        <f>IFERROR(TRIM(INDEX($A261:$Z261,MATCH(Lists!$J$4,$A$1:$Z$1,0))&amp;""),"")</f>
        <v/>
      </c>
      <c r="AH261" s="36">
        <f>IF(AND(AE261&lt;&gt;"",UPPER(TRIM(AB261))&lt;&gt;"Y"),1,0)</f>
        <v/>
      </c>
      <c r="AI261" s="36">
        <f>IF(AH261=1,IF(LEFT(IFERROR(TRIM(INDEX($A261:$Z261,MATCH(Lists!$J$5,$A$1:$Z$1,0))&amp;""),""),3)="Yes",1,0),0)</f>
        <v/>
      </c>
      <c r="AJ261" s="36">
        <f>IFERROR(TRIM(INDEX($A261:$Z261,MATCH(Lists!$J$9,$A$1:$Z$1,0))&amp;""),"")</f>
        <v/>
      </c>
      <c r="AK261" s="36">
        <f>IF(AH261=0,0,IF(AJ261="",1,IF(IFERROR(INDEX(Lists!$B$2:$B$9,MATCH(AJ261,Lists!$A$2:$A$9,0)),"N")="Y",1,0)))</f>
        <v/>
      </c>
      <c r="AL261" s="36">
        <f>AH261+AI261</f>
        <v/>
      </c>
      <c r="AM261" s="36">
        <f>AK261*(1+AI261)</f>
        <v/>
      </c>
      <c r="AN261" s="36">
        <f>IFERROR(VALUE(IFERROR(TRIM(INDEX($A261:$Z261,MATCH(Lists!$J$10,$A$1:$Z$1,0))&amp;""),"")),0)</f>
        <v/>
      </c>
      <c r="AO261" s="36">
        <f>IFERROR(VALUE(IFERROR(TRIM(INDEX($A261:$Z261,MATCH(Lists!$J$12,$A$1:$Z$1,0))&amp;""),"")),0)</f>
        <v/>
      </c>
      <c r="AP261" s="36">
        <f>IF(IFERROR(INDEX(Lists!$C$2:$C$9,MATCH(AJ261,Lists!$A$2:$A$9,0)),"N")="Y",AN261-AO261,0)</f>
        <v/>
      </c>
      <c r="AQ261" s="36">
        <f>UPPER(IFERROR(TRIM(INDEX($A261:$Z261,MATCH(Lists!$J$11,$A$1:$Z$1,0))&amp;""),""))</f>
        <v/>
      </c>
      <c r="AR261" s="36">
        <f>IF(LEN(AQ261)&gt;0,ROW(),"")</f>
        <v/>
      </c>
      <c r="AS261" s="36">
        <f>IFERROR(TRIM(INDEX($A261:$Z261,MATCH(Lists!$J$7,$A$1:$Z$1,0))&amp;""),"")</f>
        <v/>
      </c>
      <c r="AT261" s="36">
        <f>IFERROR(TRIM(INDEX($A261:$Z261,MATCH(Lists!$J$8,$A$1:$Z$1,0))&amp;""),"")</f>
        <v/>
      </c>
      <c r="AU261" s="36">
        <f>IF(AND(AH261=1,LEN(AT261)&gt;0),MAX($AU$1:AU260)+1,"")</f>
        <v/>
      </c>
      <c r="AV261" s="36">
        <f>IF(AH261=1,AE261,"")</f>
        <v/>
      </c>
      <c r="AW261" s="36">
        <f>IF(AV261="","",SUMPRODUCT(($AV$2:$AV$501&lt;&gt;"")*($AV$2:$AV$501&lt;AV261))+SUMPRODUCT(($AV$2:AV261=AV261)*1))</f>
        <v/>
      </c>
      <c r="AX261" s="36">
        <f>IF(AI261=1,IFERROR(TRIM(INDEX($A261:$Z261,MATCH(Lists!$J$6,$A$1:$Z$1,0))&amp;""),""),"")</f>
        <v/>
      </c>
    </row>
    <row r="262">
      <c r="AA262" s="34" t="n"/>
      <c r="AB262" s="37" t="n"/>
      <c r="AC262" s="37" t="n"/>
      <c r="AD262" s="34" t="n"/>
      <c r="AE262" s="36">
        <f>IFERROR(TRIM(INDEX($A262:$Z262,MATCH(Lists!$J$2,$A$1:$Z$1,0))&amp;""),"")</f>
        <v/>
      </c>
      <c r="AF262" s="36">
        <f>IFERROR(TRIM(INDEX($A262:$Z262,MATCH(Lists!$J$3,$A$1:$Z$1,0))&amp;""),"")</f>
        <v/>
      </c>
      <c r="AG262" s="36">
        <f>IFERROR(TRIM(INDEX($A262:$Z262,MATCH(Lists!$J$4,$A$1:$Z$1,0))&amp;""),"")</f>
        <v/>
      </c>
      <c r="AH262" s="36">
        <f>IF(AND(AE262&lt;&gt;"",UPPER(TRIM(AB262))&lt;&gt;"Y"),1,0)</f>
        <v/>
      </c>
      <c r="AI262" s="36">
        <f>IF(AH262=1,IF(LEFT(IFERROR(TRIM(INDEX($A262:$Z262,MATCH(Lists!$J$5,$A$1:$Z$1,0))&amp;""),""),3)="Yes",1,0),0)</f>
        <v/>
      </c>
      <c r="AJ262" s="36">
        <f>IFERROR(TRIM(INDEX($A262:$Z262,MATCH(Lists!$J$9,$A$1:$Z$1,0))&amp;""),"")</f>
        <v/>
      </c>
      <c r="AK262" s="36">
        <f>IF(AH262=0,0,IF(AJ262="",1,IF(IFERROR(INDEX(Lists!$B$2:$B$9,MATCH(AJ262,Lists!$A$2:$A$9,0)),"N")="Y",1,0)))</f>
        <v/>
      </c>
      <c r="AL262" s="36">
        <f>AH262+AI262</f>
        <v/>
      </c>
      <c r="AM262" s="36">
        <f>AK262*(1+AI262)</f>
        <v/>
      </c>
      <c r="AN262" s="36">
        <f>IFERROR(VALUE(IFERROR(TRIM(INDEX($A262:$Z262,MATCH(Lists!$J$10,$A$1:$Z$1,0))&amp;""),"")),0)</f>
        <v/>
      </c>
      <c r="AO262" s="36">
        <f>IFERROR(VALUE(IFERROR(TRIM(INDEX($A262:$Z262,MATCH(Lists!$J$12,$A$1:$Z$1,0))&amp;""),"")),0)</f>
        <v/>
      </c>
      <c r="AP262" s="36">
        <f>IF(IFERROR(INDEX(Lists!$C$2:$C$9,MATCH(AJ262,Lists!$A$2:$A$9,0)),"N")="Y",AN262-AO262,0)</f>
        <v/>
      </c>
      <c r="AQ262" s="36">
        <f>UPPER(IFERROR(TRIM(INDEX($A262:$Z262,MATCH(Lists!$J$11,$A$1:$Z$1,0))&amp;""),""))</f>
        <v/>
      </c>
      <c r="AR262" s="36">
        <f>IF(LEN(AQ262)&gt;0,ROW(),"")</f>
        <v/>
      </c>
      <c r="AS262" s="36">
        <f>IFERROR(TRIM(INDEX($A262:$Z262,MATCH(Lists!$J$7,$A$1:$Z$1,0))&amp;""),"")</f>
        <v/>
      </c>
      <c r="AT262" s="36">
        <f>IFERROR(TRIM(INDEX($A262:$Z262,MATCH(Lists!$J$8,$A$1:$Z$1,0))&amp;""),"")</f>
        <v/>
      </c>
      <c r="AU262" s="36">
        <f>IF(AND(AH262=1,LEN(AT262)&gt;0),MAX($AU$1:AU261)+1,"")</f>
        <v/>
      </c>
      <c r="AV262" s="36">
        <f>IF(AH262=1,AE262,"")</f>
        <v/>
      </c>
      <c r="AW262" s="36">
        <f>IF(AV262="","",SUMPRODUCT(($AV$2:$AV$501&lt;&gt;"")*($AV$2:$AV$501&lt;AV262))+SUMPRODUCT(($AV$2:AV262=AV262)*1))</f>
        <v/>
      </c>
      <c r="AX262" s="36">
        <f>IF(AI262=1,IFERROR(TRIM(INDEX($A262:$Z262,MATCH(Lists!$J$6,$A$1:$Z$1,0))&amp;""),""),"")</f>
        <v/>
      </c>
    </row>
    <row r="263">
      <c r="AA263" s="34" t="n"/>
      <c r="AB263" s="37" t="n"/>
      <c r="AC263" s="37" t="n"/>
      <c r="AD263" s="34" t="n"/>
      <c r="AE263" s="36">
        <f>IFERROR(TRIM(INDEX($A263:$Z263,MATCH(Lists!$J$2,$A$1:$Z$1,0))&amp;""),"")</f>
        <v/>
      </c>
      <c r="AF263" s="36">
        <f>IFERROR(TRIM(INDEX($A263:$Z263,MATCH(Lists!$J$3,$A$1:$Z$1,0))&amp;""),"")</f>
        <v/>
      </c>
      <c r="AG263" s="36">
        <f>IFERROR(TRIM(INDEX($A263:$Z263,MATCH(Lists!$J$4,$A$1:$Z$1,0))&amp;""),"")</f>
        <v/>
      </c>
      <c r="AH263" s="36">
        <f>IF(AND(AE263&lt;&gt;"",UPPER(TRIM(AB263))&lt;&gt;"Y"),1,0)</f>
        <v/>
      </c>
      <c r="AI263" s="36">
        <f>IF(AH263=1,IF(LEFT(IFERROR(TRIM(INDEX($A263:$Z263,MATCH(Lists!$J$5,$A$1:$Z$1,0))&amp;""),""),3)="Yes",1,0),0)</f>
        <v/>
      </c>
      <c r="AJ263" s="36">
        <f>IFERROR(TRIM(INDEX($A263:$Z263,MATCH(Lists!$J$9,$A$1:$Z$1,0))&amp;""),"")</f>
        <v/>
      </c>
      <c r="AK263" s="36">
        <f>IF(AH263=0,0,IF(AJ263="",1,IF(IFERROR(INDEX(Lists!$B$2:$B$9,MATCH(AJ263,Lists!$A$2:$A$9,0)),"N")="Y",1,0)))</f>
        <v/>
      </c>
      <c r="AL263" s="36">
        <f>AH263+AI263</f>
        <v/>
      </c>
      <c r="AM263" s="36">
        <f>AK263*(1+AI263)</f>
        <v/>
      </c>
      <c r="AN263" s="36">
        <f>IFERROR(VALUE(IFERROR(TRIM(INDEX($A263:$Z263,MATCH(Lists!$J$10,$A$1:$Z$1,0))&amp;""),"")),0)</f>
        <v/>
      </c>
      <c r="AO263" s="36">
        <f>IFERROR(VALUE(IFERROR(TRIM(INDEX($A263:$Z263,MATCH(Lists!$J$12,$A$1:$Z$1,0))&amp;""),"")),0)</f>
        <v/>
      </c>
      <c r="AP263" s="36">
        <f>IF(IFERROR(INDEX(Lists!$C$2:$C$9,MATCH(AJ263,Lists!$A$2:$A$9,0)),"N")="Y",AN263-AO263,0)</f>
        <v/>
      </c>
      <c r="AQ263" s="36">
        <f>UPPER(IFERROR(TRIM(INDEX($A263:$Z263,MATCH(Lists!$J$11,$A$1:$Z$1,0))&amp;""),""))</f>
        <v/>
      </c>
      <c r="AR263" s="36">
        <f>IF(LEN(AQ263)&gt;0,ROW(),"")</f>
        <v/>
      </c>
      <c r="AS263" s="36">
        <f>IFERROR(TRIM(INDEX($A263:$Z263,MATCH(Lists!$J$7,$A$1:$Z$1,0))&amp;""),"")</f>
        <v/>
      </c>
      <c r="AT263" s="36">
        <f>IFERROR(TRIM(INDEX($A263:$Z263,MATCH(Lists!$J$8,$A$1:$Z$1,0))&amp;""),"")</f>
        <v/>
      </c>
      <c r="AU263" s="36">
        <f>IF(AND(AH263=1,LEN(AT263)&gt;0),MAX($AU$1:AU262)+1,"")</f>
        <v/>
      </c>
      <c r="AV263" s="36">
        <f>IF(AH263=1,AE263,"")</f>
        <v/>
      </c>
      <c r="AW263" s="36">
        <f>IF(AV263="","",SUMPRODUCT(($AV$2:$AV$501&lt;&gt;"")*($AV$2:$AV$501&lt;AV263))+SUMPRODUCT(($AV$2:AV263=AV263)*1))</f>
        <v/>
      </c>
      <c r="AX263" s="36">
        <f>IF(AI263=1,IFERROR(TRIM(INDEX($A263:$Z263,MATCH(Lists!$J$6,$A$1:$Z$1,0))&amp;""),""),"")</f>
        <v/>
      </c>
    </row>
    <row r="264">
      <c r="AA264" s="34" t="n"/>
      <c r="AB264" s="37" t="n"/>
      <c r="AC264" s="37" t="n"/>
      <c r="AD264" s="34" t="n"/>
      <c r="AE264" s="36">
        <f>IFERROR(TRIM(INDEX($A264:$Z264,MATCH(Lists!$J$2,$A$1:$Z$1,0))&amp;""),"")</f>
        <v/>
      </c>
      <c r="AF264" s="36">
        <f>IFERROR(TRIM(INDEX($A264:$Z264,MATCH(Lists!$J$3,$A$1:$Z$1,0))&amp;""),"")</f>
        <v/>
      </c>
      <c r="AG264" s="36">
        <f>IFERROR(TRIM(INDEX($A264:$Z264,MATCH(Lists!$J$4,$A$1:$Z$1,0))&amp;""),"")</f>
        <v/>
      </c>
      <c r="AH264" s="36">
        <f>IF(AND(AE264&lt;&gt;"",UPPER(TRIM(AB264))&lt;&gt;"Y"),1,0)</f>
        <v/>
      </c>
      <c r="AI264" s="36">
        <f>IF(AH264=1,IF(LEFT(IFERROR(TRIM(INDEX($A264:$Z264,MATCH(Lists!$J$5,$A$1:$Z$1,0))&amp;""),""),3)="Yes",1,0),0)</f>
        <v/>
      </c>
      <c r="AJ264" s="36">
        <f>IFERROR(TRIM(INDEX($A264:$Z264,MATCH(Lists!$J$9,$A$1:$Z$1,0))&amp;""),"")</f>
        <v/>
      </c>
      <c r="AK264" s="36">
        <f>IF(AH264=0,0,IF(AJ264="",1,IF(IFERROR(INDEX(Lists!$B$2:$B$9,MATCH(AJ264,Lists!$A$2:$A$9,0)),"N")="Y",1,0)))</f>
        <v/>
      </c>
      <c r="AL264" s="36">
        <f>AH264+AI264</f>
        <v/>
      </c>
      <c r="AM264" s="36">
        <f>AK264*(1+AI264)</f>
        <v/>
      </c>
      <c r="AN264" s="36">
        <f>IFERROR(VALUE(IFERROR(TRIM(INDEX($A264:$Z264,MATCH(Lists!$J$10,$A$1:$Z$1,0))&amp;""),"")),0)</f>
        <v/>
      </c>
      <c r="AO264" s="36">
        <f>IFERROR(VALUE(IFERROR(TRIM(INDEX($A264:$Z264,MATCH(Lists!$J$12,$A$1:$Z$1,0))&amp;""),"")),0)</f>
        <v/>
      </c>
      <c r="AP264" s="36">
        <f>IF(IFERROR(INDEX(Lists!$C$2:$C$9,MATCH(AJ264,Lists!$A$2:$A$9,0)),"N")="Y",AN264-AO264,0)</f>
        <v/>
      </c>
      <c r="AQ264" s="36">
        <f>UPPER(IFERROR(TRIM(INDEX($A264:$Z264,MATCH(Lists!$J$11,$A$1:$Z$1,0))&amp;""),""))</f>
        <v/>
      </c>
      <c r="AR264" s="36">
        <f>IF(LEN(AQ264)&gt;0,ROW(),"")</f>
        <v/>
      </c>
      <c r="AS264" s="36">
        <f>IFERROR(TRIM(INDEX($A264:$Z264,MATCH(Lists!$J$7,$A$1:$Z$1,0))&amp;""),"")</f>
        <v/>
      </c>
      <c r="AT264" s="36">
        <f>IFERROR(TRIM(INDEX($A264:$Z264,MATCH(Lists!$J$8,$A$1:$Z$1,0))&amp;""),"")</f>
        <v/>
      </c>
      <c r="AU264" s="36">
        <f>IF(AND(AH264=1,LEN(AT264)&gt;0),MAX($AU$1:AU263)+1,"")</f>
        <v/>
      </c>
      <c r="AV264" s="36">
        <f>IF(AH264=1,AE264,"")</f>
        <v/>
      </c>
      <c r="AW264" s="36">
        <f>IF(AV264="","",SUMPRODUCT(($AV$2:$AV$501&lt;&gt;"")*($AV$2:$AV$501&lt;AV264))+SUMPRODUCT(($AV$2:AV264=AV264)*1))</f>
        <v/>
      </c>
      <c r="AX264" s="36">
        <f>IF(AI264=1,IFERROR(TRIM(INDEX($A264:$Z264,MATCH(Lists!$J$6,$A$1:$Z$1,0))&amp;""),""),"")</f>
        <v/>
      </c>
    </row>
    <row r="265">
      <c r="AA265" s="34" t="n"/>
      <c r="AB265" s="37" t="n"/>
      <c r="AC265" s="37" t="n"/>
      <c r="AD265" s="34" t="n"/>
      <c r="AE265" s="36">
        <f>IFERROR(TRIM(INDEX($A265:$Z265,MATCH(Lists!$J$2,$A$1:$Z$1,0))&amp;""),"")</f>
        <v/>
      </c>
      <c r="AF265" s="36">
        <f>IFERROR(TRIM(INDEX($A265:$Z265,MATCH(Lists!$J$3,$A$1:$Z$1,0))&amp;""),"")</f>
        <v/>
      </c>
      <c r="AG265" s="36">
        <f>IFERROR(TRIM(INDEX($A265:$Z265,MATCH(Lists!$J$4,$A$1:$Z$1,0))&amp;""),"")</f>
        <v/>
      </c>
      <c r="AH265" s="36">
        <f>IF(AND(AE265&lt;&gt;"",UPPER(TRIM(AB265))&lt;&gt;"Y"),1,0)</f>
        <v/>
      </c>
      <c r="AI265" s="36">
        <f>IF(AH265=1,IF(LEFT(IFERROR(TRIM(INDEX($A265:$Z265,MATCH(Lists!$J$5,$A$1:$Z$1,0))&amp;""),""),3)="Yes",1,0),0)</f>
        <v/>
      </c>
      <c r="AJ265" s="36">
        <f>IFERROR(TRIM(INDEX($A265:$Z265,MATCH(Lists!$J$9,$A$1:$Z$1,0))&amp;""),"")</f>
        <v/>
      </c>
      <c r="AK265" s="36">
        <f>IF(AH265=0,0,IF(AJ265="",1,IF(IFERROR(INDEX(Lists!$B$2:$B$9,MATCH(AJ265,Lists!$A$2:$A$9,0)),"N")="Y",1,0)))</f>
        <v/>
      </c>
      <c r="AL265" s="36">
        <f>AH265+AI265</f>
        <v/>
      </c>
      <c r="AM265" s="36">
        <f>AK265*(1+AI265)</f>
        <v/>
      </c>
      <c r="AN265" s="36">
        <f>IFERROR(VALUE(IFERROR(TRIM(INDEX($A265:$Z265,MATCH(Lists!$J$10,$A$1:$Z$1,0))&amp;""),"")),0)</f>
        <v/>
      </c>
      <c r="AO265" s="36">
        <f>IFERROR(VALUE(IFERROR(TRIM(INDEX($A265:$Z265,MATCH(Lists!$J$12,$A$1:$Z$1,0))&amp;""),"")),0)</f>
        <v/>
      </c>
      <c r="AP265" s="36">
        <f>IF(IFERROR(INDEX(Lists!$C$2:$C$9,MATCH(AJ265,Lists!$A$2:$A$9,0)),"N")="Y",AN265-AO265,0)</f>
        <v/>
      </c>
      <c r="AQ265" s="36">
        <f>UPPER(IFERROR(TRIM(INDEX($A265:$Z265,MATCH(Lists!$J$11,$A$1:$Z$1,0))&amp;""),""))</f>
        <v/>
      </c>
      <c r="AR265" s="36">
        <f>IF(LEN(AQ265)&gt;0,ROW(),"")</f>
        <v/>
      </c>
      <c r="AS265" s="36">
        <f>IFERROR(TRIM(INDEX($A265:$Z265,MATCH(Lists!$J$7,$A$1:$Z$1,0))&amp;""),"")</f>
        <v/>
      </c>
      <c r="AT265" s="36">
        <f>IFERROR(TRIM(INDEX($A265:$Z265,MATCH(Lists!$J$8,$A$1:$Z$1,0))&amp;""),"")</f>
        <v/>
      </c>
      <c r="AU265" s="36">
        <f>IF(AND(AH265=1,LEN(AT265)&gt;0),MAX($AU$1:AU264)+1,"")</f>
        <v/>
      </c>
      <c r="AV265" s="36">
        <f>IF(AH265=1,AE265,"")</f>
        <v/>
      </c>
      <c r="AW265" s="36">
        <f>IF(AV265="","",SUMPRODUCT(($AV$2:$AV$501&lt;&gt;"")*($AV$2:$AV$501&lt;AV265))+SUMPRODUCT(($AV$2:AV265=AV265)*1))</f>
        <v/>
      </c>
      <c r="AX265" s="36">
        <f>IF(AI265=1,IFERROR(TRIM(INDEX($A265:$Z265,MATCH(Lists!$J$6,$A$1:$Z$1,0))&amp;""),""),"")</f>
        <v/>
      </c>
    </row>
    <row r="266">
      <c r="AA266" s="34" t="n"/>
      <c r="AB266" s="37" t="n"/>
      <c r="AC266" s="37" t="n"/>
      <c r="AD266" s="34" t="n"/>
      <c r="AE266" s="36">
        <f>IFERROR(TRIM(INDEX($A266:$Z266,MATCH(Lists!$J$2,$A$1:$Z$1,0))&amp;""),"")</f>
        <v/>
      </c>
      <c r="AF266" s="36">
        <f>IFERROR(TRIM(INDEX($A266:$Z266,MATCH(Lists!$J$3,$A$1:$Z$1,0))&amp;""),"")</f>
        <v/>
      </c>
      <c r="AG266" s="36">
        <f>IFERROR(TRIM(INDEX($A266:$Z266,MATCH(Lists!$J$4,$A$1:$Z$1,0))&amp;""),"")</f>
        <v/>
      </c>
      <c r="AH266" s="36">
        <f>IF(AND(AE266&lt;&gt;"",UPPER(TRIM(AB266))&lt;&gt;"Y"),1,0)</f>
        <v/>
      </c>
      <c r="AI266" s="36">
        <f>IF(AH266=1,IF(LEFT(IFERROR(TRIM(INDEX($A266:$Z266,MATCH(Lists!$J$5,$A$1:$Z$1,0))&amp;""),""),3)="Yes",1,0),0)</f>
        <v/>
      </c>
      <c r="AJ266" s="36">
        <f>IFERROR(TRIM(INDEX($A266:$Z266,MATCH(Lists!$J$9,$A$1:$Z$1,0))&amp;""),"")</f>
        <v/>
      </c>
      <c r="AK266" s="36">
        <f>IF(AH266=0,0,IF(AJ266="",1,IF(IFERROR(INDEX(Lists!$B$2:$B$9,MATCH(AJ266,Lists!$A$2:$A$9,0)),"N")="Y",1,0)))</f>
        <v/>
      </c>
      <c r="AL266" s="36">
        <f>AH266+AI266</f>
        <v/>
      </c>
      <c r="AM266" s="36">
        <f>AK266*(1+AI266)</f>
        <v/>
      </c>
      <c r="AN266" s="36">
        <f>IFERROR(VALUE(IFERROR(TRIM(INDEX($A266:$Z266,MATCH(Lists!$J$10,$A$1:$Z$1,0))&amp;""),"")),0)</f>
        <v/>
      </c>
      <c r="AO266" s="36">
        <f>IFERROR(VALUE(IFERROR(TRIM(INDEX($A266:$Z266,MATCH(Lists!$J$12,$A$1:$Z$1,0))&amp;""),"")),0)</f>
        <v/>
      </c>
      <c r="AP266" s="36">
        <f>IF(IFERROR(INDEX(Lists!$C$2:$C$9,MATCH(AJ266,Lists!$A$2:$A$9,0)),"N")="Y",AN266-AO266,0)</f>
        <v/>
      </c>
      <c r="AQ266" s="36">
        <f>UPPER(IFERROR(TRIM(INDEX($A266:$Z266,MATCH(Lists!$J$11,$A$1:$Z$1,0))&amp;""),""))</f>
        <v/>
      </c>
      <c r="AR266" s="36">
        <f>IF(LEN(AQ266)&gt;0,ROW(),"")</f>
        <v/>
      </c>
      <c r="AS266" s="36">
        <f>IFERROR(TRIM(INDEX($A266:$Z266,MATCH(Lists!$J$7,$A$1:$Z$1,0))&amp;""),"")</f>
        <v/>
      </c>
      <c r="AT266" s="36">
        <f>IFERROR(TRIM(INDEX($A266:$Z266,MATCH(Lists!$J$8,$A$1:$Z$1,0))&amp;""),"")</f>
        <v/>
      </c>
      <c r="AU266" s="36">
        <f>IF(AND(AH266=1,LEN(AT266)&gt;0),MAX($AU$1:AU265)+1,"")</f>
        <v/>
      </c>
      <c r="AV266" s="36">
        <f>IF(AH266=1,AE266,"")</f>
        <v/>
      </c>
      <c r="AW266" s="36">
        <f>IF(AV266="","",SUMPRODUCT(($AV$2:$AV$501&lt;&gt;"")*($AV$2:$AV$501&lt;AV266))+SUMPRODUCT(($AV$2:AV266=AV266)*1))</f>
        <v/>
      </c>
      <c r="AX266" s="36">
        <f>IF(AI266=1,IFERROR(TRIM(INDEX($A266:$Z266,MATCH(Lists!$J$6,$A$1:$Z$1,0))&amp;""),""),"")</f>
        <v/>
      </c>
    </row>
    <row r="267">
      <c r="AA267" s="34" t="n"/>
      <c r="AB267" s="37" t="n"/>
      <c r="AC267" s="37" t="n"/>
      <c r="AD267" s="34" t="n"/>
      <c r="AE267" s="36">
        <f>IFERROR(TRIM(INDEX($A267:$Z267,MATCH(Lists!$J$2,$A$1:$Z$1,0))&amp;""),"")</f>
        <v/>
      </c>
      <c r="AF267" s="36">
        <f>IFERROR(TRIM(INDEX($A267:$Z267,MATCH(Lists!$J$3,$A$1:$Z$1,0))&amp;""),"")</f>
        <v/>
      </c>
      <c r="AG267" s="36">
        <f>IFERROR(TRIM(INDEX($A267:$Z267,MATCH(Lists!$J$4,$A$1:$Z$1,0))&amp;""),"")</f>
        <v/>
      </c>
      <c r="AH267" s="36">
        <f>IF(AND(AE267&lt;&gt;"",UPPER(TRIM(AB267))&lt;&gt;"Y"),1,0)</f>
        <v/>
      </c>
      <c r="AI267" s="36">
        <f>IF(AH267=1,IF(LEFT(IFERROR(TRIM(INDEX($A267:$Z267,MATCH(Lists!$J$5,$A$1:$Z$1,0))&amp;""),""),3)="Yes",1,0),0)</f>
        <v/>
      </c>
      <c r="AJ267" s="36">
        <f>IFERROR(TRIM(INDEX($A267:$Z267,MATCH(Lists!$J$9,$A$1:$Z$1,0))&amp;""),"")</f>
        <v/>
      </c>
      <c r="AK267" s="36">
        <f>IF(AH267=0,0,IF(AJ267="",1,IF(IFERROR(INDEX(Lists!$B$2:$B$9,MATCH(AJ267,Lists!$A$2:$A$9,0)),"N")="Y",1,0)))</f>
        <v/>
      </c>
      <c r="AL267" s="36">
        <f>AH267+AI267</f>
        <v/>
      </c>
      <c r="AM267" s="36">
        <f>AK267*(1+AI267)</f>
        <v/>
      </c>
      <c r="AN267" s="36">
        <f>IFERROR(VALUE(IFERROR(TRIM(INDEX($A267:$Z267,MATCH(Lists!$J$10,$A$1:$Z$1,0))&amp;""),"")),0)</f>
        <v/>
      </c>
      <c r="AO267" s="36">
        <f>IFERROR(VALUE(IFERROR(TRIM(INDEX($A267:$Z267,MATCH(Lists!$J$12,$A$1:$Z$1,0))&amp;""),"")),0)</f>
        <v/>
      </c>
      <c r="AP267" s="36">
        <f>IF(IFERROR(INDEX(Lists!$C$2:$C$9,MATCH(AJ267,Lists!$A$2:$A$9,0)),"N")="Y",AN267-AO267,0)</f>
        <v/>
      </c>
      <c r="AQ267" s="36">
        <f>UPPER(IFERROR(TRIM(INDEX($A267:$Z267,MATCH(Lists!$J$11,$A$1:$Z$1,0))&amp;""),""))</f>
        <v/>
      </c>
      <c r="AR267" s="36">
        <f>IF(LEN(AQ267)&gt;0,ROW(),"")</f>
        <v/>
      </c>
      <c r="AS267" s="36">
        <f>IFERROR(TRIM(INDEX($A267:$Z267,MATCH(Lists!$J$7,$A$1:$Z$1,0))&amp;""),"")</f>
        <v/>
      </c>
      <c r="AT267" s="36">
        <f>IFERROR(TRIM(INDEX($A267:$Z267,MATCH(Lists!$J$8,$A$1:$Z$1,0))&amp;""),"")</f>
        <v/>
      </c>
      <c r="AU267" s="36">
        <f>IF(AND(AH267=1,LEN(AT267)&gt;0),MAX($AU$1:AU266)+1,"")</f>
        <v/>
      </c>
      <c r="AV267" s="36">
        <f>IF(AH267=1,AE267,"")</f>
        <v/>
      </c>
      <c r="AW267" s="36">
        <f>IF(AV267="","",SUMPRODUCT(($AV$2:$AV$501&lt;&gt;"")*($AV$2:$AV$501&lt;AV267))+SUMPRODUCT(($AV$2:AV267=AV267)*1))</f>
        <v/>
      </c>
      <c r="AX267" s="36">
        <f>IF(AI267=1,IFERROR(TRIM(INDEX($A267:$Z267,MATCH(Lists!$J$6,$A$1:$Z$1,0))&amp;""),""),"")</f>
        <v/>
      </c>
    </row>
    <row r="268">
      <c r="AA268" s="34" t="n"/>
      <c r="AB268" s="37" t="n"/>
      <c r="AC268" s="37" t="n"/>
      <c r="AD268" s="34" t="n"/>
      <c r="AE268" s="36">
        <f>IFERROR(TRIM(INDEX($A268:$Z268,MATCH(Lists!$J$2,$A$1:$Z$1,0))&amp;""),"")</f>
        <v/>
      </c>
      <c r="AF268" s="36">
        <f>IFERROR(TRIM(INDEX($A268:$Z268,MATCH(Lists!$J$3,$A$1:$Z$1,0))&amp;""),"")</f>
        <v/>
      </c>
      <c r="AG268" s="36">
        <f>IFERROR(TRIM(INDEX($A268:$Z268,MATCH(Lists!$J$4,$A$1:$Z$1,0))&amp;""),"")</f>
        <v/>
      </c>
      <c r="AH268" s="36">
        <f>IF(AND(AE268&lt;&gt;"",UPPER(TRIM(AB268))&lt;&gt;"Y"),1,0)</f>
        <v/>
      </c>
      <c r="AI268" s="36">
        <f>IF(AH268=1,IF(LEFT(IFERROR(TRIM(INDEX($A268:$Z268,MATCH(Lists!$J$5,$A$1:$Z$1,0))&amp;""),""),3)="Yes",1,0),0)</f>
        <v/>
      </c>
      <c r="AJ268" s="36">
        <f>IFERROR(TRIM(INDEX($A268:$Z268,MATCH(Lists!$J$9,$A$1:$Z$1,0))&amp;""),"")</f>
        <v/>
      </c>
      <c r="AK268" s="36">
        <f>IF(AH268=0,0,IF(AJ268="",1,IF(IFERROR(INDEX(Lists!$B$2:$B$9,MATCH(AJ268,Lists!$A$2:$A$9,0)),"N")="Y",1,0)))</f>
        <v/>
      </c>
      <c r="AL268" s="36">
        <f>AH268+AI268</f>
        <v/>
      </c>
      <c r="AM268" s="36">
        <f>AK268*(1+AI268)</f>
        <v/>
      </c>
      <c r="AN268" s="36">
        <f>IFERROR(VALUE(IFERROR(TRIM(INDEX($A268:$Z268,MATCH(Lists!$J$10,$A$1:$Z$1,0))&amp;""),"")),0)</f>
        <v/>
      </c>
      <c r="AO268" s="36">
        <f>IFERROR(VALUE(IFERROR(TRIM(INDEX($A268:$Z268,MATCH(Lists!$J$12,$A$1:$Z$1,0))&amp;""),"")),0)</f>
        <v/>
      </c>
      <c r="AP268" s="36">
        <f>IF(IFERROR(INDEX(Lists!$C$2:$C$9,MATCH(AJ268,Lists!$A$2:$A$9,0)),"N")="Y",AN268-AO268,0)</f>
        <v/>
      </c>
      <c r="AQ268" s="36">
        <f>UPPER(IFERROR(TRIM(INDEX($A268:$Z268,MATCH(Lists!$J$11,$A$1:$Z$1,0))&amp;""),""))</f>
        <v/>
      </c>
      <c r="AR268" s="36">
        <f>IF(LEN(AQ268)&gt;0,ROW(),"")</f>
        <v/>
      </c>
      <c r="AS268" s="36">
        <f>IFERROR(TRIM(INDEX($A268:$Z268,MATCH(Lists!$J$7,$A$1:$Z$1,0))&amp;""),"")</f>
        <v/>
      </c>
      <c r="AT268" s="36">
        <f>IFERROR(TRIM(INDEX($A268:$Z268,MATCH(Lists!$J$8,$A$1:$Z$1,0))&amp;""),"")</f>
        <v/>
      </c>
      <c r="AU268" s="36">
        <f>IF(AND(AH268=1,LEN(AT268)&gt;0),MAX($AU$1:AU267)+1,"")</f>
        <v/>
      </c>
      <c r="AV268" s="36">
        <f>IF(AH268=1,AE268,"")</f>
        <v/>
      </c>
      <c r="AW268" s="36">
        <f>IF(AV268="","",SUMPRODUCT(($AV$2:$AV$501&lt;&gt;"")*($AV$2:$AV$501&lt;AV268))+SUMPRODUCT(($AV$2:AV268=AV268)*1))</f>
        <v/>
      </c>
      <c r="AX268" s="36">
        <f>IF(AI268=1,IFERROR(TRIM(INDEX($A268:$Z268,MATCH(Lists!$J$6,$A$1:$Z$1,0))&amp;""),""),"")</f>
        <v/>
      </c>
    </row>
    <row r="269">
      <c r="AA269" s="34" t="n"/>
      <c r="AB269" s="37" t="n"/>
      <c r="AC269" s="37" t="n"/>
      <c r="AD269" s="34" t="n"/>
      <c r="AE269" s="36">
        <f>IFERROR(TRIM(INDEX($A269:$Z269,MATCH(Lists!$J$2,$A$1:$Z$1,0))&amp;""),"")</f>
        <v/>
      </c>
      <c r="AF269" s="36">
        <f>IFERROR(TRIM(INDEX($A269:$Z269,MATCH(Lists!$J$3,$A$1:$Z$1,0))&amp;""),"")</f>
        <v/>
      </c>
      <c r="AG269" s="36">
        <f>IFERROR(TRIM(INDEX($A269:$Z269,MATCH(Lists!$J$4,$A$1:$Z$1,0))&amp;""),"")</f>
        <v/>
      </c>
      <c r="AH269" s="36">
        <f>IF(AND(AE269&lt;&gt;"",UPPER(TRIM(AB269))&lt;&gt;"Y"),1,0)</f>
        <v/>
      </c>
      <c r="AI269" s="36">
        <f>IF(AH269=1,IF(LEFT(IFERROR(TRIM(INDEX($A269:$Z269,MATCH(Lists!$J$5,$A$1:$Z$1,0))&amp;""),""),3)="Yes",1,0),0)</f>
        <v/>
      </c>
      <c r="AJ269" s="36">
        <f>IFERROR(TRIM(INDEX($A269:$Z269,MATCH(Lists!$J$9,$A$1:$Z$1,0))&amp;""),"")</f>
        <v/>
      </c>
      <c r="AK269" s="36">
        <f>IF(AH269=0,0,IF(AJ269="",1,IF(IFERROR(INDEX(Lists!$B$2:$B$9,MATCH(AJ269,Lists!$A$2:$A$9,0)),"N")="Y",1,0)))</f>
        <v/>
      </c>
      <c r="AL269" s="36">
        <f>AH269+AI269</f>
        <v/>
      </c>
      <c r="AM269" s="36">
        <f>AK269*(1+AI269)</f>
        <v/>
      </c>
      <c r="AN269" s="36">
        <f>IFERROR(VALUE(IFERROR(TRIM(INDEX($A269:$Z269,MATCH(Lists!$J$10,$A$1:$Z$1,0))&amp;""),"")),0)</f>
        <v/>
      </c>
      <c r="AO269" s="36">
        <f>IFERROR(VALUE(IFERROR(TRIM(INDEX($A269:$Z269,MATCH(Lists!$J$12,$A$1:$Z$1,0))&amp;""),"")),0)</f>
        <v/>
      </c>
      <c r="AP269" s="36">
        <f>IF(IFERROR(INDEX(Lists!$C$2:$C$9,MATCH(AJ269,Lists!$A$2:$A$9,0)),"N")="Y",AN269-AO269,0)</f>
        <v/>
      </c>
      <c r="AQ269" s="36">
        <f>UPPER(IFERROR(TRIM(INDEX($A269:$Z269,MATCH(Lists!$J$11,$A$1:$Z$1,0))&amp;""),""))</f>
        <v/>
      </c>
      <c r="AR269" s="36">
        <f>IF(LEN(AQ269)&gt;0,ROW(),"")</f>
        <v/>
      </c>
      <c r="AS269" s="36">
        <f>IFERROR(TRIM(INDEX($A269:$Z269,MATCH(Lists!$J$7,$A$1:$Z$1,0))&amp;""),"")</f>
        <v/>
      </c>
      <c r="AT269" s="36">
        <f>IFERROR(TRIM(INDEX($A269:$Z269,MATCH(Lists!$J$8,$A$1:$Z$1,0))&amp;""),"")</f>
        <v/>
      </c>
      <c r="AU269" s="36">
        <f>IF(AND(AH269=1,LEN(AT269)&gt;0),MAX($AU$1:AU268)+1,"")</f>
        <v/>
      </c>
      <c r="AV269" s="36">
        <f>IF(AH269=1,AE269,"")</f>
        <v/>
      </c>
      <c r="AW269" s="36">
        <f>IF(AV269="","",SUMPRODUCT(($AV$2:$AV$501&lt;&gt;"")*($AV$2:$AV$501&lt;AV269))+SUMPRODUCT(($AV$2:AV269=AV269)*1))</f>
        <v/>
      </c>
      <c r="AX269" s="36">
        <f>IF(AI269=1,IFERROR(TRIM(INDEX($A269:$Z269,MATCH(Lists!$J$6,$A$1:$Z$1,0))&amp;""),""),"")</f>
        <v/>
      </c>
    </row>
    <row r="270">
      <c r="AA270" s="34" t="n"/>
      <c r="AB270" s="37" t="n"/>
      <c r="AC270" s="37" t="n"/>
      <c r="AD270" s="34" t="n"/>
      <c r="AE270" s="36">
        <f>IFERROR(TRIM(INDEX($A270:$Z270,MATCH(Lists!$J$2,$A$1:$Z$1,0))&amp;""),"")</f>
        <v/>
      </c>
      <c r="AF270" s="36">
        <f>IFERROR(TRIM(INDEX($A270:$Z270,MATCH(Lists!$J$3,$A$1:$Z$1,0))&amp;""),"")</f>
        <v/>
      </c>
      <c r="AG270" s="36">
        <f>IFERROR(TRIM(INDEX($A270:$Z270,MATCH(Lists!$J$4,$A$1:$Z$1,0))&amp;""),"")</f>
        <v/>
      </c>
      <c r="AH270" s="36">
        <f>IF(AND(AE270&lt;&gt;"",UPPER(TRIM(AB270))&lt;&gt;"Y"),1,0)</f>
        <v/>
      </c>
      <c r="AI270" s="36">
        <f>IF(AH270=1,IF(LEFT(IFERROR(TRIM(INDEX($A270:$Z270,MATCH(Lists!$J$5,$A$1:$Z$1,0))&amp;""),""),3)="Yes",1,0),0)</f>
        <v/>
      </c>
      <c r="AJ270" s="36">
        <f>IFERROR(TRIM(INDEX($A270:$Z270,MATCH(Lists!$J$9,$A$1:$Z$1,0))&amp;""),"")</f>
        <v/>
      </c>
      <c r="AK270" s="36">
        <f>IF(AH270=0,0,IF(AJ270="",1,IF(IFERROR(INDEX(Lists!$B$2:$B$9,MATCH(AJ270,Lists!$A$2:$A$9,0)),"N")="Y",1,0)))</f>
        <v/>
      </c>
      <c r="AL270" s="36">
        <f>AH270+AI270</f>
        <v/>
      </c>
      <c r="AM270" s="36">
        <f>AK270*(1+AI270)</f>
        <v/>
      </c>
      <c r="AN270" s="36">
        <f>IFERROR(VALUE(IFERROR(TRIM(INDEX($A270:$Z270,MATCH(Lists!$J$10,$A$1:$Z$1,0))&amp;""),"")),0)</f>
        <v/>
      </c>
      <c r="AO270" s="36">
        <f>IFERROR(VALUE(IFERROR(TRIM(INDEX($A270:$Z270,MATCH(Lists!$J$12,$A$1:$Z$1,0))&amp;""),"")),0)</f>
        <v/>
      </c>
      <c r="AP270" s="36">
        <f>IF(IFERROR(INDEX(Lists!$C$2:$C$9,MATCH(AJ270,Lists!$A$2:$A$9,0)),"N")="Y",AN270-AO270,0)</f>
        <v/>
      </c>
      <c r="AQ270" s="36">
        <f>UPPER(IFERROR(TRIM(INDEX($A270:$Z270,MATCH(Lists!$J$11,$A$1:$Z$1,0))&amp;""),""))</f>
        <v/>
      </c>
      <c r="AR270" s="36">
        <f>IF(LEN(AQ270)&gt;0,ROW(),"")</f>
        <v/>
      </c>
      <c r="AS270" s="36">
        <f>IFERROR(TRIM(INDEX($A270:$Z270,MATCH(Lists!$J$7,$A$1:$Z$1,0))&amp;""),"")</f>
        <v/>
      </c>
      <c r="AT270" s="36">
        <f>IFERROR(TRIM(INDEX($A270:$Z270,MATCH(Lists!$J$8,$A$1:$Z$1,0))&amp;""),"")</f>
        <v/>
      </c>
      <c r="AU270" s="36">
        <f>IF(AND(AH270=1,LEN(AT270)&gt;0),MAX($AU$1:AU269)+1,"")</f>
        <v/>
      </c>
      <c r="AV270" s="36">
        <f>IF(AH270=1,AE270,"")</f>
        <v/>
      </c>
      <c r="AW270" s="36">
        <f>IF(AV270="","",SUMPRODUCT(($AV$2:$AV$501&lt;&gt;"")*($AV$2:$AV$501&lt;AV270))+SUMPRODUCT(($AV$2:AV270=AV270)*1))</f>
        <v/>
      </c>
      <c r="AX270" s="36">
        <f>IF(AI270=1,IFERROR(TRIM(INDEX($A270:$Z270,MATCH(Lists!$J$6,$A$1:$Z$1,0))&amp;""),""),"")</f>
        <v/>
      </c>
    </row>
    <row r="271">
      <c r="AA271" s="34" t="n"/>
      <c r="AB271" s="37" t="n"/>
      <c r="AC271" s="37" t="n"/>
      <c r="AD271" s="34" t="n"/>
      <c r="AE271" s="36">
        <f>IFERROR(TRIM(INDEX($A271:$Z271,MATCH(Lists!$J$2,$A$1:$Z$1,0))&amp;""),"")</f>
        <v/>
      </c>
      <c r="AF271" s="36">
        <f>IFERROR(TRIM(INDEX($A271:$Z271,MATCH(Lists!$J$3,$A$1:$Z$1,0))&amp;""),"")</f>
        <v/>
      </c>
      <c r="AG271" s="36">
        <f>IFERROR(TRIM(INDEX($A271:$Z271,MATCH(Lists!$J$4,$A$1:$Z$1,0))&amp;""),"")</f>
        <v/>
      </c>
      <c r="AH271" s="36">
        <f>IF(AND(AE271&lt;&gt;"",UPPER(TRIM(AB271))&lt;&gt;"Y"),1,0)</f>
        <v/>
      </c>
      <c r="AI271" s="36">
        <f>IF(AH271=1,IF(LEFT(IFERROR(TRIM(INDEX($A271:$Z271,MATCH(Lists!$J$5,$A$1:$Z$1,0))&amp;""),""),3)="Yes",1,0),0)</f>
        <v/>
      </c>
      <c r="AJ271" s="36">
        <f>IFERROR(TRIM(INDEX($A271:$Z271,MATCH(Lists!$J$9,$A$1:$Z$1,0))&amp;""),"")</f>
        <v/>
      </c>
      <c r="AK271" s="36">
        <f>IF(AH271=0,0,IF(AJ271="",1,IF(IFERROR(INDEX(Lists!$B$2:$B$9,MATCH(AJ271,Lists!$A$2:$A$9,0)),"N")="Y",1,0)))</f>
        <v/>
      </c>
      <c r="AL271" s="36">
        <f>AH271+AI271</f>
        <v/>
      </c>
      <c r="AM271" s="36">
        <f>AK271*(1+AI271)</f>
        <v/>
      </c>
      <c r="AN271" s="36">
        <f>IFERROR(VALUE(IFERROR(TRIM(INDEX($A271:$Z271,MATCH(Lists!$J$10,$A$1:$Z$1,0))&amp;""),"")),0)</f>
        <v/>
      </c>
      <c r="AO271" s="36">
        <f>IFERROR(VALUE(IFERROR(TRIM(INDEX($A271:$Z271,MATCH(Lists!$J$12,$A$1:$Z$1,0))&amp;""),"")),0)</f>
        <v/>
      </c>
      <c r="AP271" s="36">
        <f>IF(IFERROR(INDEX(Lists!$C$2:$C$9,MATCH(AJ271,Lists!$A$2:$A$9,0)),"N")="Y",AN271-AO271,0)</f>
        <v/>
      </c>
      <c r="AQ271" s="36">
        <f>UPPER(IFERROR(TRIM(INDEX($A271:$Z271,MATCH(Lists!$J$11,$A$1:$Z$1,0))&amp;""),""))</f>
        <v/>
      </c>
      <c r="AR271" s="36">
        <f>IF(LEN(AQ271)&gt;0,ROW(),"")</f>
        <v/>
      </c>
      <c r="AS271" s="36">
        <f>IFERROR(TRIM(INDEX($A271:$Z271,MATCH(Lists!$J$7,$A$1:$Z$1,0))&amp;""),"")</f>
        <v/>
      </c>
      <c r="AT271" s="36">
        <f>IFERROR(TRIM(INDEX($A271:$Z271,MATCH(Lists!$J$8,$A$1:$Z$1,0))&amp;""),"")</f>
        <v/>
      </c>
      <c r="AU271" s="36">
        <f>IF(AND(AH271=1,LEN(AT271)&gt;0),MAX($AU$1:AU270)+1,"")</f>
        <v/>
      </c>
      <c r="AV271" s="36">
        <f>IF(AH271=1,AE271,"")</f>
        <v/>
      </c>
      <c r="AW271" s="36">
        <f>IF(AV271="","",SUMPRODUCT(($AV$2:$AV$501&lt;&gt;"")*($AV$2:$AV$501&lt;AV271))+SUMPRODUCT(($AV$2:AV271=AV271)*1))</f>
        <v/>
      </c>
      <c r="AX271" s="36">
        <f>IF(AI271=1,IFERROR(TRIM(INDEX($A271:$Z271,MATCH(Lists!$J$6,$A$1:$Z$1,0))&amp;""),""),"")</f>
        <v/>
      </c>
    </row>
    <row r="272">
      <c r="AA272" s="34" t="n"/>
      <c r="AB272" s="37" t="n"/>
      <c r="AC272" s="37" t="n"/>
      <c r="AD272" s="34" t="n"/>
      <c r="AE272" s="36">
        <f>IFERROR(TRIM(INDEX($A272:$Z272,MATCH(Lists!$J$2,$A$1:$Z$1,0))&amp;""),"")</f>
        <v/>
      </c>
      <c r="AF272" s="36">
        <f>IFERROR(TRIM(INDEX($A272:$Z272,MATCH(Lists!$J$3,$A$1:$Z$1,0))&amp;""),"")</f>
        <v/>
      </c>
      <c r="AG272" s="36">
        <f>IFERROR(TRIM(INDEX($A272:$Z272,MATCH(Lists!$J$4,$A$1:$Z$1,0))&amp;""),"")</f>
        <v/>
      </c>
      <c r="AH272" s="36">
        <f>IF(AND(AE272&lt;&gt;"",UPPER(TRIM(AB272))&lt;&gt;"Y"),1,0)</f>
        <v/>
      </c>
      <c r="AI272" s="36">
        <f>IF(AH272=1,IF(LEFT(IFERROR(TRIM(INDEX($A272:$Z272,MATCH(Lists!$J$5,$A$1:$Z$1,0))&amp;""),""),3)="Yes",1,0),0)</f>
        <v/>
      </c>
      <c r="AJ272" s="36">
        <f>IFERROR(TRIM(INDEX($A272:$Z272,MATCH(Lists!$J$9,$A$1:$Z$1,0))&amp;""),"")</f>
        <v/>
      </c>
      <c r="AK272" s="36">
        <f>IF(AH272=0,0,IF(AJ272="",1,IF(IFERROR(INDEX(Lists!$B$2:$B$9,MATCH(AJ272,Lists!$A$2:$A$9,0)),"N")="Y",1,0)))</f>
        <v/>
      </c>
      <c r="AL272" s="36">
        <f>AH272+AI272</f>
        <v/>
      </c>
      <c r="AM272" s="36">
        <f>AK272*(1+AI272)</f>
        <v/>
      </c>
      <c r="AN272" s="36">
        <f>IFERROR(VALUE(IFERROR(TRIM(INDEX($A272:$Z272,MATCH(Lists!$J$10,$A$1:$Z$1,0))&amp;""),"")),0)</f>
        <v/>
      </c>
      <c r="AO272" s="36">
        <f>IFERROR(VALUE(IFERROR(TRIM(INDEX($A272:$Z272,MATCH(Lists!$J$12,$A$1:$Z$1,0))&amp;""),"")),0)</f>
        <v/>
      </c>
      <c r="AP272" s="36">
        <f>IF(IFERROR(INDEX(Lists!$C$2:$C$9,MATCH(AJ272,Lists!$A$2:$A$9,0)),"N")="Y",AN272-AO272,0)</f>
        <v/>
      </c>
      <c r="AQ272" s="36">
        <f>UPPER(IFERROR(TRIM(INDEX($A272:$Z272,MATCH(Lists!$J$11,$A$1:$Z$1,0))&amp;""),""))</f>
        <v/>
      </c>
      <c r="AR272" s="36">
        <f>IF(LEN(AQ272)&gt;0,ROW(),"")</f>
        <v/>
      </c>
      <c r="AS272" s="36">
        <f>IFERROR(TRIM(INDEX($A272:$Z272,MATCH(Lists!$J$7,$A$1:$Z$1,0))&amp;""),"")</f>
        <v/>
      </c>
      <c r="AT272" s="36">
        <f>IFERROR(TRIM(INDEX($A272:$Z272,MATCH(Lists!$J$8,$A$1:$Z$1,0))&amp;""),"")</f>
        <v/>
      </c>
      <c r="AU272" s="36">
        <f>IF(AND(AH272=1,LEN(AT272)&gt;0),MAX($AU$1:AU271)+1,"")</f>
        <v/>
      </c>
      <c r="AV272" s="36">
        <f>IF(AH272=1,AE272,"")</f>
        <v/>
      </c>
      <c r="AW272" s="36">
        <f>IF(AV272="","",SUMPRODUCT(($AV$2:$AV$501&lt;&gt;"")*($AV$2:$AV$501&lt;AV272))+SUMPRODUCT(($AV$2:AV272=AV272)*1))</f>
        <v/>
      </c>
      <c r="AX272" s="36">
        <f>IF(AI272=1,IFERROR(TRIM(INDEX($A272:$Z272,MATCH(Lists!$J$6,$A$1:$Z$1,0))&amp;""),""),"")</f>
        <v/>
      </c>
    </row>
    <row r="273">
      <c r="AA273" s="34" t="n"/>
      <c r="AB273" s="37" t="n"/>
      <c r="AC273" s="37" t="n"/>
      <c r="AD273" s="34" t="n"/>
      <c r="AE273" s="36">
        <f>IFERROR(TRIM(INDEX($A273:$Z273,MATCH(Lists!$J$2,$A$1:$Z$1,0))&amp;""),"")</f>
        <v/>
      </c>
      <c r="AF273" s="36">
        <f>IFERROR(TRIM(INDEX($A273:$Z273,MATCH(Lists!$J$3,$A$1:$Z$1,0))&amp;""),"")</f>
        <v/>
      </c>
      <c r="AG273" s="36">
        <f>IFERROR(TRIM(INDEX($A273:$Z273,MATCH(Lists!$J$4,$A$1:$Z$1,0))&amp;""),"")</f>
        <v/>
      </c>
      <c r="AH273" s="36">
        <f>IF(AND(AE273&lt;&gt;"",UPPER(TRIM(AB273))&lt;&gt;"Y"),1,0)</f>
        <v/>
      </c>
      <c r="AI273" s="36">
        <f>IF(AH273=1,IF(LEFT(IFERROR(TRIM(INDEX($A273:$Z273,MATCH(Lists!$J$5,$A$1:$Z$1,0))&amp;""),""),3)="Yes",1,0),0)</f>
        <v/>
      </c>
      <c r="AJ273" s="36">
        <f>IFERROR(TRIM(INDEX($A273:$Z273,MATCH(Lists!$J$9,$A$1:$Z$1,0))&amp;""),"")</f>
        <v/>
      </c>
      <c r="AK273" s="36">
        <f>IF(AH273=0,0,IF(AJ273="",1,IF(IFERROR(INDEX(Lists!$B$2:$B$9,MATCH(AJ273,Lists!$A$2:$A$9,0)),"N")="Y",1,0)))</f>
        <v/>
      </c>
      <c r="AL273" s="36">
        <f>AH273+AI273</f>
        <v/>
      </c>
      <c r="AM273" s="36">
        <f>AK273*(1+AI273)</f>
        <v/>
      </c>
      <c r="AN273" s="36">
        <f>IFERROR(VALUE(IFERROR(TRIM(INDEX($A273:$Z273,MATCH(Lists!$J$10,$A$1:$Z$1,0))&amp;""),"")),0)</f>
        <v/>
      </c>
      <c r="AO273" s="36">
        <f>IFERROR(VALUE(IFERROR(TRIM(INDEX($A273:$Z273,MATCH(Lists!$J$12,$A$1:$Z$1,0))&amp;""),"")),0)</f>
        <v/>
      </c>
      <c r="AP273" s="36">
        <f>IF(IFERROR(INDEX(Lists!$C$2:$C$9,MATCH(AJ273,Lists!$A$2:$A$9,0)),"N")="Y",AN273-AO273,0)</f>
        <v/>
      </c>
      <c r="AQ273" s="36">
        <f>UPPER(IFERROR(TRIM(INDEX($A273:$Z273,MATCH(Lists!$J$11,$A$1:$Z$1,0))&amp;""),""))</f>
        <v/>
      </c>
      <c r="AR273" s="36">
        <f>IF(LEN(AQ273)&gt;0,ROW(),"")</f>
        <v/>
      </c>
      <c r="AS273" s="36">
        <f>IFERROR(TRIM(INDEX($A273:$Z273,MATCH(Lists!$J$7,$A$1:$Z$1,0))&amp;""),"")</f>
        <v/>
      </c>
      <c r="AT273" s="36">
        <f>IFERROR(TRIM(INDEX($A273:$Z273,MATCH(Lists!$J$8,$A$1:$Z$1,0))&amp;""),"")</f>
        <v/>
      </c>
      <c r="AU273" s="36">
        <f>IF(AND(AH273=1,LEN(AT273)&gt;0),MAX($AU$1:AU272)+1,"")</f>
        <v/>
      </c>
      <c r="AV273" s="36">
        <f>IF(AH273=1,AE273,"")</f>
        <v/>
      </c>
      <c r="AW273" s="36">
        <f>IF(AV273="","",SUMPRODUCT(($AV$2:$AV$501&lt;&gt;"")*($AV$2:$AV$501&lt;AV273))+SUMPRODUCT(($AV$2:AV273=AV273)*1))</f>
        <v/>
      </c>
      <c r="AX273" s="36">
        <f>IF(AI273=1,IFERROR(TRIM(INDEX($A273:$Z273,MATCH(Lists!$J$6,$A$1:$Z$1,0))&amp;""),""),"")</f>
        <v/>
      </c>
    </row>
    <row r="274">
      <c r="AA274" s="34" t="n"/>
      <c r="AB274" s="37" t="n"/>
      <c r="AC274" s="37" t="n"/>
      <c r="AD274" s="34" t="n"/>
      <c r="AE274" s="36">
        <f>IFERROR(TRIM(INDEX($A274:$Z274,MATCH(Lists!$J$2,$A$1:$Z$1,0))&amp;""),"")</f>
        <v/>
      </c>
      <c r="AF274" s="36">
        <f>IFERROR(TRIM(INDEX($A274:$Z274,MATCH(Lists!$J$3,$A$1:$Z$1,0))&amp;""),"")</f>
        <v/>
      </c>
      <c r="AG274" s="36">
        <f>IFERROR(TRIM(INDEX($A274:$Z274,MATCH(Lists!$J$4,$A$1:$Z$1,0))&amp;""),"")</f>
        <v/>
      </c>
      <c r="AH274" s="36">
        <f>IF(AND(AE274&lt;&gt;"",UPPER(TRIM(AB274))&lt;&gt;"Y"),1,0)</f>
        <v/>
      </c>
      <c r="AI274" s="36">
        <f>IF(AH274=1,IF(LEFT(IFERROR(TRIM(INDEX($A274:$Z274,MATCH(Lists!$J$5,$A$1:$Z$1,0))&amp;""),""),3)="Yes",1,0),0)</f>
        <v/>
      </c>
      <c r="AJ274" s="36">
        <f>IFERROR(TRIM(INDEX($A274:$Z274,MATCH(Lists!$J$9,$A$1:$Z$1,0))&amp;""),"")</f>
        <v/>
      </c>
      <c r="AK274" s="36">
        <f>IF(AH274=0,0,IF(AJ274="",1,IF(IFERROR(INDEX(Lists!$B$2:$B$9,MATCH(AJ274,Lists!$A$2:$A$9,0)),"N")="Y",1,0)))</f>
        <v/>
      </c>
      <c r="AL274" s="36">
        <f>AH274+AI274</f>
        <v/>
      </c>
      <c r="AM274" s="36">
        <f>AK274*(1+AI274)</f>
        <v/>
      </c>
      <c r="AN274" s="36">
        <f>IFERROR(VALUE(IFERROR(TRIM(INDEX($A274:$Z274,MATCH(Lists!$J$10,$A$1:$Z$1,0))&amp;""),"")),0)</f>
        <v/>
      </c>
      <c r="AO274" s="36">
        <f>IFERROR(VALUE(IFERROR(TRIM(INDEX($A274:$Z274,MATCH(Lists!$J$12,$A$1:$Z$1,0))&amp;""),"")),0)</f>
        <v/>
      </c>
      <c r="AP274" s="36">
        <f>IF(IFERROR(INDEX(Lists!$C$2:$C$9,MATCH(AJ274,Lists!$A$2:$A$9,0)),"N")="Y",AN274-AO274,0)</f>
        <v/>
      </c>
      <c r="AQ274" s="36">
        <f>UPPER(IFERROR(TRIM(INDEX($A274:$Z274,MATCH(Lists!$J$11,$A$1:$Z$1,0))&amp;""),""))</f>
        <v/>
      </c>
      <c r="AR274" s="36">
        <f>IF(LEN(AQ274)&gt;0,ROW(),"")</f>
        <v/>
      </c>
      <c r="AS274" s="36">
        <f>IFERROR(TRIM(INDEX($A274:$Z274,MATCH(Lists!$J$7,$A$1:$Z$1,0))&amp;""),"")</f>
        <v/>
      </c>
      <c r="AT274" s="36">
        <f>IFERROR(TRIM(INDEX($A274:$Z274,MATCH(Lists!$J$8,$A$1:$Z$1,0))&amp;""),"")</f>
        <v/>
      </c>
      <c r="AU274" s="36">
        <f>IF(AND(AH274=1,LEN(AT274)&gt;0),MAX($AU$1:AU273)+1,"")</f>
        <v/>
      </c>
      <c r="AV274" s="36">
        <f>IF(AH274=1,AE274,"")</f>
        <v/>
      </c>
      <c r="AW274" s="36">
        <f>IF(AV274="","",SUMPRODUCT(($AV$2:$AV$501&lt;&gt;"")*($AV$2:$AV$501&lt;AV274))+SUMPRODUCT(($AV$2:AV274=AV274)*1))</f>
        <v/>
      </c>
      <c r="AX274" s="36">
        <f>IF(AI274=1,IFERROR(TRIM(INDEX($A274:$Z274,MATCH(Lists!$J$6,$A$1:$Z$1,0))&amp;""),""),"")</f>
        <v/>
      </c>
    </row>
    <row r="275">
      <c r="AA275" s="34" t="n"/>
      <c r="AB275" s="37" t="n"/>
      <c r="AC275" s="37" t="n"/>
      <c r="AD275" s="34" t="n"/>
      <c r="AE275" s="36">
        <f>IFERROR(TRIM(INDEX($A275:$Z275,MATCH(Lists!$J$2,$A$1:$Z$1,0))&amp;""),"")</f>
        <v/>
      </c>
      <c r="AF275" s="36">
        <f>IFERROR(TRIM(INDEX($A275:$Z275,MATCH(Lists!$J$3,$A$1:$Z$1,0))&amp;""),"")</f>
        <v/>
      </c>
      <c r="AG275" s="36">
        <f>IFERROR(TRIM(INDEX($A275:$Z275,MATCH(Lists!$J$4,$A$1:$Z$1,0))&amp;""),"")</f>
        <v/>
      </c>
      <c r="AH275" s="36">
        <f>IF(AND(AE275&lt;&gt;"",UPPER(TRIM(AB275))&lt;&gt;"Y"),1,0)</f>
        <v/>
      </c>
      <c r="AI275" s="36">
        <f>IF(AH275=1,IF(LEFT(IFERROR(TRIM(INDEX($A275:$Z275,MATCH(Lists!$J$5,$A$1:$Z$1,0))&amp;""),""),3)="Yes",1,0),0)</f>
        <v/>
      </c>
      <c r="AJ275" s="36">
        <f>IFERROR(TRIM(INDEX($A275:$Z275,MATCH(Lists!$J$9,$A$1:$Z$1,0))&amp;""),"")</f>
        <v/>
      </c>
      <c r="AK275" s="36">
        <f>IF(AH275=0,0,IF(AJ275="",1,IF(IFERROR(INDEX(Lists!$B$2:$B$9,MATCH(AJ275,Lists!$A$2:$A$9,0)),"N")="Y",1,0)))</f>
        <v/>
      </c>
      <c r="AL275" s="36">
        <f>AH275+AI275</f>
        <v/>
      </c>
      <c r="AM275" s="36">
        <f>AK275*(1+AI275)</f>
        <v/>
      </c>
      <c r="AN275" s="36">
        <f>IFERROR(VALUE(IFERROR(TRIM(INDEX($A275:$Z275,MATCH(Lists!$J$10,$A$1:$Z$1,0))&amp;""),"")),0)</f>
        <v/>
      </c>
      <c r="AO275" s="36">
        <f>IFERROR(VALUE(IFERROR(TRIM(INDEX($A275:$Z275,MATCH(Lists!$J$12,$A$1:$Z$1,0))&amp;""),"")),0)</f>
        <v/>
      </c>
      <c r="AP275" s="36">
        <f>IF(IFERROR(INDEX(Lists!$C$2:$C$9,MATCH(AJ275,Lists!$A$2:$A$9,0)),"N")="Y",AN275-AO275,0)</f>
        <v/>
      </c>
      <c r="AQ275" s="36">
        <f>UPPER(IFERROR(TRIM(INDEX($A275:$Z275,MATCH(Lists!$J$11,$A$1:$Z$1,0))&amp;""),""))</f>
        <v/>
      </c>
      <c r="AR275" s="36">
        <f>IF(LEN(AQ275)&gt;0,ROW(),"")</f>
        <v/>
      </c>
      <c r="AS275" s="36">
        <f>IFERROR(TRIM(INDEX($A275:$Z275,MATCH(Lists!$J$7,$A$1:$Z$1,0))&amp;""),"")</f>
        <v/>
      </c>
      <c r="AT275" s="36">
        <f>IFERROR(TRIM(INDEX($A275:$Z275,MATCH(Lists!$J$8,$A$1:$Z$1,0))&amp;""),"")</f>
        <v/>
      </c>
      <c r="AU275" s="36">
        <f>IF(AND(AH275=1,LEN(AT275)&gt;0),MAX($AU$1:AU274)+1,"")</f>
        <v/>
      </c>
      <c r="AV275" s="36">
        <f>IF(AH275=1,AE275,"")</f>
        <v/>
      </c>
      <c r="AW275" s="36">
        <f>IF(AV275="","",SUMPRODUCT(($AV$2:$AV$501&lt;&gt;"")*($AV$2:$AV$501&lt;AV275))+SUMPRODUCT(($AV$2:AV275=AV275)*1))</f>
        <v/>
      </c>
      <c r="AX275" s="36">
        <f>IF(AI275=1,IFERROR(TRIM(INDEX($A275:$Z275,MATCH(Lists!$J$6,$A$1:$Z$1,0))&amp;""),""),"")</f>
        <v/>
      </c>
    </row>
    <row r="276">
      <c r="AA276" s="34" t="n"/>
      <c r="AB276" s="37" t="n"/>
      <c r="AC276" s="37" t="n"/>
      <c r="AD276" s="34" t="n"/>
      <c r="AE276" s="36">
        <f>IFERROR(TRIM(INDEX($A276:$Z276,MATCH(Lists!$J$2,$A$1:$Z$1,0))&amp;""),"")</f>
        <v/>
      </c>
      <c r="AF276" s="36">
        <f>IFERROR(TRIM(INDEX($A276:$Z276,MATCH(Lists!$J$3,$A$1:$Z$1,0))&amp;""),"")</f>
        <v/>
      </c>
      <c r="AG276" s="36">
        <f>IFERROR(TRIM(INDEX($A276:$Z276,MATCH(Lists!$J$4,$A$1:$Z$1,0))&amp;""),"")</f>
        <v/>
      </c>
      <c r="AH276" s="36">
        <f>IF(AND(AE276&lt;&gt;"",UPPER(TRIM(AB276))&lt;&gt;"Y"),1,0)</f>
        <v/>
      </c>
      <c r="AI276" s="36">
        <f>IF(AH276=1,IF(LEFT(IFERROR(TRIM(INDEX($A276:$Z276,MATCH(Lists!$J$5,$A$1:$Z$1,0))&amp;""),""),3)="Yes",1,0),0)</f>
        <v/>
      </c>
      <c r="AJ276" s="36">
        <f>IFERROR(TRIM(INDEX($A276:$Z276,MATCH(Lists!$J$9,$A$1:$Z$1,0))&amp;""),"")</f>
        <v/>
      </c>
      <c r="AK276" s="36">
        <f>IF(AH276=0,0,IF(AJ276="",1,IF(IFERROR(INDEX(Lists!$B$2:$B$9,MATCH(AJ276,Lists!$A$2:$A$9,0)),"N")="Y",1,0)))</f>
        <v/>
      </c>
      <c r="AL276" s="36">
        <f>AH276+AI276</f>
        <v/>
      </c>
      <c r="AM276" s="36">
        <f>AK276*(1+AI276)</f>
        <v/>
      </c>
      <c r="AN276" s="36">
        <f>IFERROR(VALUE(IFERROR(TRIM(INDEX($A276:$Z276,MATCH(Lists!$J$10,$A$1:$Z$1,0))&amp;""),"")),0)</f>
        <v/>
      </c>
      <c r="AO276" s="36">
        <f>IFERROR(VALUE(IFERROR(TRIM(INDEX($A276:$Z276,MATCH(Lists!$J$12,$A$1:$Z$1,0))&amp;""),"")),0)</f>
        <v/>
      </c>
      <c r="AP276" s="36">
        <f>IF(IFERROR(INDEX(Lists!$C$2:$C$9,MATCH(AJ276,Lists!$A$2:$A$9,0)),"N")="Y",AN276-AO276,0)</f>
        <v/>
      </c>
      <c r="AQ276" s="36">
        <f>UPPER(IFERROR(TRIM(INDEX($A276:$Z276,MATCH(Lists!$J$11,$A$1:$Z$1,0))&amp;""),""))</f>
        <v/>
      </c>
      <c r="AR276" s="36">
        <f>IF(LEN(AQ276)&gt;0,ROW(),"")</f>
        <v/>
      </c>
      <c r="AS276" s="36">
        <f>IFERROR(TRIM(INDEX($A276:$Z276,MATCH(Lists!$J$7,$A$1:$Z$1,0))&amp;""),"")</f>
        <v/>
      </c>
      <c r="AT276" s="36">
        <f>IFERROR(TRIM(INDEX($A276:$Z276,MATCH(Lists!$J$8,$A$1:$Z$1,0))&amp;""),"")</f>
        <v/>
      </c>
      <c r="AU276" s="36">
        <f>IF(AND(AH276=1,LEN(AT276)&gt;0),MAX($AU$1:AU275)+1,"")</f>
        <v/>
      </c>
      <c r="AV276" s="36">
        <f>IF(AH276=1,AE276,"")</f>
        <v/>
      </c>
      <c r="AW276" s="36">
        <f>IF(AV276="","",SUMPRODUCT(($AV$2:$AV$501&lt;&gt;"")*($AV$2:$AV$501&lt;AV276))+SUMPRODUCT(($AV$2:AV276=AV276)*1))</f>
        <v/>
      </c>
      <c r="AX276" s="36">
        <f>IF(AI276=1,IFERROR(TRIM(INDEX($A276:$Z276,MATCH(Lists!$J$6,$A$1:$Z$1,0))&amp;""),""),"")</f>
        <v/>
      </c>
    </row>
    <row r="277">
      <c r="AA277" s="34" t="n"/>
      <c r="AB277" s="37" t="n"/>
      <c r="AC277" s="37" t="n"/>
      <c r="AD277" s="34" t="n"/>
      <c r="AE277" s="36">
        <f>IFERROR(TRIM(INDEX($A277:$Z277,MATCH(Lists!$J$2,$A$1:$Z$1,0))&amp;""),"")</f>
        <v/>
      </c>
      <c r="AF277" s="36">
        <f>IFERROR(TRIM(INDEX($A277:$Z277,MATCH(Lists!$J$3,$A$1:$Z$1,0))&amp;""),"")</f>
        <v/>
      </c>
      <c r="AG277" s="36">
        <f>IFERROR(TRIM(INDEX($A277:$Z277,MATCH(Lists!$J$4,$A$1:$Z$1,0))&amp;""),"")</f>
        <v/>
      </c>
      <c r="AH277" s="36">
        <f>IF(AND(AE277&lt;&gt;"",UPPER(TRIM(AB277))&lt;&gt;"Y"),1,0)</f>
        <v/>
      </c>
      <c r="AI277" s="36">
        <f>IF(AH277=1,IF(LEFT(IFERROR(TRIM(INDEX($A277:$Z277,MATCH(Lists!$J$5,$A$1:$Z$1,0))&amp;""),""),3)="Yes",1,0),0)</f>
        <v/>
      </c>
      <c r="AJ277" s="36">
        <f>IFERROR(TRIM(INDEX($A277:$Z277,MATCH(Lists!$J$9,$A$1:$Z$1,0))&amp;""),"")</f>
        <v/>
      </c>
      <c r="AK277" s="36">
        <f>IF(AH277=0,0,IF(AJ277="",1,IF(IFERROR(INDEX(Lists!$B$2:$B$9,MATCH(AJ277,Lists!$A$2:$A$9,0)),"N")="Y",1,0)))</f>
        <v/>
      </c>
      <c r="AL277" s="36">
        <f>AH277+AI277</f>
        <v/>
      </c>
      <c r="AM277" s="36">
        <f>AK277*(1+AI277)</f>
        <v/>
      </c>
      <c r="AN277" s="36">
        <f>IFERROR(VALUE(IFERROR(TRIM(INDEX($A277:$Z277,MATCH(Lists!$J$10,$A$1:$Z$1,0))&amp;""),"")),0)</f>
        <v/>
      </c>
      <c r="AO277" s="36">
        <f>IFERROR(VALUE(IFERROR(TRIM(INDEX($A277:$Z277,MATCH(Lists!$J$12,$A$1:$Z$1,0))&amp;""),"")),0)</f>
        <v/>
      </c>
      <c r="AP277" s="36">
        <f>IF(IFERROR(INDEX(Lists!$C$2:$C$9,MATCH(AJ277,Lists!$A$2:$A$9,0)),"N")="Y",AN277-AO277,0)</f>
        <v/>
      </c>
      <c r="AQ277" s="36">
        <f>UPPER(IFERROR(TRIM(INDEX($A277:$Z277,MATCH(Lists!$J$11,$A$1:$Z$1,0))&amp;""),""))</f>
        <v/>
      </c>
      <c r="AR277" s="36">
        <f>IF(LEN(AQ277)&gt;0,ROW(),"")</f>
        <v/>
      </c>
      <c r="AS277" s="36">
        <f>IFERROR(TRIM(INDEX($A277:$Z277,MATCH(Lists!$J$7,$A$1:$Z$1,0))&amp;""),"")</f>
        <v/>
      </c>
      <c r="AT277" s="36">
        <f>IFERROR(TRIM(INDEX($A277:$Z277,MATCH(Lists!$J$8,$A$1:$Z$1,0))&amp;""),"")</f>
        <v/>
      </c>
      <c r="AU277" s="36">
        <f>IF(AND(AH277=1,LEN(AT277)&gt;0),MAX($AU$1:AU276)+1,"")</f>
        <v/>
      </c>
      <c r="AV277" s="36">
        <f>IF(AH277=1,AE277,"")</f>
        <v/>
      </c>
      <c r="AW277" s="36">
        <f>IF(AV277="","",SUMPRODUCT(($AV$2:$AV$501&lt;&gt;"")*($AV$2:$AV$501&lt;AV277))+SUMPRODUCT(($AV$2:AV277=AV277)*1))</f>
        <v/>
      </c>
      <c r="AX277" s="36">
        <f>IF(AI277=1,IFERROR(TRIM(INDEX($A277:$Z277,MATCH(Lists!$J$6,$A$1:$Z$1,0))&amp;""),""),"")</f>
        <v/>
      </c>
    </row>
    <row r="278">
      <c r="AA278" s="34" t="n"/>
      <c r="AB278" s="37" t="n"/>
      <c r="AC278" s="37" t="n"/>
      <c r="AD278" s="34" t="n"/>
      <c r="AE278" s="36">
        <f>IFERROR(TRIM(INDEX($A278:$Z278,MATCH(Lists!$J$2,$A$1:$Z$1,0))&amp;""),"")</f>
        <v/>
      </c>
      <c r="AF278" s="36">
        <f>IFERROR(TRIM(INDEX($A278:$Z278,MATCH(Lists!$J$3,$A$1:$Z$1,0))&amp;""),"")</f>
        <v/>
      </c>
      <c r="AG278" s="36">
        <f>IFERROR(TRIM(INDEX($A278:$Z278,MATCH(Lists!$J$4,$A$1:$Z$1,0))&amp;""),"")</f>
        <v/>
      </c>
      <c r="AH278" s="36">
        <f>IF(AND(AE278&lt;&gt;"",UPPER(TRIM(AB278))&lt;&gt;"Y"),1,0)</f>
        <v/>
      </c>
      <c r="AI278" s="36">
        <f>IF(AH278=1,IF(LEFT(IFERROR(TRIM(INDEX($A278:$Z278,MATCH(Lists!$J$5,$A$1:$Z$1,0))&amp;""),""),3)="Yes",1,0),0)</f>
        <v/>
      </c>
      <c r="AJ278" s="36">
        <f>IFERROR(TRIM(INDEX($A278:$Z278,MATCH(Lists!$J$9,$A$1:$Z$1,0))&amp;""),"")</f>
        <v/>
      </c>
      <c r="AK278" s="36">
        <f>IF(AH278=0,0,IF(AJ278="",1,IF(IFERROR(INDEX(Lists!$B$2:$B$9,MATCH(AJ278,Lists!$A$2:$A$9,0)),"N")="Y",1,0)))</f>
        <v/>
      </c>
      <c r="AL278" s="36">
        <f>AH278+AI278</f>
        <v/>
      </c>
      <c r="AM278" s="36">
        <f>AK278*(1+AI278)</f>
        <v/>
      </c>
      <c r="AN278" s="36">
        <f>IFERROR(VALUE(IFERROR(TRIM(INDEX($A278:$Z278,MATCH(Lists!$J$10,$A$1:$Z$1,0))&amp;""),"")),0)</f>
        <v/>
      </c>
      <c r="AO278" s="36">
        <f>IFERROR(VALUE(IFERROR(TRIM(INDEX($A278:$Z278,MATCH(Lists!$J$12,$A$1:$Z$1,0))&amp;""),"")),0)</f>
        <v/>
      </c>
      <c r="AP278" s="36">
        <f>IF(IFERROR(INDEX(Lists!$C$2:$C$9,MATCH(AJ278,Lists!$A$2:$A$9,0)),"N")="Y",AN278-AO278,0)</f>
        <v/>
      </c>
      <c r="AQ278" s="36">
        <f>UPPER(IFERROR(TRIM(INDEX($A278:$Z278,MATCH(Lists!$J$11,$A$1:$Z$1,0))&amp;""),""))</f>
        <v/>
      </c>
      <c r="AR278" s="36">
        <f>IF(LEN(AQ278)&gt;0,ROW(),"")</f>
        <v/>
      </c>
      <c r="AS278" s="36">
        <f>IFERROR(TRIM(INDEX($A278:$Z278,MATCH(Lists!$J$7,$A$1:$Z$1,0))&amp;""),"")</f>
        <v/>
      </c>
      <c r="AT278" s="36">
        <f>IFERROR(TRIM(INDEX($A278:$Z278,MATCH(Lists!$J$8,$A$1:$Z$1,0))&amp;""),"")</f>
        <v/>
      </c>
      <c r="AU278" s="36">
        <f>IF(AND(AH278=1,LEN(AT278)&gt;0),MAX($AU$1:AU277)+1,"")</f>
        <v/>
      </c>
      <c r="AV278" s="36">
        <f>IF(AH278=1,AE278,"")</f>
        <v/>
      </c>
      <c r="AW278" s="36">
        <f>IF(AV278="","",SUMPRODUCT(($AV$2:$AV$501&lt;&gt;"")*($AV$2:$AV$501&lt;AV278))+SUMPRODUCT(($AV$2:AV278=AV278)*1))</f>
        <v/>
      </c>
      <c r="AX278" s="36">
        <f>IF(AI278=1,IFERROR(TRIM(INDEX($A278:$Z278,MATCH(Lists!$J$6,$A$1:$Z$1,0))&amp;""),""),"")</f>
        <v/>
      </c>
    </row>
    <row r="279">
      <c r="AA279" s="34" t="n"/>
      <c r="AB279" s="37" t="n"/>
      <c r="AC279" s="37" t="n"/>
      <c r="AD279" s="34" t="n"/>
      <c r="AE279" s="36">
        <f>IFERROR(TRIM(INDEX($A279:$Z279,MATCH(Lists!$J$2,$A$1:$Z$1,0))&amp;""),"")</f>
        <v/>
      </c>
      <c r="AF279" s="36">
        <f>IFERROR(TRIM(INDEX($A279:$Z279,MATCH(Lists!$J$3,$A$1:$Z$1,0))&amp;""),"")</f>
        <v/>
      </c>
      <c r="AG279" s="36">
        <f>IFERROR(TRIM(INDEX($A279:$Z279,MATCH(Lists!$J$4,$A$1:$Z$1,0))&amp;""),"")</f>
        <v/>
      </c>
      <c r="AH279" s="36">
        <f>IF(AND(AE279&lt;&gt;"",UPPER(TRIM(AB279))&lt;&gt;"Y"),1,0)</f>
        <v/>
      </c>
      <c r="AI279" s="36">
        <f>IF(AH279=1,IF(LEFT(IFERROR(TRIM(INDEX($A279:$Z279,MATCH(Lists!$J$5,$A$1:$Z$1,0))&amp;""),""),3)="Yes",1,0),0)</f>
        <v/>
      </c>
      <c r="AJ279" s="36">
        <f>IFERROR(TRIM(INDEX($A279:$Z279,MATCH(Lists!$J$9,$A$1:$Z$1,0))&amp;""),"")</f>
        <v/>
      </c>
      <c r="AK279" s="36">
        <f>IF(AH279=0,0,IF(AJ279="",1,IF(IFERROR(INDEX(Lists!$B$2:$B$9,MATCH(AJ279,Lists!$A$2:$A$9,0)),"N")="Y",1,0)))</f>
        <v/>
      </c>
      <c r="AL279" s="36">
        <f>AH279+AI279</f>
        <v/>
      </c>
      <c r="AM279" s="36">
        <f>AK279*(1+AI279)</f>
        <v/>
      </c>
      <c r="AN279" s="36">
        <f>IFERROR(VALUE(IFERROR(TRIM(INDEX($A279:$Z279,MATCH(Lists!$J$10,$A$1:$Z$1,0))&amp;""),"")),0)</f>
        <v/>
      </c>
      <c r="AO279" s="36">
        <f>IFERROR(VALUE(IFERROR(TRIM(INDEX($A279:$Z279,MATCH(Lists!$J$12,$A$1:$Z$1,0))&amp;""),"")),0)</f>
        <v/>
      </c>
      <c r="AP279" s="36">
        <f>IF(IFERROR(INDEX(Lists!$C$2:$C$9,MATCH(AJ279,Lists!$A$2:$A$9,0)),"N")="Y",AN279-AO279,0)</f>
        <v/>
      </c>
      <c r="AQ279" s="36">
        <f>UPPER(IFERROR(TRIM(INDEX($A279:$Z279,MATCH(Lists!$J$11,$A$1:$Z$1,0))&amp;""),""))</f>
        <v/>
      </c>
      <c r="AR279" s="36">
        <f>IF(LEN(AQ279)&gt;0,ROW(),"")</f>
        <v/>
      </c>
      <c r="AS279" s="36">
        <f>IFERROR(TRIM(INDEX($A279:$Z279,MATCH(Lists!$J$7,$A$1:$Z$1,0))&amp;""),"")</f>
        <v/>
      </c>
      <c r="AT279" s="36">
        <f>IFERROR(TRIM(INDEX($A279:$Z279,MATCH(Lists!$J$8,$A$1:$Z$1,0))&amp;""),"")</f>
        <v/>
      </c>
      <c r="AU279" s="36">
        <f>IF(AND(AH279=1,LEN(AT279)&gt;0),MAX($AU$1:AU278)+1,"")</f>
        <v/>
      </c>
      <c r="AV279" s="36">
        <f>IF(AH279=1,AE279,"")</f>
        <v/>
      </c>
      <c r="AW279" s="36">
        <f>IF(AV279="","",SUMPRODUCT(($AV$2:$AV$501&lt;&gt;"")*($AV$2:$AV$501&lt;AV279))+SUMPRODUCT(($AV$2:AV279=AV279)*1))</f>
        <v/>
      </c>
      <c r="AX279" s="36">
        <f>IF(AI279=1,IFERROR(TRIM(INDEX($A279:$Z279,MATCH(Lists!$J$6,$A$1:$Z$1,0))&amp;""),""),"")</f>
        <v/>
      </c>
    </row>
    <row r="280">
      <c r="AA280" s="34" t="n"/>
      <c r="AB280" s="37" t="n"/>
      <c r="AC280" s="37" t="n"/>
      <c r="AD280" s="34" t="n"/>
      <c r="AE280" s="36">
        <f>IFERROR(TRIM(INDEX($A280:$Z280,MATCH(Lists!$J$2,$A$1:$Z$1,0))&amp;""),"")</f>
        <v/>
      </c>
      <c r="AF280" s="36">
        <f>IFERROR(TRIM(INDEX($A280:$Z280,MATCH(Lists!$J$3,$A$1:$Z$1,0))&amp;""),"")</f>
        <v/>
      </c>
      <c r="AG280" s="36">
        <f>IFERROR(TRIM(INDEX($A280:$Z280,MATCH(Lists!$J$4,$A$1:$Z$1,0))&amp;""),"")</f>
        <v/>
      </c>
      <c r="AH280" s="36">
        <f>IF(AND(AE280&lt;&gt;"",UPPER(TRIM(AB280))&lt;&gt;"Y"),1,0)</f>
        <v/>
      </c>
      <c r="AI280" s="36">
        <f>IF(AH280=1,IF(LEFT(IFERROR(TRIM(INDEX($A280:$Z280,MATCH(Lists!$J$5,$A$1:$Z$1,0))&amp;""),""),3)="Yes",1,0),0)</f>
        <v/>
      </c>
      <c r="AJ280" s="36">
        <f>IFERROR(TRIM(INDEX($A280:$Z280,MATCH(Lists!$J$9,$A$1:$Z$1,0))&amp;""),"")</f>
        <v/>
      </c>
      <c r="AK280" s="36">
        <f>IF(AH280=0,0,IF(AJ280="",1,IF(IFERROR(INDEX(Lists!$B$2:$B$9,MATCH(AJ280,Lists!$A$2:$A$9,0)),"N")="Y",1,0)))</f>
        <v/>
      </c>
      <c r="AL280" s="36">
        <f>AH280+AI280</f>
        <v/>
      </c>
      <c r="AM280" s="36">
        <f>AK280*(1+AI280)</f>
        <v/>
      </c>
      <c r="AN280" s="36">
        <f>IFERROR(VALUE(IFERROR(TRIM(INDEX($A280:$Z280,MATCH(Lists!$J$10,$A$1:$Z$1,0))&amp;""),"")),0)</f>
        <v/>
      </c>
      <c r="AO280" s="36">
        <f>IFERROR(VALUE(IFERROR(TRIM(INDEX($A280:$Z280,MATCH(Lists!$J$12,$A$1:$Z$1,0))&amp;""),"")),0)</f>
        <v/>
      </c>
      <c r="AP280" s="36">
        <f>IF(IFERROR(INDEX(Lists!$C$2:$C$9,MATCH(AJ280,Lists!$A$2:$A$9,0)),"N")="Y",AN280-AO280,0)</f>
        <v/>
      </c>
      <c r="AQ280" s="36">
        <f>UPPER(IFERROR(TRIM(INDEX($A280:$Z280,MATCH(Lists!$J$11,$A$1:$Z$1,0))&amp;""),""))</f>
        <v/>
      </c>
      <c r="AR280" s="36">
        <f>IF(LEN(AQ280)&gt;0,ROW(),"")</f>
        <v/>
      </c>
      <c r="AS280" s="36">
        <f>IFERROR(TRIM(INDEX($A280:$Z280,MATCH(Lists!$J$7,$A$1:$Z$1,0))&amp;""),"")</f>
        <v/>
      </c>
      <c r="AT280" s="36">
        <f>IFERROR(TRIM(INDEX($A280:$Z280,MATCH(Lists!$J$8,$A$1:$Z$1,0))&amp;""),"")</f>
        <v/>
      </c>
      <c r="AU280" s="36">
        <f>IF(AND(AH280=1,LEN(AT280)&gt;0),MAX($AU$1:AU279)+1,"")</f>
        <v/>
      </c>
      <c r="AV280" s="36">
        <f>IF(AH280=1,AE280,"")</f>
        <v/>
      </c>
      <c r="AW280" s="36">
        <f>IF(AV280="","",SUMPRODUCT(($AV$2:$AV$501&lt;&gt;"")*($AV$2:$AV$501&lt;AV280))+SUMPRODUCT(($AV$2:AV280=AV280)*1))</f>
        <v/>
      </c>
      <c r="AX280" s="36">
        <f>IF(AI280=1,IFERROR(TRIM(INDEX($A280:$Z280,MATCH(Lists!$J$6,$A$1:$Z$1,0))&amp;""),""),"")</f>
        <v/>
      </c>
    </row>
    <row r="281">
      <c r="AA281" s="34" t="n"/>
      <c r="AB281" s="37" t="n"/>
      <c r="AC281" s="37" t="n"/>
      <c r="AD281" s="34" t="n"/>
      <c r="AE281" s="36">
        <f>IFERROR(TRIM(INDEX($A281:$Z281,MATCH(Lists!$J$2,$A$1:$Z$1,0))&amp;""),"")</f>
        <v/>
      </c>
      <c r="AF281" s="36">
        <f>IFERROR(TRIM(INDEX($A281:$Z281,MATCH(Lists!$J$3,$A$1:$Z$1,0))&amp;""),"")</f>
        <v/>
      </c>
      <c r="AG281" s="36">
        <f>IFERROR(TRIM(INDEX($A281:$Z281,MATCH(Lists!$J$4,$A$1:$Z$1,0))&amp;""),"")</f>
        <v/>
      </c>
      <c r="AH281" s="36">
        <f>IF(AND(AE281&lt;&gt;"",UPPER(TRIM(AB281))&lt;&gt;"Y"),1,0)</f>
        <v/>
      </c>
      <c r="AI281" s="36">
        <f>IF(AH281=1,IF(LEFT(IFERROR(TRIM(INDEX($A281:$Z281,MATCH(Lists!$J$5,$A$1:$Z$1,0))&amp;""),""),3)="Yes",1,0),0)</f>
        <v/>
      </c>
      <c r="AJ281" s="36">
        <f>IFERROR(TRIM(INDEX($A281:$Z281,MATCH(Lists!$J$9,$A$1:$Z$1,0))&amp;""),"")</f>
        <v/>
      </c>
      <c r="AK281" s="36">
        <f>IF(AH281=0,0,IF(AJ281="",1,IF(IFERROR(INDEX(Lists!$B$2:$B$9,MATCH(AJ281,Lists!$A$2:$A$9,0)),"N")="Y",1,0)))</f>
        <v/>
      </c>
      <c r="AL281" s="36">
        <f>AH281+AI281</f>
        <v/>
      </c>
      <c r="AM281" s="36">
        <f>AK281*(1+AI281)</f>
        <v/>
      </c>
      <c r="AN281" s="36">
        <f>IFERROR(VALUE(IFERROR(TRIM(INDEX($A281:$Z281,MATCH(Lists!$J$10,$A$1:$Z$1,0))&amp;""),"")),0)</f>
        <v/>
      </c>
      <c r="AO281" s="36">
        <f>IFERROR(VALUE(IFERROR(TRIM(INDEX($A281:$Z281,MATCH(Lists!$J$12,$A$1:$Z$1,0))&amp;""),"")),0)</f>
        <v/>
      </c>
      <c r="AP281" s="36">
        <f>IF(IFERROR(INDEX(Lists!$C$2:$C$9,MATCH(AJ281,Lists!$A$2:$A$9,0)),"N")="Y",AN281-AO281,0)</f>
        <v/>
      </c>
      <c r="AQ281" s="36">
        <f>UPPER(IFERROR(TRIM(INDEX($A281:$Z281,MATCH(Lists!$J$11,$A$1:$Z$1,0))&amp;""),""))</f>
        <v/>
      </c>
      <c r="AR281" s="36">
        <f>IF(LEN(AQ281)&gt;0,ROW(),"")</f>
        <v/>
      </c>
      <c r="AS281" s="36">
        <f>IFERROR(TRIM(INDEX($A281:$Z281,MATCH(Lists!$J$7,$A$1:$Z$1,0))&amp;""),"")</f>
        <v/>
      </c>
      <c r="AT281" s="36">
        <f>IFERROR(TRIM(INDEX($A281:$Z281,MATCH(Lists!$J$8,$A$1:$Z$1,0))&amp;""),"")</f>
        <v/>
      </c>
      <c r="AU281" s="36">
        <f>IF(AND(AH281=1,LEN(AT281)&gt;0),MAX($AU$1:AU280)+1,"")</f>
        <v/>
      </c>
      <c r="AV281" s="36">
        <f>IF(AH281=1,AE281,"")</f>
        <v/>
      </c>
      <c r="AW281" s="36">
        <f>IF(AV281="","",SUMPRODUCT(($AV$2:$AV$501&lt;&gt;"")*($AV$2:$AV$501&lt;AV281))+SUMPRODUCT(($AV$2:AV281=AV281)*1))</f>
        <v/>
      </c>
      <c r="AX281" s="36">
        <f>IF(AI281=1,IFERROR(TRIM(INDEX($A281:$Z281,MATCH(Lists!$J$6,$A$1:$Z$1,0))&amp;""),""),"")</f>
        <v/>
      </c>
    </row>
    <row r="282">
      <c r="AA282" s="34" t="n"/>
      <c r="AB282" s="37" t="n"/>
      <c r="AC282" s="37" t="n"/>
      <c r="AD282" s="34" t="n"/>
      <c r="AE282" s="36">
        <f>IFERROR(TRIM(INDEX($A282:$Z282,MATCH(Lists!$J$2,$A$1:$Z$1,0))&amp;""),"")</f>
        <v/>
      </c>
      <c r="AF282" s="36">
        <f>IFERROR(TRIM(INDEX($A282:$Z282,MATCH(Lists!$J$3,$A$1:$Z$1,0))&amp;""),"")</f>
        <v/>
      </c>
      <c r="AG282" s="36">
        <f>IFERROR(TRIM(INDEX($A282:$Z282,MATCH(Lists!$J$4,$A$1:$Z$1,0))&amp;""),"")</f>
        <v/>
      </c>
      <c r="AH282" s="36">
        <f>IF(AND(AE282&lt;&gt;"",UPPER(TRIM(AB282))&lt;&gt;"Y"),1,0)</f>
        <v/>
      </c>
      <c r="AI282" s="36">
        <f>IF(AH282=1,IF(LEFT(IFERROR(TRIM(INDEX($A282:$Z282,MATCH(Lists!$J$5,$A$1:$Z$1,0))&amp;""),""),3)="Yes",1,0),0)</f>
        <v/>
      </c>
      <c r="AJ282" s="36">
        <f>IFERROR(TRIM(INDEX($A282:$Z282,MATCH(Lists!$J$9,$A$1:$Z$1,0))&amp;""),"")</f>
        <v/>
      </c>
      <c r="AK282" s="36">
        <f>IF(AH282=0,0,IF(AJ282="",1,IF(IFERROR(INDEX(Lists!$B$2:$B$9,MATCH(AJ282,Lists!$A$2:$A$9,0)),"N")="Y",1,0)))</f>
        <v/>
      </c>
      <c r="AL282" s="36">
        <f>AH282+AI282</f>
        <v/>
      </c>
      <c r="AM282" s="36">
        <f>AK282*(1+AI282)</f>
        <v/>
      </c>
      <c r="AN282" s="36">
        <f>IFERROR(VALUE(IFERROR(TRIM(INDEX($A282:$Z282,MATCH(Lists!$J$10,$A$1:$Z$1,0))&amp;""),"")),0)</f>
        <v/>
      </c>
      <c r="AO282" s="36">
        <f>IFERROR(VALUE(IFERROR(TRIM(INDEX($A282:$Z282,MATCH(Lists!$J$12,$A$1:$Z$1,0))&amp;""),"")),0)</f>
        <v/>
      </c>
      <c r="AP282" s="36">
        <f>IF(IFERROR(INDEX(Lists!$C$2:$C$9,MATCH(AJ282,Lists!$A$2:$A$9,0)),"N")="Y",AN282-AO282,0)</f>
        <v/>
      </c>
      <c r="AQ282" s="36">
        <f>UPPER(IFERROR(TRIM(INDEX($A282:$Z282,MATCH(Lists!$J$11,$A$1:$Z$1,0))&amp;""),""))</f>
        <v/>
      </c>
      <c r="AR282" s="36">
        <f>IF(LEN(AQ282)&gt;0,ROW(),"")</f>
        <v/>
      </c>
      <c r="AS282" s="36">
        <f>IFERROR(TRIM(INDEX($A282:$Z282,MATCH(Lists!$J$7,$A$1:$Z$1,0))&amp;""),"")</f>
        <v/>
      </c>
      <c r="AT282" s="36">
        <f>IFERROR(TRIM(INDEX($A282:$Z282,MATCH(Lists!$J$8,$A$1:$Z$1,0))&amp;""),"")</f>
        <v/>
      </c>
      <c r="AU282" s="36">
        <f>IF(AND(AH282=1,LEN(AT282)&gt;0),MAX($AU$1:AU281)+1,"")</f>
        <v/>
      </c>
      <c r="AV282" s="36">
        <f>IF(AH282=1,AE282,"")</f>
        <v/>
      </c>
      <c r="AW282" s="36">
        <f>IF(AV282="","",SUMPRODUCT(($AV$2:$AV$501&lt;&gt;"")*($AV$2:$AV$501&lt;AV282))+SUMPRODUCT(($AV$2:AV282=AV282)*1))</f>
        <v/>
      </c>
      <c r="AX282" s="36">
        <f>IF(AI282=1,IFERROR(TRIM(INDEX($A282:$Z282,MATCH(Lists!$J$6,$A$1:$Z$1,0))&amp;""),""),"")</f>
        <v/>
      </c>
    </row>
    <row r="283">
      <c r="AA283" s="34" t="n"/>
      <c r="AB283" s="37" t="n"/>
      <c r="AC283" s="37" t="n"/>
      <c r="AD283" s="34" t="n"/>
      <c r="AE283" s="36">
        <f>IFERROR(TRIM(INDEX($A283:$Z283,MATCH(Lists!$J$2,$A$1:$Z$1,0))&amp;""),"")</f>
        <v/>
      </c>
      <c r="AF283" s="36">
        <f>IFERROR(TRIM(INDEX($A283:$Z283,MATCH(Lists!$J$3,$A$1:$Z$1,0))&amp;""),"")</f>
        <v/>
      </c>
      <c r="AG283" s="36">
        <f>IFERROR(TRIM(INDEX($A283:$Z283,MATCH(Lists!$J$4,$A$1:$Z$1,0))&amp;""),"")</f>
        <v/>
      </c>
      <c r="AH283" s="36">
        <f>IF(AND(AE283&lt;&gt;"",UPPER(TRIM(AB283))&lt;&gt;"Y"),1,0)</f>
        <v/>
      </c>
      <c r="AI283" s="36">
        <f>IF(AH283=1,IF(LEFT(IFERROR(TRIM(INDEX($A283:$Z283,MATCH(Lists!$J$5,$A$1:$Z$1,0))&amp;""),""),3)="Yes",1,0),0)</f>
        <v/>
      </c>
      <c r="AJ283" s="36">
        <f>IFERROR(TRIM(INDEX($A283:$Z283,MATCH(Lists!$J$9,$A$1:$Z$1,0))&amp;""),"")</f>
        <v/>
      </c>
      <c r="AK283" s="36">
        <f>IF(AH283=0,0,IF(AJ283="",1,IF(IFERROR(INDEX(Lists!$B$2:$B$9,MATCH(AJ283,Lists!$A$2:$A$9,0)),"N")="Y",1,0)))</f>
        <v/>
      </c>
      <c r="AL283" s="36">
        <f>AH283+AI283</f>
        <v/>
      </c>
      <c r="AM283" s="36">
        <f>AK283*(1+AI283)</f>
        <v/>
      </c>
      <c r="AN283" s="36">
        <f>IFERROR(VALUE(IFERROR(TRIM(INDEX($A283:$Z283,MATCH(Lists!$J$10,$A$1:$Z$1,0))&amp;""),"")),0)</f>
        <v/>
      </c>
      <c r="AO283" s="36">
        <f>IFERROR(VALUE(IFERROR(TRIM(INDEX($A283:$Z283,MATCH(Lists!$J$12,$A$1:$Z$1,0))&amp;""),"")),0)</f>
        <v/>
      </c>
      <c r="AP283" s="36">
        <f>IF(IFERROR(INDEX(Lists!$C$2:$C$9,MATCH(AJ283,Lists!$A$2:$A$9,0)),"N")="Y",AN283-AO283,0)</f>
        <v/>
      </c>
      <c r="AQ283" s="36">
        <f>UPPER(IFERROR(TRIM(INDEX($A283:$Z283,MATCH(Lists!$J$11,$A$1:$Z$1,0))&amp;""),""))</f>
        <v/>
      </c>
      <c r="AR283" s="36">
        <f>IF(LEN(AQ283)&gt;0,ROW(),"")</f>
        <v/>
      </c>
      <c r="AS283" s="36">
        <f>IFERROR(TRIM(INDEX($A283:$Z283,MATCH(Lists!$J$7,$A$1:$Z$1,0))&amp;""),"")</f>
        <v/>
      </c>
      <c r="AT283" s="36">
        <f>IFERROR(TRIM(INDEX($A283:$Z283,MATCH(Lists!$J$8,$A$1:$Z$1,0))&amp;""),"")</f>
        <v/>
      </c>
      <c r="AU283" s="36">
        <f>IF(AND(AH283=1,LEN(AT283)&gt;0),MAX($AU$1:AU282)+1,"")</f>
        <v/>
      </c>
      <c r="AV283" s="36">
        <f>IF(AH283=1,AE283,"")</f>
        <v/>
      </c>
      <c r="AW283" s="36">
        <f>IF(AV283="","",SUMPRODUCT(($AV$2:$AV$501&lt;&gt;"")*($AV$2:$AV$501&lt;AV283))+SUMPRODUCT(($AV$2:AV283=AV283)*1))</f>
        <v/>
      </c>
      <c r="AX283" s="36">
        <f>IF(AI283=1,IFERROR(TRIM(INDEX($A283:$Z283,MATCH(Lists!$J$6,$A$1:$Z$1,0))&amp;""),""),"")</f>
        <v/>
      </c>
    </row>
    <row r="284">
      <c r="AA284" s="34" t="n"/>
      <c r="AB284" s="37" t="n"/>
      <c r="AC284" s="37" t="n"/>
      <c r="AD284" s="34" t="n"/>
      <c r="AE284" s="36">
        <f>IFERROR(TRIM(INDEX($A284:$Z284,MATCH(Lists!$J$2,$A$1:$Z$1,0))&amp;""),"")</f>
        <v/>
      </c>
      <c r="AF284" s="36">
        <f>IFERROR(TRIM(INDEX($A284:$Z284,MATCH(Lists!$J$3,$A$1:$Z$1,0))&amp;""),"")</f>
        <v/>
      </c>
      <c r="AG284" s="36">
        <f>IFERROR(TRIM(INDEX($A284:$Z284,MATCH(Lists!$J$4,$A$1:$Z$1,0))&amp;""),"")</f>
        <v/>
      </c>
      <c r="AH284" s="36">
        <f>IF(AND(AE284&lt;&gt;"",UPPER(TRIM(AB284))&lt;&gt;"Y"),1,0)</f>
        <v/>
      </c>
      <c r="AI284" s="36">
        <f>IF(AH284=1,IF(LEFT(IFERROR(TRIM(INDEX($A284:$Z284,MATCH(Lists!$J$5,$A$1:$Z$1,0))&amp;""),""),3)="Yes",1,0),0)</f>
        <v/>
      </c>
      <c r="AJ284" s="36">
        <f>IFERROR(TRIM(INDEX($A284:$Z284,MATCH(Lists!$J$9,$A$1:$Z$1,0))&amp;""),"")</f>
        <v/>
      </c>
      <c r="AK284" s="36">
        <f>IF(AH284=0,0,IF(AJ284="",1,IF(IFERROR(INDEX(Lists!$B$2:$B$9,MATCH(AJ284,Lists!$A$2:$A$9,0)),"N")="Y",1,0)))</f>
        <v/>
      </c>
      <c r="AL284" s="36">
        <f>AH284+AI284</f>
        <v/>
      </c>
      <c r="AM284" s="36">
        <f>AK284*(1+AI284)</f>
        <v/>
      </c>
      <c r="AN284" s="36">
        <f>IFERROR(VALUE(IFERROR(TRIM(INDEX($A284:$Z284,MATCH(Lists!$J$10,$A$1:$Z$1,0))&amp;""),"")),0)</f>
        <v/>
      </c>
      <c r="AO284" s="36">
        <f>IFERROR(VALUE(IFERROR(TRIM(INDEX($A284:$Z284,MATCH(Lists!$J$12,$A$1:$Z$1,0))&amp;""),"")),0)</f>
        <v/>
      </c>
      <c r="AP284" s="36">
        <f>IF(IFERROR(INDEX(Lists!$C$2:$C$9,MATCH(AJ284,Lists!$A$2:$A$9,0)),"N")="Y",AN284-AO284,0)</f>
        <v/>
      </c>
      <c r="AQ284" s="36">
        <f>UPPER(IFERROR(TRIM(INDEX($A284:$Z284,MATCH(Lists!$J$11,$A$1:$Z$1,0))&amp;""),""))</f>
        <v/>
      </c>
      <c r="AR284" s="36">
        <f>IF(LEN(AQ284)&gt;0,ROW(),"")</f>
        <v/>
      </c>
      <c r="AS284" s="36">
        <f>IFERROR(TRIM(INDEX($A284:$Z284,MATCH(Lists!$J$7,$A$1:$Z$1,0))&amp;""),"")</f>
        <v/>
      </c>
      <c r="AT284" s="36">
        <f>IFERROR(TRIM(INDEX($A284:$Z284,MATCH(Lists!$J$8,$A$1:$Z$1,0))&amp;""),"")</f>
        <v/>
      </c>
      <c r="AU284" s="36">
        <f>IF(AND(AH284=1,LEN(AT284)&gt;0),MAX($AU$1:AU283)+1,"")</f>
        <v/>
      </c>
      <c r="AV284" s="36">
        <f>IF(AH284=1,AE284,"")</f>
        <v/>
      </c>
      <c r="AW284" s="36">
        <f>IF(AV284="","",SUMPRODUCT(($AV$2:$AV$501&lt;&gt;"")*($AV$2:$AV$501&lt;AV284))+SUMPRODUCT(($AV$2:AV284=AV284)*1))</f>
        <v/>
      </c>
      <c r="AX284" s="36">
        <f>IF(AI284=1,IFERROR(TRIM(INDEX($A284:$Z284,MATCH(Lists!$J$6,$A$1:$Z$1,0))&amp;""),""),"")</f>
        <v/>
      </c>
    </row>
    <row r="285">
      <c r="AA285" s="34" t="n"/>
      <c r="AB285" s="37" t="n"/>
      <c r="AC285" s="37" t="n"/>
      <c r="AD285" s="34" t="n"/>
      <c r="AE285" s="36">
        <f>IFERROR(TRIM(INDEX($A285:$Z285,MATCH(Lists!$J$2,$A$1:$Z$1,0))&amp;""),"")</f>
        <v/>
      </c>
      <c r="AF285" s="36">
        <f>IFERROR(TRIM(INDEX($A285:$Z285,MATCH(Lists!$J$3,$A$1:$Z$1,0))&amp;""),"")</f>
        <v/>
      </c>
      <c r="AG285" s="36">
        <f>IFERROR(TRIM(INDEX($A285:$Z285,MATCH(Lists!$J$4,$A$1:$Z$1,0))&amp;""),"")</f>
        <v/>
      </c>
      <c r="AH285" s="36">
        <f>IF(AND(AE285&lt;&gt;"",UPPER(TRIM(AB285))&lt;&gt;"Y"),1,0)</f>
        <v/>
      </c>
      <c r="AI285" s="36">
        <f>IF(AH285=1,IF(LEFT(IFERROR(TRIM(INDEX($A285:$Z285,MATCH(Lists!$J$5,$A$1:$Z$1,0))&amp;""),""),3)="Yes",1,0),0)</f>
        <v/>
      </c>
      <c r="AJ285" s="36">
        <f>IFERROR(TRIM(INDEX($A285:$Z285,MATCH(Lists!$J$9,$A$1:$Z$1,0))&amp;""),"")</f>
        <v/>
      </c>
      <c r="AK285" s="36">
        <f>IF(AH285=0,0,IF(AJ285="",1,IF(IFERROR(INDEX(Lists!$B$2:$B$9,MATCH(AJ285,Lists!$A$2:$A$9,0)),"N")="Y",1,0)))</f>
        <v/>
      </c>
      <c r="AL285" s="36">
        <f>AH285+AI285</f>
        <v/>
      </c>
      <c r="AM285" s="36">
        <f>AK285*(1+AI285)</f>
        <v/>
      </c>
      <c r="AN285" s="36">
        <f>IFERROR(VALUE(IFERROR(TRIM(INDEX($A285:$Z285,MATCH(Lists!$J$10,$A$1:$Z$1,0))&amp;""),"")),0)</f>
        <v/>
      </c>
      <c r="AO285" s="36">
        <f>IFERROR(VALUE(IFERROR(TRIM(INDEX($A285:$Z285,MATCH(Lists!$J$12,$A$1:$Z$1,0))&amp;""),"")),0)</f>
        <v/>
      </c>
      <c r="AP285" s="36">
        <f>IF(IFERROR(INDEX(Lists!$C$2:$C$9,MATCH(AJ285,Lists!$A$2:$A$9,0)),"N")="Y",AN285-AO285,0)</f>
        <v/>
      </c>
      <c r="AQ285" s="36">
        <f>UPPER(IFERROR(TRIM(INDEX($A285:$Z285,MATCH(Lists!$J$11,$A$1:$Z$1,0))&amp;""),""))</f>
        <v/>
      </c>
      <c r="AR285" s="36">
        <f>IF(LEN(AQ285)&gt;0,ROW(),"")</f>
        <v/>
      </c>
      <c r="AS285" s="36">
        <f>IFERROR(TRIM(INDEX($A285:$Z285,MATCH(Lists!$J$7,$A$1:$Z$1,0))&amp;""),"")</f>
        <v/>
      </c>
      <c r="AT285" s="36">
        <f>IFERROR(TRIM(INDEX($A285:$Z285,MATCH(Lists!$J$8,$A$1:$Z$1,0))&amp;""),"")</f>
        <v/>
      </c>
      <c r="AU285" s="36">
        <f>IF(AND(AH285=1,LEN(AT285)&gt;0),MAX($AU$1:AU284)+1,"")</f>
        <v/>
      </c>
      <c r="AV285" s="36">
        <f>IF(AH285=1,AE285,"")</f>
        <v/>
      </c>
      <c r="AW285" s="36">
        <f>IF(AV285="","",SUMPRODUCT(($AV$2:$AV$501&lt;&gt;"")*($AV$2:$AV$501&lt;AV285))+SUMPRODUCT(($AV$2:AV285=AV285)*1))</f>
        <v/>
      </c>
      <c r="AX285" s="36">
        <f>IF(AI285=1,IFERROR(TRIM(INDEX($A285:$Z285,MATCH(Lists!$J$6,$A$1:$Z$1,0))&amp;""),""),"")</f>
        <v/>
      </c>
    </row>
    <row r="286">
      <c r="AA286" s="34" t="n"/>
      <c r="AB286" s="37" t="n"/>
      <c r="AC286" s="37" t="n"/>
      <c r="AD286" s="34" t="n"/>
      <c r="AE286" s="36">
        <f>IFERROR(TRIM(INDEX($A286:$Z286,MATCH(Lists!$J$2,$A$1:$Z$1,0))&amp;""),"")</f>
        <v/>
      </c>
      <c r="AF286" s="36">
        <f>IFERROR(TRIM(INDEX($A286:$Z286,MATCH(Lists!$J$3,$A$1:$Z$1,0))&amp;""),"")</f>
        <v/>
      </c>
      <c r="AG286" s="36">
        <f>IFERROR(TRIM(INDEX($A286:$Z286,MATCH(Lists!$J$4,$A$1:$Z$1,0))&amp;""),"")</f>
        <v/>
      </c>
      <c r="AH286" s="36">
        <f>IF(AND(AE286&lt;&gt;"",UPPER(TRIM(AB286))&lt;&gt;"Y"),1,0)</f>
        <v/>
      </c>
      <c r="AI286" s="36">
        <f>IF(AH286=1,IF(LEFT(IFERROR(TRIM(INDEX($A286:$Z286,MATCH(Lists!$J$5,$A$1:$Z$1,0))&amp;""),""),3)="Yes",1,0),0)</f>
        <v/>
      </c>
      <c r="AJ286" s="36">
        <f>IFERROR(TRIM(INDEX($A286:$Z286,MATCH(Lists!$J$9,$A$1:$Z$1,0))&amp;""),"")</f>
        <v/>
      </c>
      <c r="AK286" s="36">
        <f>IF(AH286=0,0,IF(AJ286="",1,IF(IFERROR(INDEX(Lists!$B$2:$B$9,MATCH(AJ286,Lists!$A$2:$A$9,0)),"N")="Y",1,0)))</f>
        <v/>
      </c>
      <c r="AL286" s="36">
        <f>AH286+AI286</f>
        <v/>
      </c>
      <c r="AM286" s="36">
        <f>AK286*(1+AI286)</f>
        <v/>
      </c>
      <c r="AN286" s="36">
        <f>IFERROR(VALUE(IFERROR(TRIM(INDEX($A286:$Z286,MATCH(Lists!$J$10,$A$1:$Z$1,0))&amp;""),"")),0)</f>
        <v/>
      </c>
      <c r="AO286" s="36">
        <f>IFERROR(VALUE(IFERROR(TRIM(INDEX($A286:$Z286,MATCH(Lists!$J$12,$A$1:$Z$1,0))&amp;""),"")),0)</f>
        <v/>
      </c>
      <c r="AP286" s="36">
        <f>IF(IFERROR(INDEX(Lists!$C$2:$C$9,MATCH(AJ286,Lists!$A$2:$A$9,0)),"N")="Y",AN286-AO286,0)</f>
        <v/>
      </c>
      <c r="AQ286" s="36">
        <f>UPPER(IFERROR(TRIM(INDEX($A286:$Z286,MATCH(Lists!$J$11,$A$1:$Z$1,0))&amp;""),""))</f>
        <v/>
      </c>
      <c r="AR286" s="36">
        <f>IF(LEN(AQ286)&gt;0,ROW(),"")</f>
        <v/>
      </c>
      <c r="AS286" s="36">
        <f>IFERROR(TRIM(INDEX($A286:$Z286,MATCH(Lists!$J$7,$A$1:$Z$1,0))&amp;""),"")</f>
        <v/>
      </c>
      <c r="AT286" s="36">
        <f>IFERROR(TRIM(INDEX($A286:$Z286,MATCH(Lists!$J$8,$A$1:$Z$1,0))&amp;""),"")</f>
        <v/>
      </c>
      <c r="AU286" s="36">
        <f>IF(AND(AH286=1,LEN(AT286)&gt;0),MAX($AU$1:AU285)+1,"")</f>
        <v/>
      </c>
      <c r="AV286" s="36">
        <f>IF(AH286=1,AE286,"")</f>
        <v/>
      </c>
      <c r="AW286" s="36">
        <f>IF(AV286="","",SUMPRODUCT(($AV$2:$AV$501&lt;&gt;"")*($AV$2:$AV$501&lt;AV286))+SUMPRODUCT(($AV$2:AV286=AV286)*1))</f>
        <v/>
      </c>
      <c r="AX286" s="36">
        <f>IF(AI286=1,IFERROR(TRIM(INDEX($A286:$Z286,MATCH(Lists!$J$6,$A$1:$Z$1,0))&amp;""),""),"")</f>
        <v/>
      </c>
    </row>
    <row r="287">
      <c r="AA287" s="34" t="n"/>
      <c r="AB287" s="37" t="n"/>
      <c r="AC287" s="37" t="n"/>
      <c r="AD287" s="34" t="n"/>
      <c r="AE287" s="36">
        <f>IFERROR(TRIM(INDEX($A287:$Z287,MATCH(Lists!$J$2,$A$1:$Z$1,0))&amp;""),"")</f>
        <v/>
      </c>
      <c r="AF287" s="36">
        <f>IFERROR(TRIM(INDEX($A287:$Z287,MATCH(Lists!$J$3,$A$1:$Z$1,0))&amp;""),"")</f>
        <v/>
      </c>
      <c r="AG287" s="36">
        <f>IFERROR(TRIM(INDEX($A287:$Z287,MATCH(Lists!$J$4,$A$1:$Z$1,0))&amp;""),"")</f>
        <v/>
      </c>
      <c r="AH287" s="36">
        <f>IF(AND(AE287&lt;&gt;"",UPPER(TRIM(AB287))&lt;&gt;"Y"),1,0)</f>
        <v/>
      </c>
      <c r="AI287" s="36">
        <f>IF(AH287=1,IF(LEFT(IFERROR(TRIM(INDEX($A287:$Z287,MATCH(Lists!$J$5,$A$1:$Z$1,0))&amp;""),""),3)="Yes",1,0),0)</f>
        <v/>
      </c>
      <c r="AJ287" s="36">
        <f>IFERROR(TRIM(INDEX($A287:$Z287,MATCH(Lists!$J$9,$A$1:$Z$1,0))&amp;""),"")</f>
        <v/>
      </c>
      <c r="AK287" s="36">
        <f>IF(AH287=0,0,IF(AJ287="",1,IF(IFERROR(INDEX(Lists!$B$2:$B$9,MATCH(AJ287,Lists!$A$2:$A$9,0)),"N")="Y",1,0)))</f>
        <v/>
      </c>
      <c r="AL287" s="36">
        <f>AH287+AI287</f>
        <v/>
      </c>
      <c r="AM287" s="36">
        <f>AK287*(1+AI287)</f>
        <v/>
      </c>
      <c r="AN287" s="36">
        <f>IFERROR(VALUE(IFERROR(TRIM(INDEX($A287:$Z287,MATCH(Lists!$J$10,$A$1:$Z$1,0))&amp;""),"")),0)</f>
        <v/>
      </c>
      <c r="AO287" s="36">
        <f>IFERROR(VALUE(IFERROR(TRIM(INDEX($A287:$Z287,MATCH(Lists!$J$12,$A$1:$Z$1,0))&amp;""),"")),0)</f>
        <v/>
      </c>
      <c r="AP287" s="36">
        <f>IF(IFERROR(INDEX(Lists!$C$2:$C$9,MATCH(AJ287,Lists!$A$2:$A$9,0)),"N")="Y",AN287-AO287,0)</f>
        <v/>
      </c>
      <c r="AQ287" s="36">
        <f>UPPER(IFERROR(TRIM(INDEX($A287:$Z287,MATCH(Lists!$J$11,$A$1:$Z$1,0))&amp;""),""))</f>
        <v/>
      </c>
      <c r="AR287" s="36">
        <f>IF(LEN(AQ287)&gt;0,ROW(),"")</f>
        <v/>
      </c>
      <c r="AS287" s="36">
        <f>IFERROR(TRIM(INDEX($A287:$Z287,MATCH(Lists!$J$7,$A$1:$Z$1,0))&amp;""),"")</f>
        <v/>
      </c>
      <c r="AT287" s="36">
        <f>IFERROR(TRIM(INDEX($A287:$Z287,MATCH(Lists!$J$8,$A$1:$Z$1,0))&amp;""),"")</f>
        <v/>
      </c>
      <c r="AU287" s="36">
        <f>IF(AND(AH287=1,LEN(AT287)&gt;0),MAX($AU$1:AU286)+1,"")</f>
        <v/>
      </c>
      <c r="AV287" s="36">
        <f>IF(AH287=1,AE287,"")</f>
        <v/>
      </c>
      <c r="AW287" s="36">
        <f>IF(AV287="","",SUMPRODUCT(($AV$2:$AV$501&lt;&gt;"")*($AV$2:$AV$501&lt;AV287))+SUMPRODUCT(($AV$2:AV287=AV287)*1))</f>
        <v/>
      </c>
      <c r="AX287" s="36">
        <f>IF(AI287=1,IFERROR(TRIM(INDEX($A287:$Z287,MATCH(Lists!$J$6,$A$1:$Z$1,0))&amp;""),""),"")</f>
        <v/>
      </c>
    </row>
    <row r="288">
      <c r="AA288" s="34" t="n"/>
      <c r="AB288" s="37" t="n"/>
      <c r="AC288" s="37" t="n"/>
      <c r="AD288" s="34" t="n"/>
      <c r="AE288" s="36">
        <f>IFERROR(TRIM(INDEX($A288:$Z288,MATCH(Lists!$J$2,$A$1:$Z$1,0))&amp;""),"")</f>
        <v/>
      </c>
      <c r="AF288" s="36">
        <f>IFERROR(TRIM(INDEX($A288:$Z288,MATCH(Lists!$J$3,$A$1:$Z$1,0))&amp;""),"")</f>
        <v/>
      </c>
      <c r="AG288" s="36">
        <f>IFERROR(TRIM(INDEX($A288:$Z288,MATCH(Lists!$J$4,$A$1:$Z$1,0))&amp;""),"")</f>
        <v/>
      </c>
      <c r="AH288" s="36">
        <f>IF(AND(AE288&lt;&gt;"",UPPER(TRIM(AB288))&lt;&gt;"Y"),1,0)</f>
        <v/>
      </c>
      <c r="AI288" s="36">
        <f>IF(AH288=1,IF(LEFT(IFERROR(TRIM(INDEX($A288:$Z288,MATCH(Lists!$J$5,$A$1:$Z$1,0))&amp;""),""),3)="Yes",1,0),0)</f>
        <v/>
      </c>
      <c r="AJ288" s="36">
        <f>IFERROR(TRIM(INDEX($A288:$Z288,MATCH(Lists!$J$9,$A$1:$Z$1,0))&amp;""),"")</f>
        <v/>
      </c>
      <c r="AK288" s="36">
        <f>IF(AH288=0,0,IF(AJ288="",1,IF(IFERROR(INDEX(Lists!$B$2:$B$9,MATCH(AJ288,Lists!$A$2:$A$9,0)),"N")="Y",1,0)))</f>
        <v/>
      </c>
      <c r="AL288" s="36">
        <f>AH288+AI288</f>
        <v/>
      </c>
      <c r="AM288" s="36">
        <f>AK288*(1+AI288)</f>
        <v/>
      </c>
      <c r="AN288" s="36">
        <f>IFERROR(VALUE(IFERROR(TRIM(INDEX($A288:$Z288,MATCH(Lists!$J$10,$A$1:$Z$1,0))&amp;""),"")),0)</f>
        <v/>
      </c>
      <c r="AO288" s="36">
        <f>IFERROR(VALUE(IFERROR(TRIM(INDEX($A288:$Z288,MATCH(Lists!$J$12,$A$1:$Z$1,0))&amp;""),"")),0)</f>
        <v/>
      </c>
      <c r="AP288" s="36">
        <f>IF(IFERROR(INDEX(Lists!$C$2:$C$9,MATCH(AJ288,Lists!$A$2:$A$9,0)),"N")="Y",AN288-AO288,0)</f>
        <v/>
      </c>
      <c r="AQ288" s="36">
        <f>UPPER(IFERROR(TRIM(INDEX($A288:$Z288,MATCH(Lists!$J$11,$A$1:$Z$1,0))&amp;""),""))</f>
        <v/>
      </c>
      <c r="AR288" s="36">
        <f>IF(LEN(AQ288)&gt;0,ROW(),"")</f>
        <v/>
      </c>
      <c r="AS288" s="36">
        <f>IFERROR(TRIM(INDEX($A288:$Z288,MATCH(Lists!$J$7,$A$1:$Z$1,0))&amp;""),"")</f>
        <v/>
      </c>
      <c r="AT288" s="36">
        <f>IFERROR(TRIM(INDEX($A288:$Z288,MATCH(Lists!$J$8,$A$1:$Z$1,0))&amp;""),"")</f>
        <v/>
      </c>
      <c r="AU288" s="36">
        <f>IF(AND(AH288=1,LEN(AT288)&gt;0),MAX($AU$1:AU287)+1,"")</f>
        <v/>
      </c>
      <c r="AV288" s="36">
        <f>IF(AH288=1,AE288,"")</f>
        <v/>
      </c>
      <c r="AW288" s="36">
        <f>IF(AV288="","",SUMPRODUCT(($AV$2:$AV$501&lt;&gt;"")*($AV$2:$AV$501&lt;AV288))+SUMPRODUCT(($AV$2:AV288=AV288)*1))</f>
        <v/>
      </c>
      <c r="AX288" s="36">
        <f>IF(AI288=1,IFERROR(TRIM(INDEX($A288:$Z288,MATCH(Lists!$J$6,$A$1:$Z$1,0))&amp;""),""),"")</f>
        <v/>
      </c>
    </row>
    <row r="289">
      <c r="AA289" s="34" t="n"/>
      <c r="AB289" s="37" t="n"/>
      <c r="AC289" s="37" t="n"/>
      <c r="AD289" s="34" t="n"/>
      <c r="AE289" s="36">
        <f>IFERROR(TRIM(INDEX($A289:$Z289,MATCH(Lists!$J$2,$A$1:$Z$1,0))&amp;""),"")</f>
        <v/>
      </c>
      <c r="AF289" s="36">
        <f>IFERROR(TRIM(INDEX($A289:$Z289,MATCH(Lists!$J$3,$A$1:$Z$1,0))&amp;""),"")</f>
        <v/>
      </c>
      <c r="AG289" s="36">
        <f>IFERROR(TRIM(INDEX($A289:$Z289,MATCH(Lists!$J$4,$A$1:$Z$1,0))&amp;""),"")</f>
        <v/>
      </c>
      <c r="AH289" s="36">
        <f>IF(AND(AE289&lt;&gt;"",UPPER(TRIM(AB289))&lt;&gt;"Y"),1,0)</f>
        <v/>
      </c>
      <c r="AI289" s="36">
        <f>IF(AH289=1,IF(LEFT(IFERROR(TRIM(INDEX($A289:$Z289,MATCH(Lists!$J$5,$A$1:$Z$1,0))&amp;""),""),3)="Yes",1,0),0)</f>
        <v/>
      </c>
      <c r="AJ289" s="36">
        <f>IFERROR(TRIM(INDEX($A289:$Z289,MATCH(Lists!$J$9,$A$1:$Z$1,0))&amp;""),"")</f>
        <v/>
      </c>
      <c r="AK289" s="36">
        <f>IF(AH289=0,0,IF(AJ289="",1,IF(IFERROR(INDEX(Lists!$B$2:$B$9,MATCH(AJ289,Lists!$A$2:$A$9,0)),"N")="Y",1,0)))</f>
        <v/>
      </c>
      <c r="AL289" s="36">
        <f>AH289+AI289</f>
        <v/>
      </c>
      <c r="AM289" s="36">
        <f>AK289*(1+AI289)</f>
        <v/>
      </c>
      <c r="AN289" s="36">
        <f>IFERROR(VALUE(IFERROR(TRIM(INDEX($A289:$Z289,MATCH(Lists!$J$10,$A$1:$Z$1,0))&amp;""),"")),0)</f>
        <v/>
      </c>
      <c r="AO289" s="36">
        <f>IFERROR(VALUE(IFERROR(TRIM(INDEX($A289:$Z289,MATCH(Lists!$J$12,$A$1:$Z$1,0))&amp;""),"")),0)</f>
        <v/>
      </c>
      <c r="AP289" s="36">
        <f>IF(IFERROR(INDEX(Lists!$C$2:$C$9,MATCH(AJ289,Lists!$A$2:$A$9,0)),"N")="Y",AN289-AO289,0)</f>
        <v/>
      </c>
      <c r="AQ289" s="36">
        <f>UPPER(IFERROR(TRIM(INDEX($A289:$Z289,MATCH(Lists!$J$11,$A$1:$Z$1,0))&amp;""),""))</f>
        <v/>
      </c>
      <c r="AR289" s="36">
        <f>IF(LEN(AQ289)&gt;0,ROW(),"")</f>
        <v/>
      </c>
      <c r="AS289" s="36">
        <f>IFERROR(TRIM(INDEX($A289:$Z289,MATCH(Lists!$J$7,$A$1:$Z$1,0))&amp;""),"")</f>
        <v/>
      </c>
      <c r="AT289" s="36">
        <f>IFERROR(TRIM(INDEX($A289:$Z289,MATCH(Lists!$J$8,$A$1:$Z$1,0))&amp;""),"")</f>
        <v/>
      </c>
      <c r="AU289" s="36">
        <f>IF(AND(AH289=1,LEN(AT289)&gt;0),MAX($AU$1:AU288)+1,"")</f>
        <v/>
      </c>
      <c r="AV289" s="36">
        <f>IF(AH289=1,AE289,"")</f>
        <v/>
      </c>
      <c r="AW289" s="36">
        <f>IF(AV289="","",SUMPRODUCT(($AV$2:$AV$501&lt;&gt;"")*($AV$2:$AV$501&lt;AV289))+SUMPRODUCT(($AV$2:AV289=AV289)*1))</f>
        <v/>
      </c>
      <c r="AX289" s="36">
        <f>IF(AI289=1,IFERROR(TRIM(INDEX($A289:$Z289,MATCH(Lists!$J$6,$A$1:$Z$1,0))&amp;""),""),"")</f>
        <v/>
      </c>
    </row>
    <row r="290">
      <c r="AA290" s="34" t="n"/>
      <c r="AB290" s="37" t="n"/>
      <c r="AC290" s="37" t="n"/>
      <c r="AD290" s="34" t="n"/>
      <c r="AE290" s="36">
        <f>IFERROR(TRIM(INDEX($A290:$Z290,MATCH(Lists!$J$2,$A$1:$Z$1,0))&amp;""),"")</f>
        <v/>
      </c>
      <c r="AF290" s="36">
        <f>IFERROR(TRIM(INDEX($A290:$Z290,MATCH(Lists!$J$3,$A$1:$Z$1,0))&amp;""),"")</f>
        <v/>
      </c>
      <c r="AG290" s="36">
        <f>IFERROR(TRIM(INDEX($A290:$Z290,MATCH(Lists!$J$4,$A$1:$Z$1,0))&amp;""),"")</f>
        <v/>
      </c>
      <c r="AH290" s="36">
        <f>IF(AND(AE290&lt;&gt;"",UPPER(TRIM(AB290))&lt;&gt;"Y"),1,0)</f>
        <v/>
      </c>
      <c r="AI290" s="36">
        <f>IF(AH290=1,IF(LEFT(IFERROR(TRIM(INDEX($A290:$Z290,MATCH(Lists!$J$5,$A$1:$Z$1,0))&amp;""),""),3)="Yes",1,0),0)</f>
        <v/>
      </c>
      <c r="AJ290" s="36">
        <f>IFERROR(TRIM(INDEX($A290:$Z290,MATCH(Lists!$J$9,$A$1:$Z$1,0))&amp;""),"")</f>
        <v/>
      </c>
      <c r="AK290" s="36">
        <f>IF(AH290=0,0,IF(AJ290="",1,IF(IFERROR(INDEX(Lists!$B$2:$B$9,MATCH(AJ290,Lists!$A$2:$A$9,0)),"N")="Y",1,0)))</f>
        <v/>
      </c>
      <c r="AL290" s="36">
        <f>AH290+AI290</f>
        <v/>
      </c>
      <c r="AM290" s="36">
        <f>AK290*(1+AI290)</f>
        <v/>
      </c>
      <c r="AN290" s="36">
        <f>IFERROR(VALUE(IFERROR(TRIM(INDEX($A290:$Z290,MATCH(Lists!$J$10,$A$1:$Z$1,0))&amp;""),"")),0)</f>
        <v/>
      </c>
      <c r="AO290" s="36">
        <f>IFERROR(VALUE(IFERROR(TRIM(INDEX($A290:$Z290,MATCH(Lists!$J$12,$A$1:$Z$1,0))&amp;""),"")),0)</f>
        <v/>
      </c>
      <c r="AP290" s="36">
        <f>IF(IFERROR(INDEX(Lists!$C$2:$C$9,MATCH(AJ290,Lists!$A$2:$A$9,0)),"N")="Y",AN290-AO290,0)</f>
        <v/>
      </c>
      <c r="AQ290" s="36">
        <f>UPPER(IFERROR(TRIM(INDEX($A290:$Z290,MATCH(Lists!$J$11,$A$1:$Z$1,0))&amp;""),""))</f>
        <v/>
      </c>
      <c r="AR290" s="36">
        <f>IF(LEN(AQ290)&gt;0,ROW(),"")</f>
        <v/>
      </c>
      <c r="AS290" s="36">
        <f>IFERROR(TRIM(INDEX($A290:$Z290,MATCH(Lists!$J$7,$A$1:$Z$1,0))&amp;""),"")</f>
        <v/>
      </c>
      <c r="AT290" s="36">
        <f>IFERROR(TRIM(INDEX($A290:$Z290,MATCH(Lists!$J$8,$A$1:$Z$1,0))&amp;""),"")</f>
        <v/>
      </c>
      <c r="AU290" s="36">
        <f>IF(AND(AH290=1,LEN(AT290)&gt;0),MAX($AU$1:AU289)+1,"")</f>
        <v/>
      </c>
      <c r="AV290" s="36">
        <f>IF(AH290=1,AE290,"")</f>
        <v/>
      </c>
      <c r="AW290" s="36">
        <f>IF(AV290="","",SUMPRODUCT(($AV$2:$AV$501&lt;&gt;"")*($AV$2:$AV$501&lt;AV290))+SUMPRODUCT(($AV$2:AV290=AV290)*1))</f>
        <v/>
      </c>
      <c r="AX290" s="36">
        <f>IF(AI290=1,IFERROR(TRIM(INDEX($A290:$Z290,MATCH(Lists!$J$6,$A$1:$Z$1,0))&amp;""),""),"")</f>
        <v/>
      </c>
    </row>
    <row r="291">
      <c r="AA291" s="34" t="n"/>
      <c r="AB291" s="37" t="n"/>
      <c r="AC291" s="37" t="n"/>
      <c r="AD291" s="34" t="n"/>
      <c r="AE291" s="36">
        <f>IFERROR(TRIM(INDEX($A291:$Z291,MATCH(Lists!$J$2,$A$1:$Z$1,0))&amp;""),"")</f>
        <v/>
      </c>
      <c r="AF291" s="36">
        <f>IFERROR(TRIM(INDEX($A291:$Z291,MATCH(Lists!$J$3,$A$1:$Z$1,0))&amp;""),"")</f>
        <v/>
      </c>
      <c r="AG291" s="36">
        <f>IFERROR(TRIM(INDEX($A291:$Z291,MATCH(Lists!$J$4,$A$1:$Z$1,0))&amp;""),"")</f>
        <v/>
      </c>
      <c r="AH291" s="36">
        <f>IF(AND(AE291&lt;&gt;"",UPPER(TRIM(AB291))&lt;&gt;"Y"),1,0)</f>
        <v/>
      </c>
      <c r="AI291" s="36">
        <f>IF(AH291=1,IF(LEFT(IFERROR(TRIM(INDEX($A291:$Z291,MATCH(Lists!$J$5,$A$1:$Z$1,0))&amp;""),""),3)="Yes",1,0),0)</f>
        <v/>
      </c>
      <c r="AJ291" s="36">
        <f>IFERROR(TRIM(INDEX($A291:$Z291,MATCH(Lists!$J$9,$A$1:$Z$1,0))&amp;""),"")</f>
        <v/>
      </c>
      <c r="AK291" s="36">
        <f>IF(AH291=0,0,IF(AJ291="",1,IF(IFERROR(INDEX(Lists!$B$2:$B$9,MATCH(AJ291,Lists!$A$2:$A$9,0)),"N")="Y",1,0)))</f>
        <v/>
      </c>
      <c r="AL291" s="36">
        <f>AH291+AI291</f>
        <v/>
      </c>
      <c r="AM291" s="36">
        <f>AK291*(1+AI291)</f>
        <v/>
      </c>
      <c r="AN291" s="36">
        <f>IFERROR(VALUE(IFERROR(TRIM(INDEX($A291:$Z291,MATCH(Lists!$J$10,$A$1:$Z$1,0))&amp;""),"")),0)</f>
        <v/>
      </c>
      <c r="AO291" s="36">
        <f>IFERROR(VALUE(IFERROR(TRIM(INDEX($A291:$Z291,MATCH(Lists!$J$12,$A$1:$Z$1,0))&amp;""),"")),0)</f>
        <v/>
      </c>
      <c r="AP291" s="36">
        <f>IF(IFERROR(INDEX(Lists!$C$2:$C$9,MATCH(AJ291,Lists!$A$2:$A$9,0)),"N")="Y",AN291-AO291,0)</f>
        <v/>
      </c>
      <c r="AQ291" s="36">
        <f>UPPER(IFERROR(TRIM(INDEX($A291:$Z291,MATCH(Lists!$J$11,$A$1:$Z$1,0))&amp;""),""))</f>
        <v/>
      </c>
      <c r="AR291" s="36">
        <f>IF(LEN(AQ291)&gt;0,ROW(),"")</f>
        <v/>
      </c>
      <c r="AS291" s="36">
        <f>IFERROR(TRIM(INDEX($A291:$Z291,MATCH(Lists!$J$7,$A$1:$Z$1,0))&amp;""),"")</f>
        <v/>
      </c>
      <c r="AT291" s="36">
        <f>IFERROR(TRIM(INDEX($A291:$Z291,MATCH(Lists!$J$8,$A$1:$Z$1,0))&amp;""),"")</f>
        <v/>
      </c>
      <c r="AU291" s="36">
        <f>IF(AND(AH291=1,LEN(AT291)&gt;0),MAX($AU$1:AU290)+1,"")</f>
        <v/>
      </c>
      <c r="AV291" s="36">
        <f>IF(AH291=1,AE291,"")</f>
        <v/>
      </c>
      <c r="AW291" s="36">
        <f>IF(AV291="","",SUMPRODUCT(($AV$2:$AV$501&lt;&gt;"")*($AV$2:$AV$501&lt;AV291))+SUMPRODUCT(($AV$2:AV291=AV291)*1))</f>
        <v/>
      </c>
      <c r="AX291" s="36">
        <f>IF(AI291=1,IFERROR(TRIM(INDEX($A291:$Z291,MATCH(Lists!$J$6,$A$1:$Z$1,0))&amp;""),""),"")</f>
        <v/>
      </c>
    </row>
    <row r="292">
      <c r="AA292" s="34" t="n"/>
      <c r="AB292" s="37" t="n"/>
      <c r="AC292" s="37" t="n"/>
      <c r="AD292" s="34" t="n"/>
      <c r="AE292" s="36">
        <f>IFERROR(TRIM(INDEX($A292:$Z292,MATCH(Lists!$J$2,$A$1:$Z$1,0))&amp;""),"")</f>
        <v/>
      </c>
      <c r="AF292" s="36">
        <f>IFERROR(TRIM(INDEX($A292:$Z292,MATCH(Lists!$J$3,$A$1:$Z$1,0))&amp;""),"")</f>
        <v/>
      </c>
      <c r="AG292" s="36">
        <f>IFERROR(TRIM(INDEX($A292:$Z292,MATCH(Lists!$J$4,$A$1:$Z$1,0))&amp;""),"")</f>
        <v/>
      </c>
      <c r="AH292" s="36">
        <f>IF(AND(AE292&lt;&gt;"",UPPER(TRIM(AB292))&lt;&gt;"Y"),1,0)</f>
        <v/>
      </c>
      <c r="AI292" s="36">
        <f>IF(AH292=1,IF(LEFT(IFERROR(TRIM(INDEX($A292:$Z292,MATCH(Lists!$J$5,$A$1:$Z$1,0))&amp;""),""),3)="Yes",1,0),0)</f>
        <v/>
      </c>
      <c r="AJ292" s="36">
        <f>IFERROR(TRIM(INDEX($A292:$Z292,MATCH(Lists!$J$9,$A$1:$Z$1,0))&amp;""),"")</f>
        <v/>
      </c>
      <c r="AK292" s="36">
        <f>IF(AH292=0,0,IF(AJ292="",1,IF(IFERROR(INDEX(Lists!$B$2:$B$9,MATCH(AJ292,Lists!$A$2:$A$9,0)),"N")="Y",1,0)))</f>
        <v/>
      </c>
      <c r="AL292" s="36">
        <f>AH292+AI292</f>
        <v/>
      </c>
      <c r="AM292" s="36">
        <f>AK292*(1+AI292)</f>
        <v/>
      </c>
      <c r="AN292" s="36">
        <f>IFERROR(VALUE(IFERROR(TRIM(INDEX($A292:$Z292,MATCH(Lists!$J$10,$A$1:$Z$1,0))&amp;""),"")),0)</f>
        <v/>
      </c>
      <c r="AO292" s="36">
        <f>IFERROR(VALUE(IFERROR(TRIM(INDEX($A292:$Z292,MATCH(Lists!$J$12,$A$1:$Z$1,0))&amp;""),"")),0)</f>
        <v/>
      </c>
      <c r="AP292" s="36">
        <f>IF(IFERROR(INDEX(Lists!$C$2:$C$9,MATCH(AJ292,Lists!$A$2:$A$9,0)),"N")="Y",AN292-AO292,0)</f>
        <v/>
      </c>
      <c r="AQ292" s="36">
        <f>UPPER(IFERROR(TRIM(INDEX($A292:$Z292,MATCH(Lists!$J$11,$A$1:$Z$1,0))&amp;""),""))</f>
        <v/>
      </c>
      <c r="AR292" s="36">
        <f>IF(LEN(AQ292)&gt;0,ROW(),"")</f>
        <v/>
      </c>
      <c r="AS292" s="36">
        <f>IFERROR(TRIM(INDEX($A292:$Z292,MATCH(Lists!$J$7,$A$1:$Z$1,0))&amp;""),"")</f>
        <v/>
      </c>
      <c r="AT292" s="36">
        <f>IFERROR(TRIM(INDEX($A292:$Z292,MATCH(Lists!$J$8,$A$1:$Z$1,0))&amp;""),"")</f>
        <v/>
      </c>
      <c r="AU292" s="36">
        <f>IF(AND(AH292=1,LEN(AT292)&gt;0),MAX($AU$1:AU291)+1,"")</f>
        <v/>
      </c>
      <c r="AV292" s="36">
        <f>IF(AH292=1,AE292,"")</f>
        <v/>
      </c>
      <c r="AW292" s="36">
        <f>IF(AV292="","",SUMPRODUCT(($AV$2:$AV$501&lt;&gt;"")*($AV$2:$AV$501&lt;AV292))+SUMPRODUCT(($AV$2:AV292=AV292)*1))</f>
        <v/>
      </c>
      <c r="AX292" s="36">
        <f>IF(AI292=1,IFERROR(TRIM(INDEX($A292:$Z292,MATCH(Lists!$J$6,$A$1:$Z$1,0))&amp;""),""),"")</f>
        <v/>
      </c>
    </row>
    <row r="293">
      <c r="AA293" s="34" t="n"/>
      <c r="AB293" s="37" t="n"/>
      <c r="AC293" s="37" t="n"/>
      <c r="AD293" s="34" t="n"/>
      <c r="AE293" s="36">
        <f>IFERROR(TRIM(INDEX($A293:$Z293,MATCH(Lists!$J$2,$A$1:$Z$1,0))&amp;""),"")</f>
        <v/>
      </c>
      <c r="AF293" s="36">
        <f>IFERROR(TRIM(INDEX($A293:$Z293,MATCH(Lists!$J$3,$A$1:$Z$1,0))&amp;""),"")</f>
        <v/>
      </c>
      <c r="AG293" s="36">
        <f>IFERROR(TRIM(INDEX($A293:$Z293,MATCH(Lists!$J$4,$A$1:$Z$1,0))&amp;""),"")</f>
        <v/>
      </c>
      <c r="AH293" s="36">
        <f>IF(AND(AE293&lt;&gt;"",UPPER(TRIM(AB293))&lt;&gt;"Y"),1,0)</f>
        <v/>
      </c>
      <c r="AI293" s="36">
        <f>IF(AH293=1,IF(LEFT(IFERROR(TRIM(INDEX($A293:$Z293,MATCH(Lists!$J$5,$A$1:$Z$1,0))&amp;""),""),3)="Yes",1,0),0)</f>
        <v/>
      </c>
      <c r="AJ293" s="36">
        <f>IFERROR(TRIM(INDEX($A293:$Z293,MATCH(Lists!$J$9,$A$1:$Z$1,0))&amp;""),"")</f>
        <v/>
      </c>
      <c r="AK293" s="36">
        <f>IF(AH293=0,0,IF(AJ293="",1,IF(IFERROR(INDEX(Lists!$B$2:$B$9,MATCH(AJ293,Lists!$A$2:$A$9,0)),"N")="Y",1,0)))</f>
        <v/>
      </c>
      <c r="AL293" s="36">
        <f>AH293+AI293</f>
        <v/>
      </c>
      <c r="AM293" s="36">
        <f>AK293*(1+AI293)</f>
        <v/>
      </c>
      <c r="AN293" s="36">
        <f>IFERROR(VALUE(IFERROR(TRIM(INDEX($A293:$Z293,MATCH(Lists!$J$10,$A$1:$Z$1,0))&amp;""),"")),0)</f>
        <v/>
      </c>
      <c r="AO293" s="36">
        <f>IFERROR(VALUE(IFERROR(TRIM(INDEX($A293:$Z293,MATCH(Lists!$J$12,$A$1:$Z$1,0))&amp;""),"")),0)</f>
        <v/>
      </c>
      <c r="AP293" s="36">
        <f>IF(IFERROR(INDEX(Lists!$C$2:$C$9,MATCH(AJ293,Lists!$A$2:$A$9,0)),"N")="Y",AN293-AO293,0)</f>
        <v/>
      </c>
      <c r="AQ293" s="36">
        <f>UPPER(IFERROR(TRIM(INDEX($A293:$Z293,MATCH(Lists!$J$11,$A$1:$Z$1,0))&amp;""),""))</f>
        <v/>
      </c>
      <c r="AR293" s="36">
        <f>IF(LEN(AQ293)&gt;0,ROW(),"")</f>
        <v/>
      </c>
      <c r="AS293" s="36">
        <f>IFERROR(TRIM(INDEX($A293:$Z293,MATCH(Lists!$J$7,$A$1:$Z$1,0))&amp;""),"")</f>
        <v/>
      </c>
      <c r="AT293" s="36">
        <f>IFERROR(TRIM(INDEX($A293:$Z293,MATCH(Lists!$J$8,$A$1:$Z$1,0))&amp;""),"")</f>
        <v/>
      </c>
      <c r="AU293" s="36">
        <f>IF(AND(AH293=1,LEN(AT293)&gt;0),MAX($AU$1:AU292)+1,"")</f>
        <v/>
      </c>
      <c r="AV293" s="36">
        <f>IF(AH293=1,AE293,"")</f>
        <v/>
      </c>
      <c r="AW293" s="36">
        <f>IF(AV293="","",SUMPRODUCT(($AV$2:$AV$501&lt;&gt;"")*($AV$2:$AV$501&lt;AV293))+SUMPRODUCT(($AV$2:AV293=AV293)*1))</f>
        <v/>
      </c>
      <c r="AX293" s="36">
        <f>IF(AI293=1,IFERROR(TRIM(INDEX($A293:$Z293,MATCH(Lists!$J$6,$A$1:$Z$1,0))&amp;""),""),"")</f>
        <v/>
      </c>
    </row>
    <row r="294">
      <c r="AA294" s="34" t="n"/>
      <c r="AB294" s="37" t="n"/>
      <c r="AC294" s="37" t="n"/>
      <c r="AD294" s="34" t="n"/>
      <c r="AE294" s="36">
        <f>IFERROR(TRIM(INDEX($A294:$Z294,MATCH(Lists!$J$2,$A$1:$Z$1,0))&amp;""),"")</f>
        <v/>
      </c>
      <c r="AF294" s="36">
        <f>IFERROR(TRIM(INDEX($A294:$Z294,MATCH(Lists!$J$3,$A$1:$Z$1,0))&amp;""),"")</f>
        <v/>
      </c>
      <c r="AG294" s="36">
        <f>IFERROR(TRIM(INDEX($A294:$Z294,MATCH(Lists!$J$4,$A$1:$Z$1,0))&amp;""),"")</f>
        <v/>
      </c>
      <c r="AH294" s="36">
        <f>IF(AND(AE294&lt;&gt;"",UPPER(TRIM(AB294))&lt;&gt;"Y"),1,0)</f>
        <v/>
      </c>
      <c r="AI294" s="36">
        <f>IF(AH294=1,IF(LEFT(IFERROR(TRIM(INDEX($A294:$Z294,MATCH(Lists!$J$5,$A$1:$Z$1,0))&amp;""),""),3)="Yes",1,0),0)</f>
        <v/>
      </c>
      <c r="AJ294" s="36">
        <f>IFERROR(TRIM(INDEX($A294:$Z294,MATCH(Lists!$J$9,$A$1:$Z$1,0))&amp;""),"")</f>
        <v/>
      </c>
      <c r="AK294" s="36">
        <f>IF(AH294=0,0,IF(AJ294="",1,IF(IFERROR(INDEX(Lists!$B$2:$B$9,MATCH(AJ294,Lists!$A$2:$A$9,0)),"N")="Y",1,0)))</f>
        <v/>
      </c>
      <c r="AL294" s="36">
        <f>AH294+AI294</f>
        <v/>
      </c>
      <c r="AM294" s="36">
        <f>AK294*(1+AI294)</f>
        <v/>
      </c>
      <c r="AN294" s="36">
        <f>IFERROR(VALUE(IFERROR(TRIM(INDEX($A294:$Z294,MATCH(Lists!$J$10,$A$1:$Z$1,0))&amp;""),"")),0)</f>
        <v/>
      </c>
      <c r="AO294" s="36">
        <f>IFERROR(VALUE(IFERROR(TRIM(INDEX($A294:$Z294,MATCH(Lists!$J$12,$A$1:$Z$1,0))&amp;""),"")),0)</f>
        <v/>
      </c>
      <c r="AP294" s="36">
        <f>IF(IFERROR(INDEX(Lists!$C$2:$C$9,MATCH(AJ294,Lists!$A$2:$A$9,0)),"N")="Y",AN294-AO294,0)</f>
        <v/>
      </c>
      <c r="AQ294" s="36">
        <f>UPPER(IFERROR(TRIM(INDEX($A294:$Z294,MATCH(Lists!$J$11,$A$1:$Z$1,0))&amp;""),""))</f>
        <v/>
      </c>
      <c r="AR294" s="36">
        <f>IF(LEN(AQ294)&gt;0,ROW(),"")</f>
        <v/>
      </c>
      <c r="AS294" s="36">
        <f>IFERROR(TRIM(INDEX($A294:$Z294,MATCH(Lists!$J$7,$A$1:$Z$1,0))&amp;""),"")</f>
        <v/>
      </c>
      <c r="AT294" s="36">
        <f>IFERROR(TRIM(INDEX($A294:$Z294,MATCH(Lists!$J$8,$A$1:$Z$1,0))&amp;""),"")</f>
        <v/>
      </c>
      <c r="AU294" s="36">
        <f>IF(AND(AH294=1,LEN(AT294)&gt;0),MAX($AU$1:AU293)+1,"")</f>
        <v/>
      </c>
      <c r="AV294" s="36">
        <f>IF(AH294=1,AE294,"")</f>
        <v/>
      </c>
      <c r="AW294" s="36">
        <f>IF(AV294="","",SUMPRODUCT(($AV$2:$AV$501&lt;&gt;"")*($AV$2:$AV$501&lt;AV294))+SUMPRODUCT(($AV$2:AV294=AV294)*1))</f>
        <v/>
      </c>
      <c r="AX294" s="36">
        <f>IF(AI294=1,IFERROR(TRIM(INDEX($A294:$Z294,MATCH(Lists!$J$6,$A$1:$Z$1,0))&amp;""),""),"")</f>
        <v/>
      </c>
    </row>
    <row r="295">
      <c r="AA295" s="34" t="n"/>
      <c r="AB295" s="37" t="n"/>
      <c r="AC295" s="37" t="n"/>
      <c r="AD295" s="34" t="n"/>
      <c r="AE295" s="36">
        <f>IFERROR(TRIM(INDEX($A295:$Z295,MATCH(Lists!$J$2,$A$1:$Z$1,0))&amp;""),"")</f>
        <v/>
      </c>
      <c r="AF295" s="36">
        <f>IFERROR(TRIM(INDEX($A295:$Z295,MATCH(Lists!$J$3,$A$1:$Z$1,0))&amp;""),"")</f>
        <v/>
      </c>
      <c r="AG295" s="36">
        <f>IFERROR(TRIM(INDEX($A295:$Z295,MATCH(Lists!$J$4,$A$1:$Z$1,0))&amp;""),"")</f>
        <v/>
      </c>
      <c r="AH295" s="36">
        <f>IF(AND(AE295&lt;&gt;"",UPPER(TRIM(AB295))&lt;&gt;"Y"),1,0)</f>
        <v/>
      </c>
      <c r="AI295" s="36">
        <f>IF(AH295=1,IF(LEFT(IFERROR(TRIM(INDEX($A295:$Z295,MATCH(Lists!$J$5,$A$1:$Z$1,0))&amp;""),""),3)="Yes",1,0),0)</f>
        <v/>
      </c>
      <c r="AJ295" s="36">
        <f>IFERROR(TRIM(INDEX($A295:$Z295,MATCH(Lists!$J$9,$A$1:$Z$1,0))&amp;""),"")</f>
        <v/>
      </c>
      <c r="AK295" s="36">
        <f>IF(AH295=0,0,IF(AJ295="",1,IF(IFERROR(INDEX(Lists!$B$2:$B$9,MATCH(AJ295,Lists!$A$2:$A$9,0)),"N")="Y",1,0)))</f>
        <v/>
      </c>
      <c r="AL295" s="36">
        <f>AH295+AI295</f>
        <v/>
      </c>
      <c r="AM295" s="36">
        <f>AK295*(1+AI295)</f>
        <v/>
      </c>
      <c r="AN295" s="36">
        <f>IFERROR(VALUE(IFERROR(TRIM(INDEX($A295:$Z295,MATCH(Lists!$J$10,$A$1:$Z$1,0))&amp;""),"")),0)</f>
        <v/>
      </c>
      <c r="AO295" s="36">
        <f>IFERROR(VALUE(IFERROR(TRIM(INDEX($A295:$Z295,MATCH(Lists!$J$12,$A$1:$Z$1,0))&amp;""),"")),0)</f>
        <v/>
      </c>
      <c r="AP295" s="36">
        <f>IF(IFERROR(INDEX(Lists!$C$2:$C$9,MATCH(AJ295,Lists!$A$2:$A$9,0)),"N")="Y",AN295-AO295,0)</f>
        <v/>
      </c>
      <c r="AQ295" s="36">
        <f>UPPER(IFERROR(TRIM(INDEX($A295:$Z295,MATCH(Lists!$J$11,$A$1:$Z$1,0))&amp;""),""))</f>
        <v/>
      </c>
      <c r="AR295" s="36">
        <f>IF(LEN(AQ295)&gt;0,ROW(),"")</f>
        <v/>
      </c>
      <c r="AS295" s="36">
        <f>IFERROR(TRIM(INDEX($A295:$Z295,MATCH(Lists!$J$7,$A$1:$Z$1,0))&amp;""),"")</f>
        <v/>
      </c>
      <c r="AT295" s="36">
        <f>IFERROR(TRIM(INDEX($A295:$Z295,MATCH(Lists!$J$8,$A$1:$Z$1,0))&amp;""),"")</f>
        <v/>
      </c>
      <c r="AU295" s="36">
        <f>IF(AND(AH295=1,LEN(AT295)&gt;0),MAX($AU$1:AU294)+1,"")</f>
        <v/>
      </c>
      <c r="AV295" s="36">
        <f>IF(AH295=1,AE295,"")</f>
        <v/>
      </c>
      <c r="AW295" s="36">
        <f>IF(AV295="","",SUMPRODUCT(($AV$2:$AV$501&lt;&gt;"")*($AV$2:$AV$501&lt;AV295))+SUMPRODUCT(($AV$2:AV295=AV295)*1))</f>
        <v/>
      </c>
      <c r="AX295" s="36">
        <f>IF(AI295=1,IFERROR(TRIM(INDEX($A295:$Z295,MATCH(Lists!$J$6,$A$1:$Z$1,0))&amp;""),""),"")</f>
        <v/>
      </c>
    </row>
    <row r="296">
      <c r="AA296" s="34" t="n"/>
      <c r="AB296" s="37" t="n"/>
      <c r="AC296" s="37" t="n"/>
      <c r="AD296" s="34" t="n"/>
      <c r="AE296" s="36">
        <f>IFERROR(TRIM(INDEX($A296:$Z296,MATCH(Lists!$J$2,$A$1:$Z$1,0))&amp;""),"")</f>
        <v/>
      </c>
      <c r="AF296" s="36">
        <f>IFERROR(TRIM(INDEX($A296:$Z296,MATCH(Lists!$J$3,$A$1:$Z$1,0))&amp;""),"")</f>
        <v/>
      </c>
      <c r="AG296" s="36">
        <f>IFERROR(TRIM(INDEX($A296:$Z296,MATCH(Lists!$J$4,$A$1:$Z$1,0))&amp;""),"")</f>
        <v/>
      </c>
      <c r="AH296" s="36">
        <f>IF(AND(AE296&lt;&gt;"",UPPER(TRIM(AB296))&lt;&gt;"Y"),1,0)</f>
        <v/>
      </c>
      <c r="AI296" s="36">
        <f>IF(AH296=1,IF(LEFT(IFERROR(TRIM(INDEX($A296:$Z296,MATCH(Lists!$J$5,$A$1:$Z$1,0))&amp;""),""),3)="Yes",1,0),0)</f>
        <v/>
      </c>
      <c r="AJ296" s="36">
        <f>IFERROR(TRIM(INDEX($A296:$Z296,MATCH(Lists!$J$9,$A$1:$Z$1,0))&amp;""),"")</f>
        <v/>
      </c>
      <c r="AK296" s="36">
        <f>IF(AH296=0,0,IF(AJ296="",1,IF(IFERROR(INDEX(Lists!$B$2:$B$9,MATCH(AJ296,Lists!$A$2:$A$9,0)),"N")="Y",1,0)))</f>
        <v/>
      </c>
      <c r="AL296" s="36">
        <f>AH296+AI296</f>
        <v/>
      </c>
      <c r="AM296" s="36">
        <f>AK296*(1+AI296)</f>
        <v/>
      </c>
      <c r="AN296" s="36">
        <f>IFERROR(VALUE(IFERROR(TRIM(INDEX($A296:$Z296,MATCH(Lists!$J$10,$A$1:$Z$1,0))&amp;""),"")),0)</f>
        <v/>
      </c>
      <c r="AO296" s="36">
        <f>IFERROR(VALUE(IFERROR(TRIM(INDEX($A296:$Z296,MATCH(Lists!$J$12,$A$1:$Z$1,0))&amp;""),"")),0)</f>
        <v/>
      </c>
      <c r="AP296" s="36">
        <f>IF(IFERROR(INDEX(Lists!$C$2:$C$9,MATCH(AJ296,Lists!$A$2:$A$9,0)),"N")="Y",AN296-AO296,0)</f>
        <v/>
      </c>
      <c r="AQ296" s="36">
        <f>UPPER(IFERROR(TRIM(INDEX($A296:$Z296,MATCH(Lists!$J$11,$A$1:$Z$1,0))&amp;""),""))</f>
        <v/>
      </c>
      <c r="AR296" s="36">
        <f>IF(LEN(AQ296)&gt;0,ROW(),"")</f>
        <v/>
      </c>
      <c r="AS296" s="36">
        <f>IFERROR(TRIM(INDEX($A296:$Z296,MATCH(Lists!$J$7,$A$1:$Z$1,0))&amp;""),"")</f>
        <v/>
      </c>
      <c r="AT296" s="36">
        <f>IFERROR(TRIM(INDEX($A296:$Z296,MATCH(Lists!$J$8,$A$1:$Z$1,0))&amp;""),"")</f>
        <v/>
      </c>
      <c r="AU296" s="36">
        <f>IF(AND(AH296=1,LEN(AT296)&gt;0),MAX($AU$1:AU295)+1,"")</f>
        <v/>
      </c>
      <c r="AV296" s="36">
        <f>IF(AH296=1,AE296,"")</f>
        <v/>
      </c>
      <c r="AW296" s="36">
        <f>IF(AV296="","",SUMPRODUCT(($AV$2:$AV$501&lt;&gt;"")*($AV$2:$AV$501&lt;AV296))+SUMPRODUCT(($AV$2:AV296=AV296)*1))</f>
        <v/>
      </c>
      <c r="AX296" s="36">
        <f>IF(AI296=1,IFERROR(TRIM(INDEX($A296:$Z296,MATCH(Lists!$J$6,$A$1:$Z$1,0))&amp;""),""),"")</f>
        <v/>
      </c>
    </row>
    <row r="297">
      <c r="AA297" s="34" t="n"/>
      <c r="AB297" s="37" t="n"/>
      <c r="AC297" s="37" t="n"/>
      <c r="AD297" s="34" t="n"/>
      <c r="AE297" s="36">
        <f>IFERROR(TRIM(INDEX($A297:$Z297,MATCH(Lists!$J$2,$A$1:$Z$1,0))&amp;""),"")</f>
        <v/>
      </c>
      <c r="AF297" s="36">
        <f>IFERROR(TRIM(INDEX($A297:$Z297,MATCH(Lists!$J$3,$A$1:$Z$1,0))&amp;""),"")</f>
        <v/>
      </c>
      <c r="AG297" s="36">
        <f>IFERROR(TRIM(INDEX($A297:$Z297,MATCH(Lists!$J$4,$A$1:$Z$1,0))&amp;""),"")</f>
        <v/>
      </c>
      <c r="AH297" s="36">
        <f>IF(AND(AE297&lt;&gt;"",UPPER(TRIM(AB297))&lt;&gt;"Y"),1,0)</f>
        <v/>
      </c>
      <c r="AI297" s="36">
        <f>IF(AH297=1,IF(LEFT(IFERROR(TRIM(INDEX($A297:$Z297,MATCH(Lists!$J$5,$A$1:$Z$1,0))&amp;""),""),3)="Yes",1,0),0)</f>
        <v/>
      </c>
      <c r="AJ297" s="36">
        <f>IFERROR(TRIM(INDEX($A297:$Z297,MATCH(Lists!$J$9,$A$1:$Z$1,0))&amp;""),"")</f>
        <v/>
      </c>
      <c r="AK297" s="36">
        <f>IF(AH297=0,0,IF(AJ297="",1,IF(IFERROR(INDEX(Lists!$B$2:$B$9,MATCH(AJ297,Lists!$A$2:$A$9,0)),"N")="Y",1,0)))</f>
        <v/>
      </c>
      <c r="AL297" s="36">
        <f>AH297+AI297</f>
        <v/>
      </c>
      <c r="AM297" s="36">
        <f>AK297*(1+AI297)</f>
        <v/>
      </c>
      <c r="AN297" s="36">
        <f>IFERROR(VALUE(IFERROR(TRIM(INDEX($A297:$Z297,MATCH(Lists!$J$10,$A$1:$Z$1,0))&amp;""),"")),0)</f>
        <v/>
      </c>
      <c r="AO297" s="36">
        <f>IFERROR(VALUE(IFERROR(TRIM(INDEX($A297:$Z297,MATCH(Lists!$J$12,$A$1:$Z$1,0))&amp;""),"")),0)</f>
        <v/>
      </c>
      <c r="AP297" s="36">
        <f>IF(IFERROR(INDEX(Lists!$C$2:$C$9,MATCH(AJ297,Lists!$A$2:$A$9,0)),"N")="Y",AN297-AO297,0)</f>
        <v/>
      </c>
      <c r="AQ297" s="36">
        <f>UPPER(IFERROR(TRIM(INDEX($A297:$Z297,MATCH(Lists!$J$11,$A$1:$Z$1,0))&amp;""),""))</f>
        <v/>
      </c>
      <c r="AR297" s="36">
        <f>IF(LEN(AQ297)&gt;0,ROW(),"")</f>
        <v/>
      </c>
      <c r="AS297" s="36">
        <f>IFERROR(TRIM(INDEX($A297:$Z297,MATCH(Lists!$J$7,$A$1:$Z$1,0))&amp;""),"")</f>
        <v/>
      </c>
      <c r="AT297" s="36">
        <f>IFERROR(TRIM(INDEX($A297:$Z297,MATCH(Lists!$J$8,$A$1:$Z$1,0))&amp;""),"")</f>
        <v/>
      </c>
      <c r="AU297" s="36">
        <f>IF(AND(AH297=1,LEN(AT297)&gt;0),MAX($AU$1:AU296)+1,"")</f>
        <v/>
      </c>
      <c r="AV297" s="36">
        <f>IF(AH297=1,AE297,"")</f>
        <v/>
      </c>
      <c r="AW297" s="36">
        <f>IF(AV297="","",SUMPRODUCT(($AV$2:$AV$501&lt;&gt;"")*($AV$2:$AV$501&lt;AV297))+SUMPRODUCT(($AV$2:AV297=AV297)*1))</f>
        <v/>
      </c>
      <c r="AX297" s="36">
        <f>IF(AI297=1,IFERROR(TRIM(INDEX($A297:$Z297,MATCH(Lists!$J$6,$A$1:$Z$1,0))&amp;""),""),"")</f>
        <v/>
      </c>
    </row>
    <row r="298">
      <c r="AA298" s="34" t="n"/>
      <c r="AB298" s="37" t="n"/>
      <c r="AC298" s="37" t="n"/>
      <c r="AD298" s="34" t="n"/>
      <c r="AE298" s="36">
        <f>IFERROR(TRIM(INDEX($A298:$Z298,MATCH(Lists!$J$2,$A$1:$Z$1,0))&amp;""),"")</f>
        <v/>
      </c>
      <c r="AF298" s="36">
        <f>IFERROR(TRIM(INDEX($A298:$Z298,MATCH(Lists!$J$3,$A$1:$Z$1,0))&amp;""),"")</f>
        <v/>
      </c>
      <c r="AG298" s="36">
        <f>IFERROR(TRIM(INDEX($A298:$Z298,MATCH(Lists!$J$4,$A$1:$Z$1,0))&amp;""),"")</f>
        <v/>
      </c>
      <c r="AH298" s="36">
        <f>IF(AND(AE298&lt;&gt;"",UPPER(TRIM(AB298))&lt;&gt;"Y"),1,0)</f>
        <v/>
      </c>
      <c r="AI298" s="36">
        <f>IF(AH298=1,IF(LEFT(IFERROR(TRIM(INDEX($A298:$Z298,MATCH(Lists!$J$5,$A$1:$Z$1,0))&amp;""),""),3)="Yes",1,0),0)</f>
        <v/>
      </c>
      <c r="AJ298" s="36">
        <f>IFERROR(TRIM(INDEX($A298:$Z298,MATCH(Lists!$J$9,$A$1:$Z$1,0))&amp;""),"")</f>
        <v/>
      </c>
      <c r="AK298" s="36">
        <f>IF(AH298=0,0,IF(AJ298="",1,IF(IFERROR(INDEX(Lists!$B$2:$B$9,MATCH(AJ298,Lists!$A$2:$A$9,0)),"N")="Y",1,0)))</f>
        <v/>
      </c>
      <c r="AL298" s="36">
        <f>AH298+AI298</f>
        <v/>
      </c>
      <c r="AM298" s="36">
        <f>AK298*(1+AI298)</f>
        <v/>
      </c>
      <c r="AN298" s="36">
        <f>IFERROR(VALUE(IFERROR(TRIM(INDEX($A298:$Z298,MATCH(Lists!$J$10,$A$1:$Z$1,0))&amp;""),"")),0)</f>
        <v/>
      </c>
      <c r="AO298" s="36">
        <f>IFERROR(VALUE(IFERROR(TRIM(INDEX($A298:$Z298,MATCH(Lists!$J$12,$A$1:$Z$1,0))&amp;""),"")),0)</f>
        <v/>
      </c>
      <c r="AP298" s="36">
        <f>IF(IFERROR(INDEX(Lists!$C$2:$C$9,MATCH(AJ298,Lists!$A$2:$A$9,0)),"N")="Y",AN298-AO298,0)</f>
        <v/>
      </c>
      <c r="AQ298" s="36">
        <f>UPPER(IFERROR(TRIM(INDEX($A298:$Z298,MATCH(Lists!$J$11,$A$1:$Z$1,0))&amp;""),""))</f>
        <v/>
      </c>
      <c r="AR298" s="36">
        <f>IF(LEN(AQ298)&gt;0,ROW(),"")</f>
        <v/>
      </c>
      <c r="AS298" s="36">
        <f>IFERROR(TRIM(INDEX($A298:$Z298,MATCH(Lists!$J$7,$A$1:$Z$1,0))&amp;""),"")</f>
        <v/>
      </c>
      <c r="AT298" s="36">
        <f>IFERROR(TRIM(INDEX($A298:$Z298,MATCH(Lists!$J$8,$A$1:$Z$1,0))&amp;""),"")</f>
        <v/>
      </c>
      <c r="AU298" s="36">
        <f>IF(AND(AH298=1,LEN(AT298)&gt;0),MAX($AU$1:AU297)+1,"")</f>
        <v/>
      </c>
      <c r="AV298" s="36">
        <f>IF(AH298=1,AE298,"")</f>
        <v/>
      </c>
      <c r="AW298" s="36">
        <f>IF(AV298="","",SUMPRODUCT(($AV$2:$AV$501&lt;&gt;"")*($AV$2:$AV$501&lt;AV298))+SUMPRODUCT(($AV$2:AV298=AV298)*1))</f>
        <v/>
      </c>
      <c r="AX298" s="36">
        <f>IF(AI298=1,IFERROR(TRIM(INDEX($A298:$Z298,MATCH(Lists!$J$6,$A$1:$Z$1,0))&amp;""),""),"")</f>
        <v/>
      </c>
    </row>
    <row r="299">
      <c r="AA299" s="34" t="n"/>
      <c r="AB299" s="37" t="n"/>
      <c r="AC299" s="37" t="n"/>
      <c r="AD299" s="34" t="n"/>
      <c r="AE299" s="36">
        <f>IFERROR(TRIM(INDEX($A299:$Z299,MATCH(Lists!$J$2,$A$1:$Z$1,0))&amp;""),"")</f>
        <v/>
      </c>
      <c r="AF299" s="36">
        <f>IFERROR(TRIM(INDEX($A299:$Z299,MATCH(Lists!$J$3,$A$1:$Z$1,0))&amp;""),"")</f>
        <v/>
      </c>
      <c r="AG299" s="36">
        <f>IFERROR(TRIM(INDEX($A299:$Z299,MATCH(Lists!$J$4,$A$1:$Z$1,0))&amp;""),"")</f>
        <v/>
      </c>
      <c r="AH299" s="36">
        <f>IF(AND(AE299&lt;&gt;"",UPPER(TRIM(AB299))&lt;&gt;"Y"),1,0)</f>
        <v/>
      </c>
      <c r="AI299" s="36">
        <f>IF(AH299=1,IF(LEFT(IFERROR(TRIM(INDEX($A299:$Z299,MATCH(Lists!$J$5,$A$1:$Z$1,0))&amp;""),""),3)="Yes",1,0),0)</f>
        <v/>
      </c>
      <c r="AJ299" s="36">
        <f>IFERROR(TRIM(INDEX($A299:$Z299,MATCH(Lists!$J$9,$A$1:$Z$1,0))&amp;""),"")</f>
        <v/>
      </c>
      <c r="AK299" s="36">
        <f>IF(AH299=0,0,IF(AJ299="",1,IF(IFERROR(INDEX(Lists!$B$2:$B$9,MATCH(AJ299,Lists!$A$2:$A$9,0)),"N")="Y",1,0)))</f>
        <v/>
      </c>
      <c r="AL299" s="36">
        <f>AH299+AI299</f>
        <v/>
      </c>
      <c r="AM299" s="36">
        <f>AK299*(1+AI299)</f>
        <v/>
      </c>
      <c r="AN299" s="36">
        <f>IFERROR(VALUE(IFERROR(TRIM(INDEX($A299:$Z299,MATCH(Lists!$J$10,$A$1:$Z$1,0))&amp;""),"")),0)</f>
        <v/>
      </c>
      <c r="AO299" s="36">
        <f>IFERROR(VALUE(IFERROR(TRIM(INDEX($A299:$Z299,MATCH(Lists!$J$12,$A$1:$Z$1,0))&amp;""),"")),0)</f>
        <v/>
      </c>
      <c r="AP299" s="36">
        <f>IF(IFERROR(INDEX(Lists!$C$2:$C$9,MATCH(AJ299,Lists!$A$2:$A$9,0)),"N")="Y",AN299-AO299,0)</f>
        <v/>
      </c>
      <c r="AQ299" s="36">
        <f>UPPER(IFERROR(TRIM(INDEX($A299:$Z299,MATCH(Lists!$J$11,$A$1:$Z$1,0))&amp;""),""))</f>
        <v/>
      </c>
      <c r="AR299" s="36">
        <f>IF(LEN(AQ299)&gt;0,ROW(),"")</f>
        <v/>
      </c>
      <c r="AS299" s="36">
        <f>IFERROR(TRIM(INDEX($A299:$Z299,MATCH(Lists!$J$7,$A$1:$Z$1,0))&amp;""),"")</f>
        <v/>
      </c>
      <c r="AT299" s="36">
        <f>IFERROR(TRIM(INDEX($A299:$Z299,MATCH(Lists!$J$8,$A$1:$Z$1,0))&amp;""),"")</f>
        <v/>
      </c>
      <c r="AU299" s="36">
        <f>IF(AND(AH299=1,LEN(AT299)&gt;0),MAX($AU$1:AU298)+1,"")</f>
        <v/>
      </c>
      <c r="AV299" s="36">
        <f>IF(AH299=1,AE299,"")</f>
        <v/>
      </c>
      <c r="AW299" s="36">
        <f>IF(AV299="","",SUMPRODUCT(($AV$2:$AV$501&lt;&gt;"")*($AV$2:$AV$501&lt;AV299))+SUMPRODUCT(($AV$2:AV299=AV299)*1))</f>
        <v/>
      </c>
      <c r="AX299" s="36">
        <f>IF(AI299=1,IFERROR(TRIM(INDEX($A299:$Z299,MATCH(Lists!$J$6,$A$1:$Z$1,0))&amp;""),""),"")</f>
        <v/>
      </c>
    </row>
    <row r="300">
      <c r="AA300" s="34" t="n"/>
      <c r="AB300" s="37" t="n"/>
      <c r="AC300" s="37" t="n"/>
      <c r="AD300" s="34" t="n"/>
      <c r="AE300" s="36">
        <f>IFERROR(TRIM(INDEX($A300:$Z300,MATCH(Lists!$J$2,$A$1:$Z$1,0))&amp;""),"")</f>
        <v/>
      </c>
      <c r="AF300" s="36">
        <f>IFERROR(TRIM(INDEX($A300:$Z300,MATCH(Lists!$J$3,$A$1:$Z$1,0))&amp;""),"")</f>
        <v/>
      </c>
      <c r="AG300" s="36">
        <f>IFERROR(TRIM(INDEX($A300:$Z300,MATCH(Lists!$J$4,$A$1:$Z$1,0))&amp;""),"")</f>
        <v/>
      </c>
      <c r="AH300" s="36">
        <f>IF(AND(AE300&lt;&gt;"",UPPER(TRIM(AB300))&lt;&gt;"Y"),1,0)</f>
        <v/>
      </c>
      <c r="AI300" s="36">
        <f>IF(AH300=1,IF(LEFT(IFERROR(TRIM(INDEX($A300:$Z300,MATCH(Lists!$J$5,$A$1:$Z$1,0))&amp;""),""),3)="Yes",1,0),0)</f>
        <v/>
      </c>
      <c r="AJ300" s="36">
        <f>IFERROR(TRIM(INDEX($A300:$Z300,MATCH(Lists!$J$9,$A$1:$Z$1,0))&amp;""),"")</f>
        <v/>
      </c>
      <c r="AK300" s="36">
        <f>IF(AH300=0,0,IF(AJ300="",1,IF(IFERROR(INDEX(Lists!$B$2:$B$9,MATCH(AJ300,Lists!$A$2:$A$9,0)),"N")="Y",1,0)))</f>
        <v/>
      </c>
      <c r="AL300" s="36">
        <f>AH300+AI300</f>
        <v/>
      </c>
      <c r="AM300" s="36">
        <f>AK300*(1+AI300)</f>
        <v/>
      </c>
      <c r="AN300" s="36">
        <f>IFERROR(VALUE(IFERROR(TRIM(INDEX($A300:$Z300,MATCH(Lists!$J$10,$A$1:$Z$1,0))&amp;""),"")),0)</f>
        <v/>
      </c>
      <c r="AO300" s="36">
        <f>IFERROR(VALUE(IFERROR(TRIM(INDEX($A300:$Z300,MATCH(Lists!$J$12,$A$1:$Z$1,0))&amp;""),"")),0)</f>
        <v/>
      </c>
      <c r="AP300" s="36">
        <f>IF(IFERROR(INDEX(Lists!$C$2:$C$9,MATCH(AJ300,Lists!$A$2:$A$9,0)),"N")="Y",AN300-AO300,0)</f>
        <v/>
      </c>
      <c r="AQ300" s="36">
        <f>UPPER(IFERROR(TRIM(INDEX($A300:$Z300,MATCH(Lists!$J$11,$A$1:$Z$1,0))&amp;""),""))</f>
        <v/>
      </c>
      <c r="AR300" s="36">
        <f>IF(LEN(AQ300)&gt;0,ROW(),"")</f>
        <v/>
      </c>
      <c r="AS300" s="36">
        <f>IFERROR(TRIM(INDEX($A300:$Z300,MATCH(Lists!$J$7,$A$1:$Z$1,0))&amp;""),"")</f>
        <v/>
      </c>
      <c r="AT300" s="36">
        <f>IFERROR(TRIM(INDEX($A300:$Z300,MATCH(Lists!$J$8,$A$1:$Z$1,0))&amp;""),"")</f>
        <v/>
      </c>
      <c r="AU300" s="36">
        <f>IF(AND(AH300=1,LEN(AT300)&gt;0),MAX($AU$1:AU299)+1,"")</f>
        <v/>
      </c>
      <c r="AV300" s="36">
        <f>IF(AH300=1,AE300,"")</f>
        <v/>
      </c>
      <c r="AW300" s="36">
        <f>IF(AV300="","",SUMPRODUCT(($AV$2:$AV$501&lt;&gt;"")*($AV$2:$AV$501&lt;AV300))+SUMPRODUCT(($AV$2:AV300=AV300)*1))</f>
        <v/>
      </c>
      <c r="AX300" s="36">
        <f>IF(AI300=1,IFERROR(TRIM(INDEX($A300:$Z300,MATCH(Lists!$J$6,$A$1:$Z$1,0))&amp;""),""),"")</f>
        <v/>
      </c>
    </row>
    <row r="301">
      <c r="AA301" s="34" t="n"/>
      <c r="AB301" s="37" t="n"/>
      <c r="AC301" s="37" t="n"/>
      <c r="AD301" s="34" t="n"/>
      <c r="AE301" s="36">
        <f>IFERROR(TRIM(INDEX($A301:$Z301,MATCH(Lists!$J$2,$A$1:$Z$1,0))&amp;""),"")</f>
        <v/>
      </c>
      <c r="AF301" s="36">
        <f>IFERROR(TRIM(INDEX($A301:$Z301,MATCH(Lists!$J$3,$A$1:$Z$1,0))&amp;""),"")</f>
        <v/>
      </c>
      <c r="AG301" s="36">
        <f>IFERROR(TRIM(INDEX($A301:$Z301,MATCH(Lists!$J$4,$A$1:$Z$1,0))&amp;""),"")</f>
        <v/>
      </c>
      <c r="AH301" s="36">
        <f>IF(AND(AE301&lt;&gt;"",UPPER(TRIM(AB301))&lt;&gt;"Y"),1,0)</f>
        <v/>
      </c>
      <c r="AI301" s="36">
        <f>IF(AH301=1,IF(LEFT(IFERROR(TRIM(INDEX($A301:$Z301,MATCH(Lists!$J$5,$A$1:$Z$1,0))&amp;""),""),3)="Yes",1,0),0)</f>
        <v/>
      </c>
      <c r="AJ301" s="36">
        <f>IFERROR(TRIM(INDEX($A301:$Z301,MATCH(Lists!$J$9,$A$1:$Z$1,0))&amp;""),"")</f>
        <v/>
      </c>
      <c r="AK301" s="36">
        <f>IF(AH301=0,0,IF(AJ301="",1,IF(IFERROR(INDEX(Lists!$B$2:$B$9,MATCH(AJ301,Lists!$A$2:$A$9,0)),"N")="Y",1,0)))</f>
        <v/>
      </c>
      <c r="AL301" s="36">
        <f>AH301+AI301</f>
        <v/>
      </c>
      <c r="AM301" s="36">
        <f>AK301*(1+AI301)</f>
        <v/>
      </c>
      <c r="AN301" s="36">
        <f>IFERROR(VALUE(IFERROR(TRIM(INDEX($A301:$Z301,MATCH(Lists!$J$10,$A$1:$Z$1,0))&amp;""),"")),0)</f>
        <v/>
      </c>
      <c r="AO301" s="36">
        <f>IFERROR(VALUE(IFERROR(TRIM(INDEX($A301:$Z301,MATCH(Lists!$J$12,$A$1:$Z$1,0))&amp;""),"")),0)</f>
        <v/>
      </c>
      <c r="AP301" s="36">
        <f>IF(IFERROR(INDEX(Lists!$C$2:$C$9,MATCH(AJ301,Lists!$A$2:$A$9,0)),"N")="Y",AN301-AO301,0)</f>
        <v/>
      </c>
      <c r="AQ301" s="36">
        <f>UPPER(IFERROR(TRIM(INDEX($A301:$Z301,MATCH(Lists!$J$11,$A$1:$Z$1,0))&amp;""),""))</f>
        <v/>
      </c>
      <c r="AR301" s="36">
        <f>IF(LEN(AQ301)&gt;0,ROW(),"")</f>
        <v/>
      </c>
      <c r="AS301" s="36">
        <f>IFERROR(TRIM(INDEX($A301:$Z301,MATCH(Lists!$J$7,$A$1:$Z$1,0))&amp;""),"")</f>
        <v/>
      </c>
      <c r="AT301" s="36">
        <f>IFERROR(TRIM(INDEX($A301:$Z301,MATCH(Lists!$J$8,$A$1:$Z$1,0))&amp;""),"")</f>
        <v/>
      </c>
      <c r="AU301" s="36">
        <f>IF(AND(AH301=1,LEN(AT301)&gt;0),MAX($AU$1:AU300)+1,"")</f>
        <v/>
      </c>
      <c r="AV301" s="36">
        <f>IF(AH301=1,AE301,"")</f>
        <v/>
      </c>
      <c r="AW301" s="36">
        <f>IF(AV301="","",SUMPRODUCT(($AV$2:$AV$501&lt;&gt;"")*($AV$2:$AV$501&lt;AV301))+SUMPRODUCT(($AV$2:AV301=AV301)*1))</f>
        <v/>
      </c>
      <c r="AX301" s="36">
        <f>IF(AI301=1,IFERROR(TRIM(INDEX($A301:$Z301,MATCH(Lists!$J$6,$A$1:$Z$1,0))&amp;""),""),"")</f>
        <v/>
      </c>
    </row>
    <row r="302">
      <c r="AA302" s="34" t="n"/>
      <c r="AB302" s="37" t="n"/>
      <c r="AC302" s="37" t="n"/>
      <c r="AD302" s="34" t="n"/>
      <c r="AE302" s="36">
        <f>IFERROR(TRIM(INDEX($A302:$Z302,MATCH(Lists!$J$2,$A$1:$Z$1,0))&amp;""),"")</f>
        <v/>
      </c>
      <c r="AF302" s="36">
        <f>IFERROR(TRIM(INDEX($A302:$Z302,MATCH(Lists!$J$3,$A$1:$Z$1,0))&amp;""),"")</f>
        <v/>
      </c>
      <c r="AG302" s="36">
        <f>IFERROR(TRIM(INDEX($A302:$Z302,MATCH(Lists!$J$4,$A$1:$Z$1,0))&amp;""),"")</f>
        <v/>
      </c>
      <c r="AH302" s="36">
        <f>IF(AND(AE302&lt;&gt;"",UPPER(TRIM(AB302))&lt;&gt;"Y"),1,0)</f>
        <v/>
      </c>
      <c r="AI302" s="36">
        <f>IF(AH302=1,IF(LEFT(IFERROR(TRIM(INDEX($A302:$Z302,MATCH(Lists!$J$5,$A$1:$Z$1,0))&amp;""),""),3)="Yes",1,0),0)</f>
        <v/>
      </c>
      <c r="AJ302" s="36">
        <f>IFERROR(TRIM(INDEX($A302:$Z302,MATCH(Lists!$J$9,$A$1:$Z$1,0))&amp;""),"")</f>
        <v/>
      </c>
      <c r="AK302" s="36">
        <f>IF(AH302=0,0,IF(AJ302="",1,IF(IFERROR(INDEX(Lists!$B$2:$B$9,MATCH(AJ302,Lists!$A$2:$A$9,0)),"N")="Y",1,0)))</f>
        <v/>
      </c>
      <c r="AL302" s="36">
        <f>AH302+AI302</f>
        <v/>
      </c>
      <c r="AM302" s="36">
        <f>AK302*(1+AI302)</f>
        <v/>
      </c>
      <c r="AN302" s="36">
        <f>IFERROR(VALUE(IFERROR(TRIM(INDEX($A302:$Z302,MATCH(Lists!$J$10,$A$1:$Z$1,0))&amp;""),"")),0)</f>
        <v/>
      </c>
      <c r="AO302" s="36">
        <f>IFERROR(VALUE(IFERROR(TRIM(INDEX($A302:$Z302,MATCH(Lists!$J$12,$A$1:$Z$1,0))&amp;""),"")),0)</f>
        <v/>
      </c>
      <c r="AP302" s="36">
        <f>IF(IFERROR(INDEX(Lists!$C$2:$C$9,MATCH(AJ302,Lists!$A$2:$A$9,0)),"N")="Y",AN302-AO302,0)</f>
        <v/>
      </c>
      <c r="AQ302" s="36">
        <f>UPPER(IFERROR(TRIM(INDEX($A302:$Z302,MATCH(Lists!$J$11,$A$1:$Z$1,0))&amp;""),""))</f>
        <v/>
      </c>
      <c r="AR302" s="36">
        <f>IF(LEN(AQ302)&gt;0,ROW(),"")</f>
        <v/>
      </c>
      <c r="AS302" s="36">
        <f>IFERROR(TRIM(INDEX($A302:$Z302,MATCH(Lists!$J$7,$A$1:$Z$1,0))&amp;""),"")</f>
        <v/>
      </c>
      <c r="AT302" s="36">
        <f>IFERROR(TRIM(INDEX($A302:$Z302,MATCH(Lists!$J$8,$A$1:$Z$1,0))&amp;""),"")</f>
        <v/>
      </c>
      <c r="AU302" s="36">
        <f>IF(AND(AH302=1,LEN(AT302)&gt;0),MAX($AU$1:AU301)+1,"")</f>
        <v/>
      </c>
      <c r="AV302" s="36">
        <f>IF(AH302=1,AE302,"")</f>
        <v/>
      </c>
      <c r="AW302" s="36">
        <f>IF(AV302="","",SUMPRODUCT(($AV$2:$AV$501&lt;&gt;"")*($AV$2:$AV$501&lt;AV302))+SUMPRODUCT(($AV$2:AV302=AV302)*1))</f>
        <v/>
      </c>
      <c r="AX302" s="36">
        <f>IF(AI302=1,IFERROR(TRIM(INDEX($A302:$Z302,MATCH(Lists!$J$6,$A$1:$Z$1,0))&amp;""),""),"")</f>
        <v/>
      </c>
    </row>
    <row r="303">
      <c r="AA303" s="34" t="n"/>
      <c r="AB303" s="37" t="n"/>
      <c r="AC303" s="37" t="n"/>
      <c r="AD303" s="34" t="n"/>
      <c r="AE303" s="36">
        <f>IFERROR(TRIM(INDEX($A303:$Z303,MATCH(Lists!$J$2,$A$1:$Z$1,0))&amp;""),"")</f>
        <v/>
      </c>
      <c r="AF303" s="36">
        <f>IFERROR(TRIM(INDEX($A303:$Z303,MATCH(Lists!$J$3,$A$1:$Z$1,0))&amp;""),"")</f>
        <v/>
      </c>
      <c r="AG303" s="36">
        <f>IFERROR(TRIM(INDEX($A303:$Z303,MATCH(Lists!$J$4,$A$1:$Z$1,0))&amp;""),"")</f>
        <v/>
      </c>
      <c r="AH303" s="36">
        <f>IF(AND(AE303&lt;&gt;"",UPPER(TRIM(AB303))&lt;&gt;"Y"),1,0)</f>
        <v/>
      </c>
      <c r="AI303" s="36">
        <f>IF(AH303=1,IF(LEFT(IFERROR(TRIM(INDEX($A303:$Z303,MATCH(Lists!$J$5,$A$1:$Z$1,0))&amp;""),""),3)="Yes",1,0),0)</f>
        <v/>
      </c>
      <c r="AJ303" s="36">
        <f>IFERROR(TRIM(INDEX($A303:$Z303,MATCH(Lists!$J$9,$A$1:$Z$1,0))&amp;""),"")</f>
        <v/>
      </c>
      <c r="AK303" s="36">
        <f>IF(AH303=0,0,IF(AJ303="",1,IF(IFERROR(INDEX(Lists!$B$2:$B$9,MATCH(AJ303,Lists!$A$2:$A$9,0)),"N")="Y",1,0)))</f>
        <v/>
      </c>
      <c r="AL303" s="36">
        <f>AH303+AI303</f>
        <v/>
      </c>
      <c r="AM303" s="36">
        <f>AK303*(1+AI303)</f>
        <v/>
      </c>
      <c r="AN303" s="36">
        <f>IFERROR(VALUE(IFERROR(TRIM(INDEX($A303:$Z303,MATCH(Lists!$J$10,$A$1:$Z$1,0))&amp;""),"")),0)</f>
        <v/>
      </c>
      <c r="AO303" s="36">
        <f>IFERROR(VALUE(IFERROR(TRIM(INDEX($A303:$Z303,MATCH(Lists!$J$12,$A$1:$Z$1,0))&amp;""),"")),0)</f>
        <v/>
      </c>
      <c r="AP303" s="36">
        <f>IF(IFERROR(INDEX(Lists!$C$2:$C$9,MATCH(AJ303,Lists!$A$2:$A$9,0)),"N")="Y",AN303-AO303,0)</f>
        <v/>
      </c>
      <c r="AQ303" s="36">
        <f>UPPER(IFERROR(TRIM(INDEX($A303:$Z303,MATCH(Lists!$J$11,$A$1:$Z$1,0))&amp;""),""))</f>
        <v/>
      </c>
      <c r="AR303" s="36">
        <f>IF(LEN(AQ303)&gt;0,ROW(),"")</f>
        <v/>
      </c>
      <c r="AS303" s="36">
        <f>IFERROR(TRIM(INDEX($A303:$Z303,MATCH(Lists!$J$7,$A$1:$Z$1,0))&amp;""),"")</f>
        <v/>
      </c>
      <c r="AT303" s="36">
        <f>IFERROR(TRIM(INDEX($A303:$Z303,MATCH(Lists!$J$8,$A$1:$Z$1,0))&amp;""),"")</f>
        <v/>
      </c>
      <c r="AU303" s="36">
        <f>IF(AND(AH303=1,LEN(AT303)&gt;0),MAX($AU$1:AU302)+1,"")</f>
        <v/>
      </c>
      <c r="AV303" s="36">
        <f>IF(AH303=1,AE303,"")</f>
        <v/>
      </c>
      <c r="AW303" s="36">
        <f>IF(AV303="","",SUMPRODUCT(($AV$2:$AV$501&lt;&gt;"")*($AV$2:$AV$501&lt;AV303))+SUMPRODUCT(($AV$2:AV303=AV303)*1))</f>
        <v/>
      </c>
      <c r="AX303" s="36">
        <f>IF(AI303=1,IFERROR(TRIM(INDEX($A303:$Z303,MATCH(Lists!$J$6,$A$1:$Z$1,0))&amp;""),""),"")</f>
        <v/>
      </c>
    </row>
    <row r="304">
      <c r="AA304" s="34" t="n"/>
      <c r="AB304" s="37" t="n"/>
      <c r="AC304" s="37" t="n"/>
      <c r="AD304" s="34" t="n"/>
      <c r="AE304" s="36">
        <f>IFERROR(TRIM(INDEX($A304:$Z304,MATCH(Lists!$J$2,$A$1:$Z$1,0))&amp;""),"")</f>
        <v/>
      </c>
      <c r="AF304" s="36">
        <f>IFERROR(TRIM(INDEX($A304:$Z304,MATCH(Lists!$J$3,$A$1:$Z$1,0))&amp;""),"")</f>
        <v/>
      </c>
      <c r="AG304" s="36">
        <f>IFERROR(TRIM(INDEX($A304:$Z304,MATCH(Lists!$J$4,$A$1:$Z$1,0))&amp;""),"")</f>
        <v/>
      </c>
      <c r="AH304" s="36">
        <f>IF(AND(AE304&lt;&gt;"",UPPER(TRIM(AB304))&lt;&gt;"Y"),1,0)</f>
        <v/>
      </c>
      <c r="AI304" s="36">
        <f>IF(AH304=1,IF(LEFT(IFERROR(TRIM(INDEX($A304:$Z304,MATCH(Lists!$J$5,$A$1:$Z$1,0))&amp;""),""),3)="Yes",1,0),0)</f>
        <v/>
      </c>
      <c r="AJ304" s="36">
        <f>IFERROR(TRIM(INDEX($A304:$Z304,MATCH(Lists!$J$9,$A$1:$Z$1,0))&amp;""),"")</f>
        <v/>
      </c>
      <c r="AK304" s="36">
        <f>IF(AH304=0,0,IF(AJ304="",1,IF(IFERROR(INDEX(Lists!$B$2:$B$9,MATCH(AJ304,Lists!$A$2:$A$9,0)),"N")="Y",1,0)))</f>
        <v/>
      </c>
      <c r="AL304" s="36">
        <f>AH304+AI304</f>
        <v/>
      </c>
      <c r="AM304" s="36">
        <f>AK304*(1+AI304)</f>
        <v/>
      </c>
      <c r="AN304" s="36">
        <f>IFERROR(VALUE(IFERROR(TRIM(INDEX($A304:$Z304,MATCH(Lists!$J$10,$A$1:$Z$1,0))&amp;""),"")),0)</f>
        <v/>
      </c>
      <c r="AO304" s="36">
        <f>IFERROR(VALUE(IFERROR(TRIM(INDEX($A304:$Z304,MATCH(Lists!$J$12,$A$1:$Z$1,0))&amp;""),"")),0)</f>
        <v/>
      </c>
      <c r="AP304" s="36">
        <f>IF(IFERROR(INDEX(Lists!$C$2:$C$9,MATCH(AJ304,Lists!$A$2:$A$9,0)),"N")="Y",AN304-AO304,0)</f>
        <v/>
      </c>
      <c r="AQ304" s="36">
        <f>UPPER(IFERROR(TRIM(INDEX($A304:$Z304,MATCH(Lists!$J$11,$A$1:$Z$1,0))&amp;""),""))</f>
        <v/>
      </c>
      <c r="AR304" s="36">
        <f>IF(LEN(AQ304)&gt;0,ROW(),"")</f>
        <v/>
      </c>
      <c r="AS304" s="36">
        <f>IFERROR(TRIM(INDEX($A304:$Z304,MATCH(Lists!$J$7,$A$1:$Z$1,0))&amp;""),"")</f>
        <v/>
      </c>
      <c r="AT304" s="36">
        <f>IFERROR(TRIM(INDEX($A304:$Z304,MATCH(Lists!$J$8,$A$1:$Z$1,0))&amp;""),"")</f>
        <v/>
      </c>
      <c r="AU304" s="36">
        <f>IF(AND(AH304=1,LEN(AT304)&gt;0),MAX($AU$1:AU303)+1,"")</f>
        <v/>
      </c>
      <c r="AV304" s="36">
        <f>IF(AH304=1,AE304,"")</f>
        <v/>
      </c>
      <c r="AW304" s="36">
        <f>IF(AV304="","",SUMPRODUCT(($AV$2:$AV$501&lt;&gt;"")*($AV$2:$AV$501&lt;AV304))+SUMPRODUCT(($AV$2:AV304=AV304)*1))</f>
        <v/>
      </c>
      <c r="AX304" s="36">
        <f>IF(AI304=1,IFERROR(TRIM(INDEX($A304:$Z304,MATCH(Lists!$J$6,$A$1:$Z$1,0))&amp;""),""),"")</f>
        <v/>
      </c>
    </row>
    <row r="305">
      <c r="AA305" s="34" t="n"/>
      <c r="AB305" s="37" t="n"/>
      <c r="AC305" s="37" t="n"/>
      <c r="AD305" s="34" t="n"/>
      <c r="AE305" s="36">
        <f>IFERROR(TRIM(INDEX($A305:$Z305,MATCH(Lists!$J$2,$A$1:$Z$1,0))&amp;""),"")</f>
        <v/>
      </c>
      <c r="AF305" s="36">
        <f>IFERROR(TRIM(INDEX($A305:$Z305,MATCH(Lists!$J$3,$A$1:$Z$1,0))&amp;""),"")</f>
        <v/>
      </c>
      <c r="AG305" s="36">
        <f>IFERROR(TRIM(INDEX($A305:$Z305,MATCH(Lists!$J$4,$A$1:$Z$1,0))&amp;""),"")</f>
        <v/>
      </c>
      <c r="AH305" s="36">
        <f>IF(AND(AE305&lt;&gt;"",UPPER(TRIM(AB305))&lt;&gt;"Y"),1,0)</f>
        <v/>
      </c>
      <c r="AI305" s="36">
        <f>IF(AH305=1,IF(LEFT(IFERROR(TRIM(INDEX($A305:$Z305,MATCH(Lists!$J$5,$A$1:$Z$1,0))&amp;""),""),3)="Yes",1,0),0)</f>
        <v/>
      </c>
      <c r="AJ305" s="36">
        <f>IFERROR(TRIM(INDEX($A305:$Z305,MATCH(Lists!$J$9,$A$1:$Z$1,0))&amp;""),"")</f>
        <v/>
      </c>
      <c r="AK305" s="36">
        <f>IF(AH305=0,0,IF(AJ305="",1,IF(IFERROR(INDEX(Lists!$B$2:$B$9,MATCH(AJ305,Lists!$A$2:$A$9,0)),"N")="Y",1,0)))</f>
        <v/>
      </c>
      <c r="AL305" s="36">
        <f>AH305+AI305</f>
        <v/>
      </c>
      <c r="AM305" s="36">
        <f>AK305*(1+AI305)</f>
        <v/>
      </c>
      <c r="AN305" s="36">
        <f>IFERROR(VALUE(IFERROR(TRIM(INDEX($A305:$Z305,MATCH(Lists!$J$10,$A$1:$Z$1,0))&amp;""),"")),0)</f>
        <v/>
      </c>
      <c r="AO305" s="36">
        <f>IFERROR(VALUE(IFERROR(TRIM(INDEX($A305:$Z305,MATCH(Lists!$J$12,$A$1:$Z$1,0))&amp;""),"")),0)</f>
        <v/>
      </c>
      <c r="AP305" s="36">
        <f>IF(IFERROR(INDEX(Lists!$C$2:$C$9,MATCH(AJ305,Lists!$A$2:$A$9,0)),"N")="Y",AN305-AO305,0)</f>
        <v/>
      </c>
      <c r="AQ305" s="36">
        <f>UPPER(IFERROR(TRIM(INDEX($A305:$Z305,MATCH(Lists!$J$11,$A$1:$Z$1,0))&amp;""),""))</f>
        <v/>
      </c>
      <c r="AR305" s="36">
        <f>IF(LEN(AQ305)&gt;0,ROW(),"")</f>
        <v/>
      </c>
      <c r="AS305" s="36">
        <f>IFERROR(TRIM(INDEX($A305:$Z305,MATCH(Lists!$J$7,$A$1:$Z$1,0))&amp;""),"")</f>
        <v/>
      </c>
      <c r="AT305" s="36">
        <f>IFERROR(TRIM(INDEX($A305:$Z305,MATCH(Lists!$J$8,$A$1:$Z$1,0))&amp;""),"")</f>
        <v/>
      </c>
      <c r="AU305" s="36">
        <f>IF(AND(AH305=1,LEN(AT305)&gt;0),MAX($AU$1:AU304)+1,"")</f>
        <v/>
      </c>
      <c r="AV305" s="36">
        <f>IF(AH305=1,AE305,"")</f>
        <v/>
      </c>
      <c r="AW305" s="36">
        <f>IF(AV305="","",SUMPRODUCT(($AV$2:$AV$501&lt;&gt;"")*($AV$2:$AV$501&lt;AV305))+SUMPRODUCT(($AV$2:AV305=AV305)*1))</f>
        <v/>
      </c>
      <c r="AX305" s="36">
        <f>IF(AI305=1,IFERROR(TRIM(INDEX($A305:$Z305,MATCH(Lists!$J$6,$A$1:$Z$1,0))&amp;""),""),"")</f>
        <v/>
      </c>
    </row>
    <row r="306">
      <c r="AA306" s="34" t="n"/>
      <c r="AB306" s="37" t="n"/>
      <c r="AC306" s="37" t="n"/>
      <c r="AD306" s="34" t="n"/>
      <c r="AE306" s="36">
        <f>IFERROR(TRIM(INDEX($A306:$Z306,MATCH(Lists!$J$2,$A$1:$Z$1,0))&amp;""),"")</f>
        <v/>
      </c>
      <c r="AF306" s="36">
        <f>IFERROR(TRIM(INDEX($A306:$Z306,MATCH(Lists!$J$3,$A$1:$Z$1,0))&amp;""),"")</f>
        <v/>
      </c>
      <c r="AG306" s="36">
        <f>IFERROR(TRIM(INDEX($A306:$Z306,MATCH(Lists!$J$4,$A$1:$Z$1,0))&amp;""),"")</f>
        <v/>
      </c>
      <c r="AH306" s="36">
        <f>IF(AND(AE306&lt;&gt;"",UPPER(TRIM(AB306))&lt;&gt;"Y"),1,0)</f>
        <v/>
      </c>
      <c r="AI306" s="36">
        <f>IF(AH306=1,IF(LEFT(IFERROR(TRIM(INDEX($A306:$Z306,MATCH(Lists!$J$5,$A$1:$Z$1,0))&amp;""),""),3)="Yes",1,0),0)</f>
        <v/>
      </c>
      <c r="AJ306" s="36">
        <f>IFERROR(TRIM(INDEX($A306:$Z306,MATCH(Lists!$J$9,$A$1:$Z$1,0))&amp;""),"")</f>
        <v/>
      </c>
      <c r="AK306" s="36">
        <f>IF(AH306=0,0,IF(AJ306="",1,IF(IFERROR(INDEX(Lists!$B$2:$B$9,MATCH(AJ306,Lists!$A$2:$A$9,0)),"N")="Y",1,0)))</f>
        <v/>
      </c>
      <c r="AL306" s="36">
        <f>AH306+AI306</f>
        <v/>
      </c>
      <c r="AM306" s="36">
        <f>AK306*(1+AI306)</f>
        <v/>
      </c>
      <c r="AN306" s="36">
        <f>IFERROR(VALUE(IFERROR(TRIM(INDEX($A306:$Z306,MATCH(Lists!$J$10,$A$1:$Z$1,0))&amp;""),"")),0)</f>
        <v/>
      </c>
      <c r="AO306" s="36">
        <f>IFERROR(VALUE(IFERROR(TRIM(INDEX($A306:$Z306,MATCH(Lists!$J$12,$A$1:$Z$1,0))&amp;""),"")),0)</f>
        <v/>
      </c>
      <c r="AP306" s="36">
        <f>IF(IFERROR(INDEX(Lists!$C$2:$C$9,MATCH(AJ306,Lists!$A$2:$A$9,0)),"N")="Y",AN306-AO306,0)</f>
        <v/>
      </c>
      <c r="AQ306" s="36">
        <f>UPPER(IFERROR(TRIM(INDEX($A306:$Z306,MATCH(Lists!$J$11,$A$1:$Z$1,0))&amp;""),""))</f>
        <v/>
      </c>
      <c r="AR306" s="36">
        <f>IF(LEN(AQ306)&gt;0,ROW(),"")</f>
        <v/>
      </c>
      <c r="AS306" s="36">
        <f>IFERROR(TRIM(INDEX($A306:$Z306,MATCH(Lists!$J$7,$A$1:$Z$1,0))&amp;""),"")</f>
        <v/>
      </c>
      <c r="AT306" s="36">
        <f>IFERROR(TRIM(INDEX($A306:$Z306,MATCH(Lists!$J$8,$A$1:$Z$1,0))&amp;""),"")</f>
        <v/>
      </c>
      <c r="AU306" s="36">
        <f>IF(AND(AH306=1,LEN(AT306)&gt;0),MAX($AU$1:AU305)+1,"")</f>
        <v/>
      </c>
      <c r="AV306" s="36">
        <f>IF(AH306=1,AE306,"")</f>
        <v/>
      </c>
      <c r="AW306" s="36">
        <f>IF(AV306="","",SUMPRODUCT(($AV$2:$AV$501&lt;&gt;"")*($AV$2:$AV$501&lt;AV306))+SUMPRODUCT(($AV$2:AV306=AV306)*1))</f>
        <v/>
      </c>
      <c r="AX306" s="36">
        <f>IF(AI306=1,IFERROR(TRIM(INDEX($A306:$Z306,MATCH(Lists!$J$6,$A$1:$Z$1,0))&amp;""),""),"")</f>
        <v/>
      </c>
    </row>
    <row r="307">
      <c r="AA307" s="34" t="n"/>
      <c r="AB307" s="37" t="n"/>
      <c r="AC307" s="37" t="n"/>
      <c r="AD307" s="34" t="n"/>
      <c r="AE307" s="36">
        <f>IFERROR(TRIM(INDEX($A307:$Z307,MATCH(Lists!$J$2,$A$1:$Z$1,0))&amp;""),"")</f>
        <v/>
      </c>
      <c r="AF307" s="36">
        <f>IFERROR(TRIM(INDEX($A307:$Z307,MATCH(Lists!$J$3,$A$1:$Z$1,0))&amp;""),"")</f>
        <v/>
      </c>
      <c r="AG307" s="36">
        <f>IFERROR(TRIM(INDEX($A307:$Z307,MATCH(Lists!$J$4,$A$1:$Z$1,0))&amp;""),"")</f>
        <v/>
      </c>
      <c r="AH307" s="36">
        <f>IF(AND(AE307&lt;&gt;"",UPPER(TRIM(AB307))&lt;&gt;"Y"),1,0)</f>
        <v/>
      </c>
      <c r="AI307" s="36">
        <f>IF(AH307=1,IF(LEFT(IFERROR(TRIM(INDEX($A307:$Z307,MATCH(Lists!$J$5,$A$1:$Z$1,0))&amp;""),""),3)="Yes",1,0),0)</f>
        <v/>
      </c>
      <c r="AJ307" s="36">
        <f>IFERROR(TRIM(INDEX($A307:$Z307,MATCH(Lists!$J$9,$A$1:$Z$1,0))&amp;""),"")</f>
        <v/>
      </c>
      <c r="AK307" s="36">
        <f>IF(AH307=0,0,IF(AJ307="",1,IF(IFERROR(INDEX(Lists!$B$2:$B$9,MATCH(AJ307,Lists!$A$2:$A$9,0)),"N")="Y",1,0)))</f>
        <v/>
      </c>
      <c r="AL307" s="36">
        <f>AH307+AI307</f>
        <v/>
      </c>
      <c r="AM307" s="36">
        <f>AK307*(1+AI307)</f>
        <v/>
      </c>
      <c r="AN307" s="36">
        <f>IFERROR(VALUE(IFERROR(TRIM(INDEX($A307:$Z307,MATCH(Lists!$J$10,$A$1:$Z$1,0))&amp;""),"")),0)</f>
        <v/>
      </c>
      <c r="AO307" s="36">
        <f>IFERROR(VALUE(IFERROR(TRIM(INDEX($A307:$Z307,MATCH(Lists!$J$12,$A$1:$Z$1,0))&amp;""),"")),0)</f>
        <v/>
      </c>
      <c r="AP307" s="36">
        <f>IF(IFERROR(INDEX(Lists!$C$2:$C$9,MATCH(AJ307,Lists!$A$2:$A$9,0)),"N")="Y",AN307-AO307,0)</f>
        <v/>
      </c>
      <c r="AQ307" s="36">
        <f>UPPER(IFERROR(TRIM(INDEX($A307:$Z307,MATCH(Lists!$J$11,$A$1:$Z$1,0))&amp;""),""))</f>
        <v/>
      </c>
      <c r="AR307" s="36">
        <f>IF(LEN(AQ307)&gt;0,ROW(),"")</f>
        <v/>
      </c>
      <c r="AS307" s="36">
        <f>IFERROR(TRIM(INDEX($A307:$Z307,MATCH(Lists!$J$7,$A$1:$Z$1,0))&amp;""),"")</f>
        <v/>
      </c>
      <c r="AT307" s="36">
        <f>IFERROR(TRIM(INDEX($A307:$Z307,MATCH(Lists!$J$8,$A$1:$Z$1,0))&amp;""),"")</f>
        <v/>
      </c>
      <c r="AU307" s="36">
        <f>IF(AND(AH307=1,LEN(AT307)&gt;0),MAX($AU$1:AU306)+1,"")</f>
        <v/>
      </c>
      <c r="AV307" s="36">
        <f>IF(AH307=1,AE307,"")</f>
        <v/>
      </c>
      <c r="AW307" s="36">
        <f>IF(AV307="","",SUMPRODUCT(($AV$2:$AV$501&lt;&gt;"")*($AV$2:$AV$501&lt;AV307))+SUMPRODUCT(($AV$2:AV307=AV307)*1))</f>
        <v/>
      </c>
      <c r="AX307" s="36">
        <f>IF(AI307=1,IFERROR(TRIM(INDEX($A307:$Z307,MATCH(Lists!$J$6,$A$1:$Z$1,0))&amp;""),""),"")</f>
        <v/>
      </c>
    </row>
    <row r="308">
      <c r="AA308" s="34" t="n"/>
      <c r="AB308" s="37" t="n"/>
      <c r="AC308" s="37" t="n"/>
      <c r="AD308" s="34" t="n"/>
      <c r="AE308" s="36">
        <f>IFERROR(TRIM(INDEX($A308:$Z308,MATCH(Lists!$J$2,$A$1:$Z$1,0))&amp;""),"")</f>
        <v/>
      </c>
      <c r="AF308" s="36">
        <f>IFERROR(TRIM(INDEX($A308:$Z308,MATCH(Lists!$J$3,$A$1:$Z$1,0))&amp;""),"")</f>
        <v/>
      </c>
      <c r="AG308" s="36">
        <f>IFERROR(TRIM(INDEX($A308:$Z308,MATCH(Lists!$J$4,$A$1:$Z$1,0))&amp;""),"")</f>
        <v/>
      </c>
      <c r="AH308" s="36">
        <f>IF(AND(AE308&lt;&gt;"",UPPER(TRIM(AB308))&lt;&gt;"Y"),1,0)</f>
        <v/>
      </c>
      <c r="AI308" s="36">
        <f>IF(AH308=1,IF(LEFT(IFERROR(TRIM(INDEX($A308:$Z308,MATCH(Lists!$J$5,$A$1:$Z$1,0))&amp;""),""),3)="Yes",1,0),0)</f>
        <v/>
      </c>
      <c r="AJ308" s="36">
        <f>IFERROR(TRIM(INDEX($A308:$Z308,MATCH(Lists!$J$9,$A$1:$Z$1,0))&amp;""),"")</f>
        <v/>
      </c>
      <c r="AK308" s="36">
        <f>IF(AH308=0,0,IF(AJ308="",1,IF(IFERROR(INDEX(Lists!$B$2:$B$9,MATCH(AJ308,Lists!$A$2:$A$9,0)),"N")="Y",1,0)))</f>
        <v/>
      </c>
      <c r="AL308" s="36">
        <f>AH308+AI308</f>
        <v/>
      </c>
      <c r="AM308" s="36">
        <f>AK308*(1+AI308)</f>
        <v/>
      </c>
      <c r="AN308" s="36">
        <f>IFERROR(VALUE(IFERROR(TRIM(INDEX($A308:$Z308,MATCH(Lists!$J$10,$A$1:$Z$1,0))&amp;""),"")),0)</f>
        <v/>
      </c>
      <c r="AO308" s="36">
        <f>IFERROR(VALUE(IFERROR(TRIM(INDEX($A308:$Z308,MATCH(Lists!$J$12,$A$1:$Z$1,0))&amp;""),"")),0)</f>
        <v/>
      </c>
      <c r="AP308" s="36">
        <f>IF(IFERROR(INDEX(Lists!$C$2:$C$9,MATCH(AJ308,Lists!$A$2:$A$9,0)),"N")="Y",AN308-AO308,0)</f>
        <v/>
      </c>
      <c r="AQ308" s="36">
        <f>UPPER(IFERROR(TRIM(INDEX($A308:$Z308,MATCH(Lists!$J$11,$A$1:$Z$1,0))&amp;""),""))</f>
        <v/>
      </c>
      <c r="AR308" s="36">
        <f>IF(LEN(AQ308)&gt;0,ROW(),"")</f>
        <v/>
      </c>
      <c r="AS308" s="36">
        <f>IFERROR(TRIM(INDEX($A308:$Z308,MATCH(Lists!$J$7,$A$1:$Z$1,0))&amp;""),"")</f>
        <v/>
      </c>
      <c r="AT308" s="36">
        <f>IFERROR(TRIM(INDEX($A308:$Z308,MATCH(Lists!$J$8,$A$1:$Z$1,0))&amp;""),"")</f>
        <v/>
      </c>
      <c r="AU308" s="36">
        <f>IF(AND(AH308=1,LEN(AT308)&gt;0),MAX($AU$1:AU307)+1,"")</f>
        <v/>
      </c>
      <c r="AV308" s="36">
        <f>IF(AH308=1,AE308,"")</f>
        <v/>
      </c>
      <c r="AW308" s="36">
        <f>IF(AV308="","",SUMPRODUCT(($AV$2:$AV$501&lt;&gt;"")*($AV$2:$AV$501&lt;AV308))+SUMPRODUCT(($AV$2:AV308=AV308)*1))</f>
        <v/>
      </c>
      <c r="AX308" s="36">
        <f>IF(AI308=1,IFERROR(TRIM(INDEX($A308:$Z308,MATCH(Lists!$J$6,$A$1:$Z$1,0))&amp;""),""),"")</f>
        <v/>
      </c>
    </row>
    <row r="309">
      <c r="AA309" s="34" t="n"/>
      <c r="AB309" s="37" t="n"/>
      <c r="AC309" s="37" t="n"/>
      <c r="AD309" s="34" t="n"/>
      <c r="AE309" s="36">
        <f>IFERROR(TRIM(INDEX($A309:$Z309,MATCH(Lists!$J$2,$A$1:$Z$1,0))&amp;""),"")</f>
        <v/>
      </c>
      <c r="AF309" s="36">
        <f>IFERROR(TRIM(INDEX($A309:$Z309,MATCH(Lists!$J$3,$A$1:$Z$1,0))&amp;""),"")</f>
        <v/>
      </c>
      <c r="AG309" s="36">
        <f>IFERROR(TRIM(INDEX($A309:$Z309,MATCH(Lists!$J$4,$A$1:$Z$1,0))&amp;""),"")</f>
        <v/>
      </c>
      <c r="AH309" s="36">
        <f>IF(AND(AE309&lt;&gt;"",UPPER(TRIM(AB309))&lt;&gt;"Y"),1,0)</f>
        <v/>
      </c>
      <c r="AI309" s="36">
        <f>IF(AH309=1,IF(LEFT(IFERROR(TRIM(INDEX($A309:$Z309,MATCH(Lists!$J$5,$A$1:$Z$1,0))&amp;""),""),3)="Yes",1,0),0)</f>
        <v/>
      </c>
      <c r="AJ309" s="36">
        <f>IFERROR(TRIM(INDEX($A309:$Z309,MATCH(Lists!$J$9,$A$1:$Z$1,0))&amp;""),"")</f>
        <v/>
      </c>
      <c r="AK309" s="36">
        <f>IF(AH309=0,0,IF(AJ309="",1,IF(IFERROR(INDEX(Lists!$B$2:$B$9,MATCH(AJ309,Lists!$A$2:$A$9,0)),"N")="Y",1,0)))</f>
        <v/>
      </c>
      <c r="AL309" s="36">
        <f>AH309+AI309</f>
        <v/>
      </c>
      <c r="AM309" s="36">
        <f>AK309*(1+AI309)</f>
        <v/>
      </c>
      <c r="AN309" s="36">
        <f>IFERROR(VALUE(IFERROR(TRIM(INDEX($A309:$Z309,MATCH(Lists!$J$10,$A$1:$Z$1,0))&amp;""),"")),0)</f>
        <v/>
      </c>
      <c r="AO309" s="36">
        <f>IFERROR(VALUE(IFERROR(TRIM(INDEX($A309:$Z309,MATCH(Lists!$J$12,$A$1:$Z$1,0))&amp;""),"")),0)</f>
        <v/>
      </c>
      <c r="AP309" s="36">
        <f>IF(IFERROR(INDEX(Lists!$C$2:$C$9,MATCH(AJ309,Lists!$A$2:$A$9,0)),"N")="Y",AN309-AO309,0)</f>
        <v/>
      </c>
      <c r="AQ309" s="36">
        <f>UPPER(IFERROR(TRIM(INDEX($A309:$Z309,MATCH(Lists!$J$11,$A$1:$Z$1,0))&amp;""),""))</f>
        <v/>
      </c>
      <c r="AR309" s="36">
        <f>IF(LEN(AQ309)&gt;0,ROW(),"")</f>
        <v/>
      </c>
      <c r="AS309" s="36">
        <f>IFERROR(TRIM(INDEX($A309:$Z309,MATCH(Lists!$J$7,$A$1:$Z$1,0))&amp;""),"")</f>
        <v/>
      </c>
      <c r="AT309" s="36">
        <f>IFERROR(TRIM(INDEX($A309:$Z309,MATCH(Lists!$J$8,$A$1:$Z$1,0))&amp;""),"")</f>
        <v/>
      </c>
      <c r="AU309" s="36">
        <f>IF(AND(AH309=1,LEN(AT309)&gt;0),MAX($AU$1:AU308)+1,"")</f>
        <v/>
      </c>
      <c r="AV309" s="36">
        <f>IF(AH309=1,AE309,"")</f>
        <v/>
      </c>
      <c r="AW309" s="36">
        <f>IF(AV309="","",SUMPRODUCT(($AV$2:$AV$501&lt;&gt;"")*($AV$2:$AV$501&lt;AV309))+SUMPRODUCT(($AV$2:AV309=AV309)*1))</f>
        <v/>
      </c>
      <c r="AX309" s="36">
        <f>IF(AI309=1,IFERROR(TRIM(INDEX($A309:$Z309,MATCH(Lists!$J$6,$A$1:$Z$1,0))&amp;""),""),"")</f>
        <v/>
      </c>
    </row>
    <row r="310">
      <c r="AA310" s="34" t="n"/>
      <c r="AB310" s="37" t="n"/>
      <c r="AC310" s="37" t="n"/>
      <c r="AD310" s="34" t="n"/>
      <c r="AE310" s="36">
        <f>IFERROR(TRIM(INDEX($A310:$Z310,MATCH(Lists!$J$2,$A$1:$Z$1,0))&amp;""),"")</f>
        <v/>
      </c>
      <c r="AF310" s="36">
        <f>IFERROR(TRIM(INDEX($A310:$Z310,MATCH(Lists!$J$3,$A$1:$Z$1,0))&amp;""),"")</f>
        <v/>
      </c>
      <c r="AG310" s="36">
        <f>IFERROR(TRIM(INDEX($A310:$Z310,MATCH(Lists!$J$4,$A$1:$Z$1,0))&amp;""),"")</f>
        <v/>
      </c>
      <c r="AH310" s="36">
        <f>IF(AND(AE310&lt;&gt;"",UPPER(TRIM(AB310))&lt;&gt;"Y"),1,0)</f>
        <v/>
      </c>
      <c r="AI310" s="36">
        <f>IF(AH310=1,IF(LEFT(IFERROR(TRIM(INDEX($A310:$Z310,MATCH(Lists!$J$5,$A$1:$Z$1,0))&amp;""),""),3)="Yes",1,0),0)</f>
        <v/>
      </c>
      <c r="AJ310" s="36">
        <f>IFERROR(TRIM(INDEX($A310:$Z310,MATCH(Lists!$J$9,$A$1:$Z$1,0))&amp;""),"")</f>
        <v/>
      </c>
      <c r="AK310" s="36">
        <f>IF(AH310=0,0,IF(AJ310="",1,IF(IFERROR(INDEX(Lists!$B$2:$B$9,MATCH(AJ310,Lists!$A$2:$A$9,0)),"N")="Y",1,0)))</f>
        <v/>
      </c>
      <c r="AL310" s="36">
        <f>AH310+AI310</f>
        <v/>
      </c>
      <c r="AM310" s="36">
        <f>AK310*(1+AI310)</f>
        <v/>
      </c>
      <c r="AN310" s="36">
        <f>IFERROR(VALUE(IFERROR(TRIM(INDEX($A310:$Z310,MATCH(Lists!$J$10,$A$1:$Z$1,0))&amp;""),"")),0)</f>
        <v/>
      </c>
      <c r="AO310" s="36">
        <f>IFERROR(VALUE(IFERROR(TRIM(INDEX($A310:$Z310,MATCH(Lists!$J$12,$A$1:$Z$1,0))&amp;""),"")),0)</f>
        <v/>
      </c>
      <c r="AP310" s="36">
        <f>IF(IFERROR(INDEX(Lists!$C$2:$C$9,MATCH(AJ310,Lists!$A$2:$A$9,0)),"N")="Y",AN310-AO310,0)</f>
        <v/>
      </c>
      <c r="AQ310" s="36">
        <f>UPPER(IFERROR(TRIM(INDEX($A310:$Z310,MATCH(Lists!$J$11,$A$1:$Z$1,0))&amp;""),""))</f>
        <v/>
      </c>
      <c r="AR310" s="36">
        <f>IF(LEN(AQ310)&gt;0,ROW(),"")</f>
        <v/>
      </c>
      <c r="AS310" s="36">
        <f>IFERROR(TRIM(INDEX($A310:$Z310,MATCH(Lists!$J$7,$A$1:$Z$1,0))&amp;""),"")</f>
        <v/>
      </c>
      <c r="AT310" s="36">
        <f>IFERROR(TRIM(INDEX($A310:$Z310,MATCH(Lists!$J$8,$A$1:$Z$1,0))&amp;""),"")</f>
        <v/>
      </c>
      <c r="AU310" s="36">
        <f>IF(AND(AH310=1,LEN(AT310)&gt;0),MAX($AU$1:AU309)+1,"")</f>
        <v/>
      </c>
      <c r="AV310" s="36">
        <f>IF(AH310=1,AE310,"")</f>
        <v/>
      </c>
      <c r="AW310" s="36">
        <f>IF(AV310="","",SUMPRODUCT(($AV$2:$AV$501&lt;&gt;"")*($AV$2:$AV$501&lt;AV310))+SUMPRODUCT(($AV$2:AV310=AV310)*1))</f>
        <v/>
      </c>
      <c r="AX310" s="36">
        <f>IF(AI310=1,IFERROR(TRIM(INDEX($A310:$Z310,MATCH(Lists!$J$6,$A$1:$Z$1,0))&amp;""),""),"")</f>
        <v/>
      </c>
    </row>
    <row r="311">
      <c r="AA311" s="34" t="n"/>
      <c r="AB311" s="37" t="n"/>
      <c r="AC311" s="37" t="n"/>
      <c r="AD311" s="34" t="n"/>
      <c r="AE311" s="36">
        <f>IFERROR(TRIM(INDEX($A311:$Z311,MATCH(Lists!$J$2,$A$1:$Z$1,0))&amp;""),"")</f>
        <v/>
      </c>
      <c r="AF311" s="36">
        <f>IFERROR(TRIM(INDEX($A311:$Z311,MATCH(Lists!$J$3,$A$1:$Z$1,0))&amp;""),"")</f>
        <v/>
      </c>
      <c r="AG311" s="36">
        <f>IFERROR(TRIM(INDEX($A311:$Z311,MATCH(Lists!$J$4,$A$1:$Z$1,0))&amp;""),"")</f>
        <v/>
      </c>
      <c r="AH311" s="36">
        <f>IF(AND(AE311&lt;&gt;"",UPPER(TRIM(AB311))&lt;&gt;"Y"),1,0)</f>
        <v/>
      </c>
      <c r="AI311" s="36">
        <f>IF(AH311=1,IF(LEFT(IFERROR(TRIM(INDEX($A311:$Z311,MATCH(Lists!$J$5,$A$1:$Z$1,0))&amp;""),""),3)="Yes",1,0),0)</f>
        <v/>
      </c>
      <c r="AJ311" s="36">
        <f>IFERROR(TRIM(INDEX($A311:$Z311,MATCH(Lists!$J$9,$A$1:$Z$1,0))&amp;""),"")</f>
        <v/>
      </c>
      <c r="AK311" s="36">
        <f>IF(AH311=0,0,IF(AJ311="",1,IF(IFERROR(INDEX(Lists!$B$2:$B$9,MATCH(AJ311,Lists!$A$2:$A$9,0)),"N")="Y",1,0)))</f>
        <v/>
      </c>
      <c r="AL311" s="36">
        <f>AH311+AI311</f>
        <v/>
      </c>
      <c r="AM311" s="36">
        <f>AK311*(1+AI311)</f>
        <v/>
      </c>
      <c r="AN311" s="36">
        <f>IFERROR(VALUE(IFERROR(TRIM(INDEX($A311:$Z311,MATCH(Lists!$J$10,$A$1:$Z$1,0))&amp;""),"")),0)</f>
        <v/>
      </c>
      <c r="AO311" s="36">
        <f>IFERROR(VALUE(IFERROR(TRIM(INDEX($A311:$Z311,MATCH(Lists!$J$12,$A$1:$Z$1,0))&amp;""),"")),0)</f>
        <v/>
      </c>
      <c r="AP311" s="36">
        <f>IF(IFERROR(INDEX(Lists!$C$2:$C$9,MATCH(AJ311,Lists!$A$2:$A$9,0)),"N")="Y",AN311-AO311,0)</f>
        <v/>
      </c>
      <c r="AQ311" s="36">
        <f>UPPER(IFERROR(TRIM(INDEX($A311:$Z311,MATCH(Lists!$J$11,$A$1:$Z$1,0))&amp;""),""))</f>
        <v/>
      </c>
      <c r="AR311" s="36">
        <f>IF(LEN(AQ311)&gt;0,ROW(),"")</f>
        <v/>
      </c>
      <c r="AS311" s="36">
        <f>IFERROR(TRIM(INDEX($A311:$Z311,MATCH(Lists!$J$7,$A$1:$Z$1,0))&amp;""),"")</f>
        <v/>
      </c>
      <c r="AT311" s="36">
        <f>IFERROR(TRIM(INDEX($A311:$Z311,MATCH(Lists!$J$8,$A$1:$Z$1,0))&amp;""),"")</f>
        <v/>
      </c>
      <c r="AU311" s="36">
        <f>IF(AND(AH311=1,LEN(AT311)&gt;0),MAX($AU$1:AU310)+1,"")</f>
        <v/>
      </c>
      <c r="AV311" s="36">
        <f>IF(AH311=1,AE311,"")</f>
        <v/>
      </c>
      <c r="AW311" s="36">
        <f>IF(AV311="","",SUMPRODUCT(($AV$2:$AV$501&lt;&gt;"")*($AV$2:$AV$501&lt;AV311))+SUMPRODUCT(($AV$2:AV311=AV311)*1))</f>
        <v/>
      </c>
      <c r="AX311" s="36">
        <f>IF(AI311=1,IFERROR(TRIM(INDEX($A311:$Z311,MATCH(Lists!$J$6,$A$1:$Z$1,0))&amp;""),""),"")</f>
        <v/>
      </c>
    </row>
    <row r="312">
      <c r="AA312" s="34" t="n"/>
      <c r="AB312" s="37" t="n"/>
      <c r="AC312" s="37" t="n"/>
      <c r="AD312" s="34" t="n"/>
      <c r="AE312" s="36">
        <f>IFERROR(TRIM(INDEX($A312:$Z312,MATCH(Lists!$J$2,$A$1:$Z$1,0))&amp;""),"")</f>
        <v/>
      </c>
      <c r="AF312" s="36">
        <f>IFERROR(TRIM(INDEX($A312:$Z312,MATCH(Lists!$J$3,$A$1:$Z$1,0))&amp;""),"")</f>
        <v/>
      </c>
      <c r="AG312" s="36">
        <f>IFERROR(TRIM(INDEX($A312:$Z312,MATCH(Lists!$J$4,$A$1:$Z$1,0))&amp;""),"")</f>
        <v/>
      </c>
      <c r="AH312" s="36">
        <f>IF(AND(AE312&lt;&gt;"",UPPER(TRIM(AB312))&lt;&gt;"Y"),1,0)</f>
        <v/>
      </c>
      <c r="AI312" s="36">
        <f>IF(AH312=1,IF(LEFT(IFERROR(TRIM(INDEX($A312:$Z312,MATCH(Lists!$J$5,$A$1:$Z$1,0))&amp;""),""),3)="Yes",1,0),0)</f>
        <v/>
      </c>
      <c r="AJ312" s="36">
        <f>IFERROR(TRIM(INDEX($A312:$Z312,MATCH(Lists!$J$9,$A$1:$Z$1,0))&amp;""),"")</f>
        <v/>
      </c>
      <c r="AK312" s="36">
        <f>IF(AH312=0,0,IF(AJ312="",1,IF(IFERROR(INDEX(Lists!$B$2:$B$9,MATCH(AJ312,Lists!$A$2:$A$9,0)),"N")="Y",1,0)))</f>
        <v/>
      </c>
      <c r="AL312" s="36">
        <f>AH312+AI312</f>
        <v/>
      </c>
      <c r="AM312" s="36">
        <f>AK312*(1+AI312)</f>
        <v/>
      </c>
      <c r="AN312" s="36">
        <f>IFERROR(VALUE(IFERROR(TRIM(INDEX($A312:$Z312,MATCH(Lists!$J$10,$A$1:$Z$1,0))&amp;""),"")),0)</f>
        <v/>
      </c>
      <c r="AO312" s="36">
        <f>IFERROR(VALUE(IFERROR(TRIM(INDEX($A312:$Z312,MATCH(Lists!$J$12,$A$1:$Z$1,0))&amp;""),"")),0)</f>
        <v/>
      </c>
      <c r="AP312" s="36">
        <f>IF(IFERROR(INDEX(Lists!$C$2:$C$9,MATCH(AJ312,Lists!$A$2:$A$9,0)),"N")="Y",AN312-AO312,0)</f>
        <v/>
      </c>
      <c r="AQ312" s="36">
        <f>UPPER(IFERROR(TRIM(INDEX($A312:$Z312,MATCH(Lists!$J$11,$A$1:$Z$1,0))&amp;""),""))</f>
        <v/>
      </c>
      <c r="AR312" s="36">
        <f>IF(LEN(AQ312)&gt;0,ROW(),"")</f>
        <v/>
      </c>
      <c r="AS312" s="36">
        <f>IFERROR(TRIM(INDEX($A312:$Z312,MATCH(Lists!$J$7,$A$1:$Z$1,0))&amp;""),"")</f>
        <v/>
      </c>
      <c r="AT312" s="36">
        <f>IFERROR(TRIM(INDEX($A312:$Z312,MATCH(Lists!$J$8,$A$1:$Z$1,0))&amp;""),"")</f>
        <v/>
      </c>
      <c r="AU312" s="36">
        <f>IF(AND(AH312=1,LEN(AT312)&gt;0),MAX($AU$1:AU311)+1,"")</f>
        <v/>
      </c>
      <c r="AV312" s="36">
        <f>IF(AH312=1,AE312,"")</f>
        <v/>
      </c>
      <c r="AW312" s="36">
        <f>IF(AV312="","",SUMPRODUCT(($AV$2:$AV$501&lt;&gt;"")*($AV$2:$AV$501&lt;AV312))+SUMPRODUCT(($AV$2:AV312=AV312)*1))</f>
        <v/>
      </c>
      <c r="AX312" s="36">
        <f>IF(AI312=1,IFERROR(TRIM(INDEX($A312:$Z312,MATCH(Lists!$J$6,$A$1:$Z$1,0))&amp;""),""),"")</f>
        <v/>
      </c>
    </row>
    <row r="313">
      <c r="AA313" s="34" t="n"/>
      <c r="AB313" s="37" t="n"/>
      <c r="AC313" s="37" t="n"/>
      <c r="AD313" s="34" t="n"/>
      <c r="AE313" s="36">
        <f>IFERROR(TRIM(INDEX($A313:$Z313,MATCH(Lists!$J$2,$A$1:$Z$1,0))&amp;""),"")</f>
        <v/>
      </c>
      <c r="AF313" s="36">
        <f>IFERROR(TRIM(INDEX($A313:$Z313,MATCH(Lists!$J$3,$A$1:$Z$1,0))&amp;""),"")</f>
        <v/>
      </c>
      <c r="AG313" s="36">
        <f>IFERROR(TRIM(INDEX($A313:$Z313,MATCH(Lists!$J$4,$A$1:$Z$1,0))&amp;""),"")</f>
        <v/>
      </c>
      <c r="AH313" s="36">
        <f>IF(AND(AE313&lt;&gt;"",UPPER(TRIM(AB313))&lt;&gt;"Y"),1,0)</f>
        <v/>
      </c>
      <c r="AI313" s="36">
        <f>IF(AH313=1,IF(LEFT(IFERROR(TRIM(INDEX($A313:$Z313,MATCH(Lists!$J$5,$A$1:$Z$1,0))&amp;""),""),3)="Yes",1,0),0)</f>
        <v/>
      </c>
      <c r="AJ313" s="36">
        <f>IFERROR(TRIM(INDEX($A313:$Z313,MATCH(Lists!$J$9,$A$1:$Z$1,0))&amp;""),"")</f>
        <v/>
      </c>
      <c r="AK313" s="36">
        <f>IF(AH313=0,0,IF(AJ313="",1,IF(IFERROR(INDEX(Lists!$B$2:$B$9,MATCH(AJ313,Lists!$A$2:$A$9,0)),"N")="Y",1,0)))</f>
        <v/>
      </c>
      <c r="AL313" s="36">
        <f>AH313+AI313</f>
        <v/>
      </c>
      <c r="AM313" s="36">
        <f>AK313*(1+AI313)</f>
        <v/>
      </c>
      <c r="AN313" s="36">
        <f>IFERROR(VALUE(IFERROR(TRIM(INDEX($A313:$Z313,MATCH(Lists!$J$10,$A$1:$Z$1,0))&amp;""),"")),0)</f>
        <v/>
      </c>
      <c r="AO313" s="36">
        <f>IFERROR(VALUE(IFERROR(TRIM(INDEX($A313:$Z313,MATCH(Lists!$J$12,$A$1:$Z$1,0))&amp;""),"")),0)</f>
        <v/>
      </c>
      <c r="AP313" s="36">
        <f>IF(IFERROR(INDEX(Lists!$C$2:$C$9,MATCH(AJ313,Lists!$A$2:$A$9,0)),"N")="Y",AN313-AO313,0)</f>
        <v/>
      </c>
      <c r="AQ313" s="36">
        <f>UPPER(IFERROR(TRIM(INDEX($A313:$Z313,MATCH(Lists!$J$11,$A$1:$Z$1,0))&amp;""),""))</f>
        <v/>
      </c>
      <c r="AR313" s="36">
        <f>IF(LEN(AQ313)&gt;0,ROW(),"")</f>
        <v/>
      </c>
      <c r="AS313" s="36">
        <f>IFERROR(TRIM(INDEX($A313:$Z313,MATCH(Lists!$J$7,$A$1:$Z$1,0))&amp;""),"")</f>
        <v/>
      </c>
      <c r="AT313" s="36">
        <f>IFERROR(TRIM(INDEX($A313:$Z313,MATCH(Lists!$J$8,$A$1:$Z$1,0))&amp;""),"")</f>
        <v/>
      </c>
      <c r="AU313" s="36">
        <f>IF(AND(AH313=1,LEN(AT313)&gt;0),MAX($AU$1:AU312)+1,"")</f>
        <v/>
      </c>
      <c r="AV313" s="36">
        <f>IF(AH313=1,AE313,"")</f>
        <v/>
      </c>
      <c r="AW313" s="36">
        <f>IF(AV313="","",SUMPRODUCT(($AV$2:$AV$501&lt;&gt;"")*($AV$2:$AV$501&lt;AV313))+SUMPRODUCT(($AV$2:AV313=AV313)*1))</f>
        <v/>
      </c>
      <c r="AX313" s="36">
        <f>IF(AI313=1,IFERROR(TRIM(INDEX($A313:$Z313,MATCH(Lists!$J$6,$A$1:$Z$1,0))&amp;""),""),"")</f>
        <v/>
      </c>
    </row>
    <row r="314">
      <c r="AA314" s="34" t="n"/>
      <c r="AB314" s="37" t="n"/>
      <c r="AC314" s="37" t="n"/>
      <c r="AD314" s="34" t="n"/>
      <c r="AE314" s="36">
        <f>IFERROR(TRIM(INDEX($A314:$Z314,MATCH(Lists!$J$2,$A$1:$Z$1,0))&amp;""),"")</f>
        <v/>
      </c>
      <c r="AF314" s="36">
        <f>IFERROR(TRIM(INDEX($A314:$Z314,MATCH(Lists!$J$3,$A$1:$Z$1,0))&amp;""),"")</f>
        <v/>
      </c>
      <c r="AG314" s="36">
        <f>IFERROR(TRIM(INDEX($A314:$Z314,MATCH(Lists!$J$4,$A$1:$Z$1,0))&amp;""),"")</f>
        <v/>
      </c>
      <c r="AH314" s="36">
        <f>IF(AND(AE314&lt;&gt;"",UPPER(TRIM(AB314))&lt;&gt;"Y"),1,0)</f>
        <v/>
      </c>
      <c r="AI314" s="36">
        <f>IF(AH314=1,IF(LEFT(IFERROR(TRIM(INDEX($A314:$Z314,MATCH(Lists!$J$5,$A$1:$Z$1,0))&amp;""),""),3)="Yes",1,0),0)</f>
        <v/>
      </c>
      <c r="AJ314" s="36">
        <f>IFERROR(TRIM(INDEX($A314:$Z314,MATCH(Lists!$J$9,$A$1:$Z$1,0))&amp;""),"")</f>
        <v/>
      </c>
      <c r="AK314" s="36">
        <f>IF(AH314=0,0,IF(AJ314="",1,IF(IFERROR(INDEX(Lists!$B$2:$B$9,MATCH(AJ314,Lists!$A$2:$A$9,0)),"N")="Y",1,0)))</f>
        <v/>
      </c>
      <c r="AL314" s="36">
        <f>AH314+AI314</f>
        <v/>
      </c>
      <c r="AM314" s="36">
        <f>AK314*(1+AI314)</f>
        <v/>
      </c>
      <c r="AN314" s="36">
        <f>IFERROR(VALUE(IFERROR(TRIM(INDEX($A314:$Z314,MATCH(Lists!$J$10,$A$1:$Z$1,0))&amp;""),"")),0)</f>
        <v/>
      </c>
      <c r="AO314" s="36">
        <f>IFERROR(VALUE(IFERROR(TRIM(INDEX($A314:$Z314,MATCH(Lists!$J$12,$A$1:$Z$1,0))&amp;""),"")),0)</f>
        <v/>
      </c>
      <c r="AP314" s="36">
        <f>IF(IFERROR(INDEX(Lists!$C$2:$C$9,MATCH(AJ314,Lists!$A$2:$A$9,0)),"N")="Y",AN314-AO314,0)</f>
        <v/>
      </c>
      <c r="AQ314" s="36">
        <f>UPPER(IFERROR(TRIM(INDEX($A314:$Z314,MATCH(Lists!$J$11,$A$1:$Z$1,0))&amp;""),""))</f>
        <v/>
      </c>
      <c r="AR314" s="36">
        <f>IF(LEN(AQ314)&gt;0,ROW(),"")</f>
        <v/>
      </c>
      <c r="AS314" s="36">
        <f>IFERROR(TRIM(INDEX($A314:$Z314,MATCH(Lists!$J$7,$A$1:$Z$1,0))&amp;""),"")</f>
        <v/>
      </c>
      <c r="AT314" s="36">
        <f>IFERROR(TRIM(INDEX($A314:$Z314,MATCH(Lists!$J$8,$A$1:$Z$1,0))&amp;""),"")</f>
        <v/>
      </c>
      <c r="AU314" s="36">
        <f>IF(AND(AH314=1,LEN(AT314)&gt;0),MAX($AU$1:AU313)+1,"")</f>
        <v/>
      </c>
      <c r="AV314" s="36">
        <f>IF(AH314=1,AE314,"")</f>
        <v/>
      </c>
      <c r="AW314" s="36">
        <f>IF(AV314="","",SUMPRODUCT(($AV$2:$AV$501&lt;&gt;"")*($AV$2:$AV$501&lt;AV314))+SUMPRODUCT(($AV$2:AV314=AV314)*1))</f>
        <v/>
      </c>
      <c r="AX314" s="36">
        <f>IF(AI314=1,IFERROR(TRIM(INDEX($A314:$Z314,MATCH(Lists!$J$6,$A$1:$Z$1,0))&amp;""),""),"")</f>
        <v/>
      </c>
    </row>
    <row r="315">
      <c r="AA315" s="34" t="n"/>
      <c r="AB315" s="37" t="n"/>
      <c r="AC315" s="37" t="n"/>
      <c r="AD315" s="34" t="n"/>
      <c r="AE315" s="36">
        <f>IFERROR(TRIM(INDEX($A315:$Z315,MATCH(Lists!$J$2,$A$1:$Z$1,0))&amp;""),"")</f>
        <v/>
      </c>
      <c r="AF315" s="36">
        <f>IFERROR(TRIM(INDEX($A315:$Z315,MATCH(Lists!$J$3,$A$1:$Z$1,0))&amp;""),"")</f>
        <v/>
      </c>
      <c r="AG315" s="36">
        <f>IFERROR(TRIM(INDEX($A315:$Z315,MATCH(Lists!$J$4,$A$1:$Z$1,0))&amp;""),"")</f>
        <v/>
      </c>
      <c r="AH315" s="36">
        <f>IF(AND(AE315&lt;&gt;"",UPPER(TRIM(AB315))&lt;&gt;"Y"),1,0)</f>
        <v/>
      </c>
      <c r="AI315" s="36">
        <f>IF(AH315=1,IF(LEFT(IFERROR(TRIM(INDEX($A315:$Z315,MATCH(Lists!$J$5,$A$1:$Z$1,0))&amp;""),""),3)="Yes",1,0),0)</f>
        <v/>
      </c>
      <c r="AJ315" s="36">
        <f>IFERROR(TRIM(INDEX($A315:$Z315,MATCH(Lists!$J$9,$A$1:$Z$1,0))&amp;""),"")</f>
        <v/>
      </c>
      <c r="AK315" s="36">
        <f>IF(AH315=0,0,IF(AJ315="",1,IF(IFERROR(INDEX(Lists!$B$2:$B$9,MATCH(AJ315,Lists!$A$2:$A$9,0)),"N")="Y",1,0)))</f>
        <v/>
      </c>
      <c r="AL315" s="36">
        <f>AH315+AI315</f>
        <v/>
      </c>
      <c r="AM315" s="36">
        <f>AK315*(1+AI315)</f>
        <v/>
      </c>
      <c r="AN315" s="36">
        <f>IFERROR(VALUE(IFERROR(TRIM(INDEX($A315:$Z315,MATCH(Lists!$J$10,$A$1:$Z$1,0))&amp;""),"")),0)</f>
        <v/>
      </c>
      <c r="AO315" s="36">
        <f>IFERROR(VALUE(IFERROR(TRIM(INDEX($A315:$Z315,MATCH(Lists!$J$12,$A$1:$Z$1,0))&amp;""),"")),0)</f>
        <v/>
      </c>
      <c r="AP315" s="36">
        <f>IF(IFERROR(INDEX(Lists!$C$2:$C$9,MATCH(AJ315,Lists!$A$2:$A$9,0)),"N")="Y",AN315-AO315,0)</f>
        <v/>
      </c>
      <c r="AQ315" s="36">
        <f>UPPER(IFERROR(TRIM(INDEX($A315:$Z315,MATCH(Lists!$J$11,$A$1:$Z$1,0))&amp;""),""))</f>
        <v/>
      </c>
      <c r="AR315" s="36">
        <f>IF(LEN(AQ315)&gt;0,ROW(),"")</f>
        <v/>
      </c>
      <c r="AS315" s="36">
        <f>IFERROR(TRIM(INDEX($A315:$Z315,MATCH(Lists!$J$7,$A$1:$Z$1,0))&amp;""),"")</f>
        <v/>
      </c>
      <c r="AT315" s="36">
        <f>IFERROR(TRIM(INDEX($A315:$Z315,MATCH(Lists!$J$8,$A$1:$Z$1,0))&amp;""),"")</f>
        <v/>
      </c>
      <c r="AU315" s="36">
        <f>IF(AND(AH315=1,LEN(AT315)&gt;0),MAX($AU$1:AU314)+1,"")</f>
        <v/>
      </c>
      <c r="AV315" s="36">
        <f>IF(AH315=1,AE315,"")</f>
        <v/>
      </c>
      <c r="AW315" s="36">
        <f>IF(AV315="","",SUMPRODUCT(($AV$2:$AV$501&lt;&gt;"")*($AV$2:$AV$501&lt;AV315))+SUMPRODUCT(($AV$2:AV315=AV315)*1))</f>
        <v/>
      </c>
      <c r="AX315" s="36">
        <f>IF(AI315=1,IFERROR(TRIM(INDEX($A315:$Z315,MATCH(Lists!$J$6,$A$1:$Z$1,0))&amp;""),""),"")</f>
        <v/>
      </c>
    </row>
    <row r="316">
      <c r="AA316" s="34" t="n"/>
      <c r="AB316" s="37" t="n"/>
      <c r="AC316" s="37" t="n"/>
      <c r="AD316" s="34" t="n"/>
      <c r="AE316" s="36">
        <f>IFERROR(TRIM(INDEX($A316:$Z316,MATCH(Lists!$J$2,$A$1:$Z$1,0))&amp;""),"")</f>
        <v/>
      </c>
      <c r="AF316" s="36">
        <f>IFERROR(TRIM(INDEX($A316:$Z316,MATCH(Lists!$J$3,$A$1:$Z$1,0))&amp;""),"")</f>
        <v/>
      </c>
      <c r="AG316" s="36">
        <f>IFERROR(TRIM(INDEX($A316:$Z316,MATCH(Lists!$J$4,$A$1:$Z$1,0))&amp;""),"")</f>
        <v/>
      </c>
      <c r="AH316" s="36">
        <f>IF(AND(AE316&lt;&gt;"",UPPER(TRIM(AB316))&lt;&gt;"Y"),1,0)</f>
        <v/>
      </c>
      <c r="AI316" s="36">
        <f>IF(AH316=1,IF(LEFT(IFERROR(TRIM(INDEX($A316:$Z316,MATCH(Lists!$J$5,$A$1:$Z$1,0))&amp;""),""),3)="Yes",1,0),0)</f>
        <v/>
      </c>
      <c r="AJ316" s="36">
        <f>IFERROR(TRIM(INDEX($A316:$Z316,MATCH(Lists!$J$9,$A$1:$Z$1,0))&amp;""),"")</f>
        <v/>
      </c>
      <c r="AK316" s="36">
        <f>IF(AH316=0,0,IF(AJ316="",1,IF(IFERROR(INDEX(Lists!$B$2:$B$9,MATCH(AJ316,Lists!$A$2:$A$9,0)),"N")="Y",1,0)))</f>
        <v/>
      </c>
      <c r="AL316" s="36">
        <f>AH316+AI316</f>
        <v/>
      </c>
      <c r="AM316" s="36">
        <f>AK316*(1+AI316)</f>
        <v/>
      </c>
      <c r="AN316" s="36">
        <f>IFERROR(VALUE(IFERROR(TRIM(INDEX($A316:$Z316,MATCH(Lists!$J$10,$A$1:$Z$1,0))&amp;""),"")),0)</f>
        <v/>
      </c>
      <c r="AO316" s="36">
        <f>IFERROR(VALUE(IFERROR(TRIM(INDEX($A316:$Z316,MATCH(Lists!$J$12,$A$1:$Z$1,0))&amp;""),"")),0)</f>
        <v/>
      </c>
      <c r="AP316" s="36">
        <f>IF(IFERROR(INDEX(Lists!$C$2:$C$9,MATCH(AJ316,Lists!$A$2:$A$9,0)),"N")="Y",AN316-AO316,0)</f>
        <v/>
      </c>
      <c r="AQ316" s="36">
        <f>UPPER(IFERROR(TRIM(INDEX($A316:$Z316,MATCH(Lists!$J$11,$A$1:$Z$1,0))&amp;""),""))</f>
        <v/>
      </c>
      <c r="AR316" s="36">
        <f>IF(LEN(AQ316)&gt;0,ROW(),"")</f>
        <v/>
      </c>
      <c r="AS316" s="36">
        <f>IFERROR(TRIM(INDEX($A316:$Z316,MATCH(Lists!$J$7,$A$1:$Z$1,0))&amp;""),"")</f>
        <v/>
      </c>
      <c r="AT316" s="36">
        <f>IFERROR(TRIM(INDEX($A316:$Z316,MATCH(Lists!$J$8,$A$1:$Z$1,0))&amp;""),"")</f>
        <v/>
      </c>
      <c r="AU316" s="36">
        <f>IF(AND(AH316=1,LEN(AT316)&gt;0),MAX($AU$1:AU315)+1,"")</f>
        <v/>
      </c>
      <c r="AV316" s="36">
        <f>IF(AH316=1,AE316,"")</f>
        <v/>
      </c>
      <c r="AW316" s="36">
        <f>IF(AV316="","",SUMPRODUCT(($AV$2:$AV$501&lt;&gt;"")*($AV$2:$AV$501&lt;AV316))+SUMPRODUCT(($AV$2:AV316=AV316)*1))</f>
        <v/>
      </c>
      <c r="AX316" s="36">
        <f>IF(AI316=1,IFERROR(TRIM(INDEX($A316:$Z316,MATCH(Lists!$J$6,$A$1:$Z$1,0))&amp;""),""),"")</f>
        <v/>
      </c>
    </row>
    <row r="317">
      <c r="AA317" s="34" t="n"/>
      <c r="AB317" s="37" t="n"/>
      <c r="AC317" s="37" t="n"/>
      <c r="AD317" s="34" t="n"/>
      <c r="AE317" s="36">
        <f>IFERROR(TRIM(INDEX($A317:$Z317,MATCH(Lists!$J$2,$A$1:$Z$1,0))&amp;""),"")</f>
        <v/>
      </c>
      <c r="AF317" s="36">
        <f>IFERROR(TRIM(INDEX($A317:$Z317,MATCH(Lists!$J$3,$A$1:$Z$1,0))&amp;""),"")</f>
        <v/>
      </c>
      <c r="AG317" s="36">
        <f>IFERROR(TRIM(INDEX($A317:$Z317,MATCH(Lists!$J$4,$A$1:$Z$1,0))&amp;""),"")</f>
        <v/>
      </c>
      <c r="AH317" s="36">
        <f>IF(AND(AE317&lt;&gt;"",UPPER(TRIM(AB317))&lt;&gt;"Y"),1,0)</f>
        <v/>
      </c>
      <c r="AI317" s="36">
        <f>IF(AH317=1,IF(LEFT(IFERROR(TRIM(INDEX($A317:$Z317,MATCH(Lists!$J$5,$A$1:$Z$1,0))&amp;""),""),3)="Yes",1,0),0)</f>
        <v/>
      </c>
      <c r="AJ317" s="36">
        <f>IFERROR(TRIM(INDEX($A317:$Z317,MATCH(Lists!$J$9,$A$1:$Z$1,0))&amp;""),"")</f>
        <v/>
      </c>
      <c r="AK317" s="36">
        <f>IF(AH317=0,0,IF(AJ317="",1,IF(IFERROR(INDEX(Lists!$B$2:$B$9,MATCH(AJ317,Lists!$A$2:$A$9,0)),"N")="Y",1,0)))</f>
        <v/>
      </c>
      <c r="AL317" s="36">
        <f>AH317+AI317</f>
        <v/>
      </c>
      <c r="AM317" s="36">
        <f>AK317*(1+AI317)</f>
        <v/>
      </c>
      <c r="AN317" s="36">
        <f>IFERROR(VALUE(IFERROR(TRIM(INDEX($A317:$Z317,MATCH(Lists!$J$10,$A$1:$Z$1,0))&amp;""),"")),0)</f>
        <v/>
      </c>
      <c r="AO317" s="36">
        <f>IFERROR(VALUE(IFERROR(TRIM(INDEX($A317:$Z317,MATCH(Lists!$J$12,$A$1:$Z$1,0))&amp;""),"")),0)</f>
        <v/>
      </c>
      <c r="AP317" s="36">
        <f>IF(IFERROR(INDEX(Lists!$C$2:$C$9,MATCH(AJ317,Lists!$A$2:$A$9,0)),"N")="Y",AN317-AO317,0)</f>
        <v/>
      </c>
      <c r="AQ317" s="36">
        <f>UPPER(IFERROR(TRIM(INDEX($A317:$Z317,MATCH(Lists!$J$11,$A$1:$Z$1,0))&amp;""),""))</f>
        <v/>
      </c>
      <c r="AR317" s="36">
        <f>IF(LEN(AQ317)&gt;0,ROW(),"")</f>
        <v/>
      </c>
      <c r="AS317" s="36">
        <f>IFERROR(TRIM(INDEX($A317:$Z317,MATCH(Lists!$J$7,$A$1:$Z$1,0))&amp;""),"")</f>
        <v/>
      </c>
      <c r="AT317" s="36">
        <f>IFERROR(TRIM(INDEX($A317:$Z317,MATCH(Lists!$J$8,$A$1:$Z$1,0))&amp;""),"")</f>
        <v/>
      </c>
      <c r="AU317" s="36">
        <f>IF(AND(AH317=1,LEN(AT317)&gt;0),MAX($AU$1:AU316)+1,"")</f>
        <v/>
      </c>
      <c r="AV317" s="36">
        <f>IF(AH317=1,AE317,"")</f>
        <v/>
      </c>
      <c r="AW317" s="36">
        <f>IF(AV317="","",SUMPRODUCT(($AV$2:$AV$501&lt;&gt;"")*($AV$2:$AV$501&lt;AV317))+SUMPRODUCT(($AV$2:AV317=AV317)*1))</f>
        <v/>
      </c>
      <c r="AX317" s="36">
        <f>IF(AI317=1,IFERROR(TRIM(INDEX($A317:$Z317,MATCH(Lists!$J$6,$A$1:$Z$1,0))&amp;""),""),"")</f>
        <v/>
      </c>
    </row>
    <row r="318">
      <c r="AA318" s="34" t="n"/>
      <c r="AB318" s="37" t="n"/>
      <c r="AC318" s="37" t="n"/>
      <c r="AD318" s="34" t="n"/>
      <c r="AE318" s="36">
        <f>IFERROR(TRIM(INDEX($A318:$Z318,MATCH(Lists!$J$2,$A$1:$Z$1,0))&amp;""),"")</f>
        <v/>
      </c>
      <c r="AF318" s="36">
        <f>IFERROR(TRIM(INDEX($A318:$Z318,MATCH(Lists!$J$3,$A$1:$Z$1,0))&amp;""),"")</f>
        <v/>
      </c>
      <c r="AG318" s="36">
        <f>IFERROR(TRIM(INDEX($A318:$Z318,MATCH(Lists!$J$4,$A$1:$Z$1,0))&amp;""),"")</f>
        <v/>
      </c>
      <c r="AH318" s="36">
        <f>IF(AND(AE318&lt;&gt;"",UPPER(TRIM(AB318))&lt;&gt;"Y"),1,0)</f>
        <v/>
      </c>
      <c r="AI318" s="36">
        <f>IF(AH318=1,IF(LEFT(IFERROR(TRIM(INDEX($A318:$Z318,MATCH(Lists!$J$5,$A$1:$Z$1,0))&amp;""),""),3)="Yes",1,0),0)</f>
        <v/>
      </c>
      <c r="AJ318" s="36">
        <f>IFERROR(TRIM(INDEX($A318:$Z318,MATCH(Lists!$J$9,$A$1:$Z$1,0))&amp;""),"")</f>
        <v/>
      </c>
      <c r="AK318" s="36">
        <f>IF(AH318=0,0,IF(AJ318="",1,IF(IFERROR(INDEX(Lists!$B$2:$B$9,MATCH(AJ318,Lists!$A$2:$A$9,0)),"N")="Y",1,0)))</f>
        <v/>
      </c>
      <c r="AL318" s="36">
        <f>AH318+AI318</f>
        <v/>
      </c>
      <c r="AM318" s="36">
        <f>AK318*(1+AI318)</f>
        <v/>
      </c>
      <c r="AN318" s="36">
        <f>IFERROR(VALUE(IFERROR(TRIM(INDEX($A318:$Z318,MATCH(Lists!$J$10,$A$1:$Z$1,0))&amp;""),"")),0)</f>
        <v/>
      </c>
      <c r="AO318" s="36">
        <f>IFERROR(VALUE(IFERROR(TRIM(INDEX($A318:$Z318,MATCH(Lists!$J$12,$A$1:$Z$1,0))&amp;""),"")),0)</f>
        <v/>
      </c>
      <c r="AP318" s="36">
        <f>IF(IFERROR(INDEX(Lists!$C$2:$C$9,MATCH(AJ318,Lists!$A$2:$A$9,0)),"N")="Y",AN318-AO318,0)</f>
        <v/>
      </c>
      <c r="AQ318" s="36">
        <f>UPPER(IFERROR(TRIM(INDEX($A318:$Z318,MATCH(Lists!$J$11,$A$1:$Z$1,0))&amp;""),""))</f>
        <v/>
      </c>
      <c r="AR318" s="36">
        <f>IF(LEN(AQ318)&gt;0,ROW(),"")</f>
        <v/>
      </c>
      <c r="AS318" s="36">
        <f>IFERROR(TRIM(INDEX($A318:$Z318,MATCH(Lists!$J$7,$A$1:$Z$1,0))&amp;""),"")</f>
        <v/>
      </c>
      <c r="AT318" s="36">
        <f>IFERROR(TRIM(INDEX($A318:$Z318,MATCH(Lists!$J$8,$A$1:$Z$1,0))&amp;""),"")</f>
        <v/>
      </c>
      <c r="AU318" s="36">
        <f>IF(AND(AH318=1,LEN(AT318)&gt;0),MAX($AU$1:AU317)+1,"")</f>
        <v/>
      </c>
      <c r="AV318" s="36">
        <f>IF(AH318=1,AE318,"")</f>
        <v/>
      </c>
      <c r="AW318" s="36">
        <f>IF(AV318="","",SUMPRODUCT(($AV$2:$AV$501&lt;&gt;"")*($AV$2:$AV$501&lt;AV318))+SUMPRODUCT(($AV$2:AV318=AV318)*1))</f>
        <v/>
      </c>
      <c r="AX318" s="36">
        <f>IF(AI318=1,IFERROR(TRIM(INDEX($A318:$Z318,MATCH(Lists!$J$6,$A$1:$Z$1,0))&amp;""),""),"")</f>
        <v/>
      </c>
    </row>
    <row r="319">
      <c r="AA319" s="34" t="n"/>
      <c r="AB319" s="37" t="n"/>
      <c r="AC319" s="37" t="n"/>
      <c r="AD319" s="34" t="n"/>
      <c r="AE319" s="36">
        <f>IFERROR(TRIM(INDEX($A319:$Z319,MATCH(Lists!$J$2,$A$1:$Z$1,0))&amp;""),"")</f>
        <v/>
      </c>
      <c r="AF319" s="36">
        <f>IFERROR(TRIM(INDEX($A319:$Z319,MATCH(Lists!$J$3,$A$1:$Z$1,0))&amp;""),"")</f>
        <v/>
      </c>
      <c r="AG319" s="36">
        <f>IFERROR(TRIM(INDEX($A319:$Z319,MATCH(Lists!$J$4,$A$1:$Z$1,0))&amp;""),"")</f>
        <v/>
      </c>
      <c r="AH319" s="36">
        <f>IF(AND(AE319&lt;&gt;"",UPPER(TRIM(AB319))&lt;&gt;"Y"),1,0)</f>
        <v/>
      </c>
      <c r="AI319" s="36">
        <f>IF(AH319=1,IF(LEFT(IFERROR(TRIM(INDEX($A319:$Z319,MATCH(Lists!$J$5,$A$1:$Z$1,0))&amp;""),""),3)="Yes",1,0),0)</f>
        <v/>
      </c>
      <c r="AJ319" s="36">
        <f>IFERROR(TRIM(INDEX($A319:$Z319,MATCH(Lists!$J$9,$A$1:$Z$1,0))&amp;""),"")</f>
        <v/>
      </c>
      <c r="AK319" s="36">
        <f>IF(AH319=0,0,IF(AJ319="",1,IF(IFERROR(INDEX(Lists!$B$2:$B$9,MATCH(AJ319,Lists!$A$2:$A$9,0)),"N")="Y",1,0)))</f>
        <v/>
      </c>
      <c r="AL319" s="36">
        <f>AH319+AI319</f>
        <v/>
      </c>
      <c r="AM319" s="36">
        <f>AK319*(1+AI319)</f>
        <v/>
      </c>
      <c r="AN319" s="36">
        <f>IFERROR(VALUE(IFERROR(TRIM(INDEX($A319:$Z319,MATCH(Lists!$J$10,$A$1:$Z$1,0))&amp;""),"")),0)</f>
        <v/>
      </c>
      <c r="AO319" s="36">
        <f>IFERROR(VALUE(IFERROR(TRIM(INDEX($A319:$Z319,MATCH(Lists!$J$12,$A$1:$Z$1,0))&amp;""),"")),0)</f>
        <v/>
      </c>
      <c r="AP319" s="36">
        <f>IF(IFERROR(INDEX(Lists!$C$2:$C$9,MATCH(AJ319,Lists!$A$2:$A$9,0)),"N")="Y",AN319-AO319,0)</f>
        <v/>
      </c>
      <c r="AQ319" s="36">
        <f>UPPER(IFERROR(TRIM(INDEX($A319:$Z319,MATCH(Lists!$J$11,$A$1:$Z$1,0))&amp;""),""))</f>
        <v/>
      </c>
      <c r="AR319" s="36">
        <f>IF(LEN(AQ319)&gt;0,ROW(),"")</f>
        <v/>
      </c>
      <c r="AS319" s="36">
        <f>IFERROR(TRIM(INDEX($A319:$Z319,MATCH(Lists!$J$7,$A$1:$Z$1,0))&amp;""),"")</f>
        <v/>
      </c>
      <c r="AT319" s="36">
        <f>IFERROR(TRIM(INDEX($A319:$Z319,MATCH(Lists!$J$8,$A$1:$Z$1,0))&amp;""),"")</f>
        <v/>
      </c>
      <c r="AU319" s="36">
        <f>IF(AND(AH319=1,LEN(AT319)&gt;0),MAX($AU$1:AU318)+1,"")</f>
        <v/>
      </c>
      <c r="AV319" s="36">
        <f>IF(AH319=1,AE319,"")</f>
        <v/>
      </c>
      <c r="AW319" s="36">
        <f>IF(AV319="","",SUMPRODUCT(($AV$2:$AV$501&lt;&gt;"")*($AV$2:$AV$501&lt;AV319))+SUMPRODUCT(($AV$2:AV319=AV319)*1))</f>
        <v/>
      </c>
      <c r="AX319" s="36">
        <f>IF(AI319=1,IFERROR(TRIM(INDEX($A319:$Z319,MATCH(Lists!$J$6,$A$1:$Z$1,0))&amp;""),""),"")</f>
        <v/>
      </c>
    </row>
    <row r="320">
      <c r="AA320" s="34" t="n"/>
      <c r="AB320" s="37" t="n"/>
      <c r="AC320" s="37" t="n"/>
      <c r="AD320" s="34" t="n"/>
      <c r="AE320" s="36">
        <f>IFERROR(TRIM(INDEX($A320:$Z320,MATCH(Lists!$J$2,$A$1:$Z$1,0))&amp;""),"")</f>
        <v/>
      </c>
      <c r="AF320" s="36">
        <f>IFERROR(TRIM(INDEX($A320:$Z320,MATCH(Lists!$J$3,$A$1:$Z$1,0))&amp;""),"")</f>
        <v/>
      </c>
      <c r="AG320" s="36">
        <f>IFERROR(TRIM(INDEX($A320:$Z320,MATCH(Lists!$J$4,$A$1:$Z$1,0))&amp;""),"")</f>
        <v/>
      </c>
      <c r="AH320" s="36">
        <f>IF(AND(AE320&lt;&gt;"",UPPER(TRIM(AB320))&lt;&gt;"Y"),1,0)</f>
        <v/>
      </c>
      <c r="AI320" s="36">
        <f>IF(AH320=1,IF(LEFT(IFERROR(TRIM(INDEX($A320:$Z320,MATCH(Lists!$J$5,$A$1:$Z$1,0))&amp;""),""),3)="Yes",1,0),0)</f>
        <v/>
      </c>
      <c r="AJ320" s="36">
        <f>IFERROR(TRIM(INDEX($A320:$Z320,MATCH(Lists!$J$9,$A$1:$Z$1,0))&amp;""),"")</f>
        <v/>
      </c>
      <c r="AK320" s="36">
        <f>IF(AH320=0,0,IF(AJ320="",1,IF(IFERROR(INDEX(Lists!$B$2:$B$9,MATCH(AJ320,Lists!$A$2:$A$9,0)),"N")="Y",1,0)))</f>
        <v/>
      </c>
      <c r="AL320" s="36">
        <f>AH320+AI320</f>
        <v/>
      </c>
      <c r="AM320" s="36">
        <f>AK320*(1+AI320)</f>
        <v/>
      </c>
      <c r="AN320" s="36">
        <f>IFERROR(VALUE(IFERROR(TRIM(INDEX($A320:$Z320,MATCH(Lists!$J$10,$A$1:$Z$1,0))&amp;""),"")),0)</f>
        <v/>
      </c>
      <c r="AO320" s="36">
        <f>IFERROR(VALUE(IFERROR(TRIM(INDEX($A320:$Z320,MATCH(Lists!$J$12,$A$1:$Z$1,0))&amp;""),"")),0)</f>
        <v/>
      </c>
      <c r="AP320" s="36">
        <f>IF(IFERROR(INDEX(Lists!$C$2:$C$9,MATCH(AJ320,Lists!$A$2:$A$9,0)),"N")="Y",AN320-AO320,0)</f>
        <v/>
      </c>
      <c r="AQ320" s="36">
        <f>UPPER(IFERROR(TRIM(INDEX($A320:$Z320,MATCH(Lists!$J$11,$A$1:$Z$1,0))&amp;""),""))</f>
        <v/>
      </c>
      <c r="AR320" s="36">
        <f>IF(LEN(AQ320)&gt;0,ROW(),"")</f>
        <v/>
      </c>
      <c r="AS320" s="36">
        <f>IFERROR(TRIM(INDEX($A320:$Z320,MATCH(Lists!$J$7,$A$1:$Z$1,0))&amp;""),"")</f>
        <v/>
      </c>
      <c r="AT320" s="36">
        <f>IFERROR(TRIM(INDEX($A320:$Z320,MATCH(Lists!$J$8,$A$1:$Z$1,0))&amp;""),"")</f>
        <v/>
      </c>
      <c r="AU320" s="36">
        <f>IF(AND(AH320=1,LEN(AT320)&gt;0),MAX($AU$1:AU319)+1,"")</f>
        <v/>
      </c>
      <c r="AV320" s="36">
        <f>IF(AH320=1,AE320,"")</f>
        <v/>
      </c>
      <c r="AW320" s="36">
        <f>IF(AV320="","",SUMPRODUCT(($AV$2:$AV$501&lt;&gt;"")*($AV$2:$AV$501&lt;AV320))+SUMPRODUCT(($AV$2:AV320=AV320)*1))</f>
        <v/>
      </c>
      <c r="AX320" s="36">
        <f>IF(AI320=1,IFERROR(TRIM(INDEX($A320:$Z320,MATCH(Lists!$J$6,$A$1:$Z$1,0))&amp;""),""),"")</f>
        <v/>
      </c>
    </row>
    <row r="321">
      <c r="AA321" s="34" t="n"/>
      <c r="AB321" s="37" t="n"/>
      <c r="AC321" s="37" t="n"/>
      <c r="AD321" s="34" t="n"/>
      <c r="AE321" s="36">
        <f>IFERROR(TRIM(INDEX($A321:$Z321,MATCH(Lists!$J$2,$A$1:$Z$1,0))&amp;""),"")</f>
        <v/>
      </c>
      <c r="AF321" s="36">
        <f>IFERROR(TRIM(INDEX($A321:$Z321,MATCH(Lists!$J$3,$A$1:$Z$1,0))&amp;""),"")</f>
        <v/>
      </c>
      <c r="AG321" s="36">
        <f>IFERROR(TRIM(INDEX($A321:$Z321,MATCH(Lists!$J$4,$A$1:$Z$1,0))&amp;""),"")</f>
        <v/>
      </c>
      <c r="AH321" s="36">
        <f>IF(AND(AE321&lt;&gt;"",UPPER(TRIM(AB321))&lt;&gt;"Y"),1,0)</f>
        <v/>
      </c>
      <c r="AI321" s="36">
        <f>IF(AH321=1,IF(LEFT(IFERROR(TRIM(INDEX($A321:$Z321,MATCH(Lists!$J$5,$A$1:$Z$1,0))&amp;""),""),3)="Yes",1,0),0)</f>
        <v/>
      </c>
      <c r="AJ321" s="36">
        <f>IFERROR(TRIM(INDEX($A321:$Z321,MATCH(Lists!$J$9,$A$1:$Z$1,0))&amp;""),"")</f>
        <v/>
      </c>
      <c r="AK321" s="36">
        <f>IF(AH321=0,0,IF(AJ321="",1,IF(IFERROR(INDEX(Lists!$B$2:$B$9,MATCH(AJ321,Lists!$A$2:$A$9,0)),"N")="Y",1,0)))</f>
        <v/>
      </c>
      <c r="AL321" s="36">
        <f>AH321+AI321</f>
        <v/>
      </c>
      <c r="AM321" s="36">
        <f>AK321*(1+AI321)</f>
        <v/>
      </c>
      <c r="AN321" s="36">
        <f>IFERROR(VALUE(IFERROR(TRIM(INDEX($A321:$Z321,MATCH(Lists!$J$10,$A$1:$Z$1,0))&amp;""),"")),0)</f>
        <v/>
      </c>
      <c r="AO321" s="36">
        <f>IFERROR(VALUE(IFERROR(TRIM(INDEX($A321:$Z321,MATCH(Lists!$J$12,$A$1:$Z$1,0))&amp;""),"")),0)</f>
        <v/>
      </c>
      <c r="AP321" s="36">
        <f>IF(IFERROR(INDEX(Lists!$C$2:$C$9,MATCH(AJ321,Lists!$A$2:$A$9,0)),"N")="Y",AN321-AO321,0)</f>
        <v/>
      </c>
      <c r="AQ321" s="36">
        <f>UPPER(IFERROR(TRIM(INDEX($A321:$Z321,MATCH(Lists!$J$11,$A$1:$Z$1,0))&amp;""),""))</f>
        <v/>
      </c>
      <c r="AR321" s="36">
        <f>IF(LEN(AQ321)&gt;0,ROW(),"")</f>
        <v/>
      </c>
      <c r="AS321" s="36">
        <f>IFERROR(TRIM(INDEX($A321:$Z321,MATCH(Lists!$J$7,$A$1:$Z$1,0))&amp;""),"")</f>
        <v/>
      </c>
      <c r="AT321" s="36">
        <f>IFERROR(TRIM(INDEX($A321:$Z321,MATCH(Lists!$J$8,$A$1:$Z$1,0))&amp;""),"")</f>
        <v/>
      </c>
      <c r="AU321" s="36">
        <f>IF(AND(AH321=1,LEN(AT321)&gt;0),MAX($AU$1:AU320)+1,"")</f>
        <v/>
      </c>
      <c r="AV321" s="36">
        <f>IF(AH321=1,AE321,"")</f>
        <v/>
      </c>
      <c r="AW321" s="36">
        <f>IF(AV321="","",SUMPRODUCT(($AV$2:$AV$501&lt;&gt;"")*($AV$2:$AV$501&lt;AV321))+SUMPRODUCT(($AV$2:AV321=AV321)*1))</f>
        <v/>
      </c>
      <c r="AX321" s="36">
        <f>IF(AI321=1,IFERROR(TRIM(INDEX($A321:$Z321,MATCH(Lists!$J$6,$A$1:$Z$1,0))&amp;""),""),"")</f>
        <v/>
      </c>
    </row>
    <row r="322">
      <c r="AA322" s="34" t="n"/>
      <c r="AB322" s="37" t="n"/>
      <c r="AC322" s="37" t="n"/>
      <c r="AD322" s="34" t="n"/>
      <c r="AE322" s="36">
        <f>IFERROR(TRIM(INDEX($A322:$Z322,MATCH(Lists!$J$2,$A$1:$Z$1,0))&amp;""),"")</f>
        <v/>
      </c>
      <c r="AF322" s="36">
        <f>IFERROR(TRIM(INDEX($A322:$Z322,MATCH(Lists!$J$3,$A$1:$Z$1,0))&amp;""),"")</f>
        <v/>
      </c>
      <c r="AG322" s="36">
        <f>IFERROR(TRIM(INDEX($A322:$Z322,MATCH(Lists!$J$4,$A$1:$Z$1,0))&amp;""),"")</f>
        <v/>
      </c>
      <c r="AH322" s="36">
        <f>IF(AND(AE322&lt;&gt;"",UPPER(TRIM(AB322))&lt;&gt;"Y"),1,0)</f>
        <v/>
      </c>
      <c r="AI322" s="36">
        <f>IF(AH322=1,IF(LEFT(IFERROR(TRIM(INDEX($A322:$Z322,MATCH(Lists!$J$5,$A$1:$Z$1,0))&amp;""),""),3)="Yes",1,0),0)</f>
        <v/>
      </c>
      <c r="AJ322" s="36">
        <f>IFERROR(TRIM(INDEX($A322:$Z322,MATCH(Lists!$J$9,$A$1:$Z$1,0))&amp;""),"")</f>
        <v/>
      </c>
      <c r="AK322" s="36">
        <f>IF(AH322=0,0,IF(AJ322="",1,IF(IFERROR(INDEX(Lists!$B$2:$B$9,MATCH(AJ322,Lists!$A$2:$A$9,0)),"N")="Y",1,0)))</f>
        <v/>
      </c>
      <c r="AL322" s="36">
        <f>AH322+AI322</f>
        <v/>
      </c>
      <c r="AM322" s="36">
        <f>AK322*(1+AI322)</f>
        <v/>
      </c>
      <c r="AN322" s="36">
        <f>IFERROR(VALUE(IFERROR(TRIM(INDEX($A322:$Z322,MATCH(Lists!$J$10,$A$1:$Z$1,0))&amp;""),"")),0)</f>
        <v/>
      </c>
      <c r="AO322" s="36">
        <f>IFERROR(VALUE(IFERROR(TRIM(INDEX($A322:$Z322,MATCH(Lists!$J$12,$A$1:$Z$1,0))&amp;""),"")),0)</f>
        <v/>
      </c>
      <c r="AP322" s="36">
        <f>IF(IFERROR(INDEX(Lists!$C$2:$C$9,MATCH(AJ322,Lists!$A$2:$A$9,0)),"N")="Y",AN322-AO322,0)</f>
        <v/>
      </c>
      <c r="AQ322" s="36">
        <f>UPPER(IFERROR(TRIM(INDEX($A322:$Z322,MATCH(Lists!$J$11,$A$1:$Z$1,0))&amp;""),""))</f>
        <v/>
      </c>
      <c r="AR322" s="36">
        <f>IF(LEN(AQ322)&gt;0,ROW(),"")</f>
        <v/>
      </c>
      <c r="AS322" s="36">
        <f>IFERROR(TRIM(INDEX($A322:$Z322,MATCH(Lists!$J$7,$A$1:$Z$1,0))&amp;""),"")</f>
        <v/>
      </c>
      <c r="AT322" s="36">
        <f>IFERROR(TRIM(INDEX($A322:$Z322,MATCH(Lists!$J$8,$A$1:$Z$1,0))&amp;""),"")</f>
        <v/>
      </c>
      <c r="AU322" s="36">
        <f>IF(AND(AH322=1,LEN(AT322)&gt;0),MAX($AU$1:AU321)+1,"")</f>
        <v/>
      </c>
      <c r="AV322" s="36">
        <f>IF(AH322=1,AE322,"")</f>
        <v/>
      </c>
      <c r="AW322" s="36">
        <f>IF(AV322="","",SUMPRODUCT(($AV$2:$AV$501&lt;&gt;"")*($AV$2:$AV$501&lt;AV322))+SUMPRODUCT(($AV$2:AV322=AV322)*1))</f>
        <v/>
      </c>
      <c r="AX322" s="36">
        <f>IF(AI322=1,IFERROR(TRIM(INDEX($A322:$Z322,MATCH(Lists!$J$6,$A$1:$Z$1,0))&amp;""),""),"")</f>
        <v/>
      </c>
    </row>
    <row r="323">
      <c r="AA323" s="34" t="n"/>
      <c r="AB323" s="37" t="n"/>
      <c r="AC323" s="37" t="n"/>
      <c r="AD323" s="34" t="n"/>
      <c r="AE323" s="36">
        <f>IFERROR(TRIM(INDEX($A323:$Z323,MATCH(Lists!$J$2,$A$1:$Z$1,0))&amp;""),"")</f>
        <v/>
      </c>
      <c r="AF323" s="36">
        <f>IFERROR(TRIM(INDEX($A323:$Z323,MATCH(Lists!$J$3,$A$1:$Z$1,0))&amp;""),"")</f>
        <v/>
      </c>
      <c r="AG323" s="36">
        <f>IFERROR(TRIM(INDEX($A323:$Z323,MATCH(Lists!$J$4,$A$1:$Z$1,0))&amp;""),"")</f>
        <v/>
      </c>
      <c r="AH323" s="36">
        <f>IF(AND(AE323&lt;&gt;"",UPPER(TRIM(AB323))&lt;&gt;"Y"),1,0)</f>
        <v/>
      </c>
      <c r="AI323" s="36">
        <f>IF(AH323=1,IF(LEFT(IFERROR(TRIM(INDEX($A323:$Z323,MATCH(Lists!$J$5,$A$1:$Z$1,0))&amp;""),""),3)="Yes",1,0),0)</f>
        <v/>
      </c>
      <c r="AJ323" s="36">
        <f>IFERROR(TRIM(INDEX($A323:$Z323,MATCH(Lists!$J$9,$A$1:$Z$1,0))&amp;""),"")</f>
        <v/>
      </c>
      <c r="AK323" s="36">
        <f>IF(AH323=0,0,IF(AJ323="",1,IF(IFERROR(INDEX(Lists!$B$2:$B$9,MATCH(AJ323,Lists!$A$2:$A$9,0)),"N")="Y",1,0)))</f>
        <v/>
      </c>
      <c r="AL323" s="36">
        <f>AH323+AI323</f>
        <v/>
      </c>
      <c r="AM323" s="36">
        <f>AK323*(1+AI323)</f>
        <v/>
      </c>
      <c r="AN323" s="36">
        <f>IFERROR(VALUE(IFERROR(TRIM(INDEX($A323:$Z323,MATCH(Lists!$J$10,$A$1:$Z$1,0))&amp;""),"")),0)</f>
        <v/>
      </c>
      <c r="AO323" s="36">
        <f>IFERROR(VALUE(IFERROR(TRIM(INDEX($A323:$Z323,MATCH(Lists!$J$12,$A$1:$Z$1,0))&amp;""),"")),0)</f>
        <v/>
      </c>
      <c r="AP323" s="36">
        <f>IF(IFERROR(INDEX(Lists!$C$2:$C$9,MATCH(AJ323,Lists!$A$2:$A$9,0)),"N")="Y",AN323-AO323,0)</f>
        <v/>
      </c>
      <c r="AQ323" s="36">
        <f>UPPER(IFERROR(TRIM(INDEX($A323:$Z323,MATCH(Lists!$J$11,$A$1:$Z$1,0))&amp;""),""))</f>
        <v/>
      </c>
      <c r="AR323" s="36">
        <f>IF(LEN(AQ323)&gt;0,ROW(),"")</f>
        <v/>
      </c>
      <c r="AS323" s="36">
        <f>IFERROR(TRIM(INDEX($A323:$Z323,MATCH(Lists!$J$7,$A$1:$Z$1,0))&amp;""),"")</f>
        <v/>
      </c>
      <c r="AT323" s="36">
        <f>IFERROR(TRIM(INDEX($A323:$Z323,MATCH(Lists!$J$8,$A$1:$Z$1,0))&amp;""),"")</f>
        <v/>
      </c>
      <c r="AU323" s="36">
        <f>IF(AND(AH323=1,LEN(AT323)&gt;0),MAX($AU$1:AU322)+1,"")</f>
        <v/>
      </c>
      <c r="AV323" s="36">
        <f>IF(AH323=1,AE323,"")</f>
        <v/>
      </c>
      <c r="AW323" s="36">
        <f>IF(AV323="","",SUMPRODUCT(($AV$2:$AV$501&lt;&gt;"")*($AV$2:$AV$501&lt;AV323))+SUMPRODUCT(($AV$2:AV323=AV323)*1))</f>
        <v/>
      </c>
      <c r="AX323" s="36">
        <f>IF(AI323=1,IFERROR(TRIM(INDEX($A323:$Z323,MATCH(Lists!$J$6,$A$1:$Z$1,0))&amp;""),""),"")</f>
        <v/>
      </c>
    </row>
    <row r="324">
      <c r="AA324" s="34" t="n"/>
      <c r="AB324" s="37" t="n"/>
      <c r="AC324" s="37" t="n"/>
      <c r="AD324" s="34" t="n"/>
      <c r="AE324" s="36">
        <f>IFERROR(TRIM(INDEX($A324:$Z324,MATCH(Lists!$J$2,$A$1:$Z$1,0))&amp;""),"")</f>
        <v/>
      </c>
      <c r="AF324" s="36">
        <f>IFERROR(TRIM(INDEX($A324:$Z324,MATCH(Lists!$J$3,$A$1:$Z$1,0))&amp;""),"")</f>
        <v/>
      </c>
      <c r="AG324" s="36">
        <f>IFERROR(TRIM(INDEX($A324:$Z324,MATCH(Lists!$J$4,$A$1:$Z$1,0))&amp;""),"")</f>
        <v/>
      </c>
      <c r="AH324" s="36">
        <f>IF(AND(AE324&lt;&gt;"",UPPER(TRIM(AB324))&lt;&gt;"Y"),1,0)</f>
        <v/>
      </c>
      <c r="AI324" s="36">
        <f>IF(AH324=1,IF(LEFT(IFERROR(TRIM(INDEX($A324:$Z324,MATCH(Lists!$J$5,$A$1:$Z$1,0))&amp;""),""),3)="Yes",1,0),0)</f>
        <v/>
      </c>
      <c r="AJ324" s="36">
        <f>IFERROR(TRIM(INDEX($A324:$Z324,MATCH(Lists!$J$9,$A$1:$Z$1,0))&amp;""),"")</f>
        <v/>
      </c>
      <c r="AK324" s="36">
        <f>IF(AH324=0,0,IF(AJ324="",1,IF(IFERROR(INDEX(Lists!$B$2:$B$9,MATCH(AJ324,Lists!$A$2:$A$9,0)),"N")="Y",1,0)))</f>
        <v/>
      </c>
      <c r="AL324" s="36">
        <f>AH324+AI324</f>
        <v/>
      </c>
      <c r="AM324" s="36">
        <f>AK324*(1+AI324)</f>
        <v/>
      </c>
      <c r="AN324" s="36">
        <f>IFERROR(VALUE(IFERROR(TRIM(INDEX($A324:$Z324,MATCH(Lists!$J$10,$A$1:$Z$1,0))&amp;""),"")),0)</f>
        <v/>
      </c>
      <c r="AO324" s="36">
        <f>IFERROR(VALUE(IFERROR(TRIM(INDEX($A324:$Z324,MATCH(Lists!$J$12,$A$1:$Z$1,0))&amp;""),"")),0)</f>
        <v/>
      </c>
      <c r="AP324" s="36">
        <f>IF(IFERROR(INDEX(Lists!$C$2:$C$9,MATCH(AJ324,Lists!$A$2:$A$9,0)),"N")="Y",AN324-AO324,0)</f>
        <v/>
      </c>
      <c r="AQ324" s="36">
        <f>UPPER(IFERROR(TRIM(INDEX($A324:$Z324,MATCH(Lists!$J$11,$A$1:$Z$1,0))&amp;""),""))</f>
        <v/>
      </c>
      <c r="AR324" s="36">
        <f>IF(LEN(AQ324)&gt;0,ROW(),"")</f>
        <v/>
      </c>
      <c r="AS324" s="36">
        <f>IFERROR(TRIM(INDEX($A324:$Z324,MATCH(Lists!$J$7,$A$1:$Z$1,0))&amp;""),"")</f>
        <v/>
      </c>
      <c r="AT324" s="36">
        <f>IFERROR(TRIM(INDEX($A324:$Z324,MATCH(Lists!$J$8,$A$1:$Z$1,0))&amp;""),"")</f>
        <v/>
      </c>
      <c r="AU324" s="36">
        <f>IF(AND(AH324=1,LEN(AT324)&gt;0),MAX($AU$1:AU323)+1,"")</f>
        <v/>
      </c>
      <c r="AV324" s="36">
        <f>IF(AH324=1,AE324,"")</f>
        <v/>
      </c>
      <c r="AW324" s="36">
        <f>IF(AV324="","",SUMPRODUCT(($AV$2:$AV$501&lt;&gt;"")*($AV$2:$AV$501&lt;AV324))+SUMPRODUCT(($AV$2:AV324=AV324)*1))</f>
        <v/>
      </c>
      <c r="AX324" s="36">
        <f>IF(AI324=1,IFERROR(TRIM(INDEX($A324:$Z324,MATCH(Lists!$J$6,$A$1:$Z$1,0))&amp;""),""),"")</f>
        <v/>
      </c>
    </row>
    <row r="325">
      <c r="AA325" s="34" t="n"/>
      <c r="AB325" s="37" t="n"/>
      <c r="AC325" s="37" t="n"/>
      <c r="AD325" s="34" t="n"/>
      <c r="AE325" s="36">
        <f>IFERROR(TRIM(INDEX($A325:$Z325,MATCH(Lists!$J$2,$A$1:$Z$1,0))&amp;""),"")</f>
        <v/>
      </c>
      <c r="AF325" s="36">
        <f>IFERROR(TRIM(INDEX($A325:$Z325,MATCH(Lists!$J$3,$A$1:$Z$1,0))&amp;""),"")</f>
        <v/>
      </c>
      <c r="AG325" s="36">
        <f>IFERROR(TRIM(INDEX($A325:$Z325,MATCH(Lists!$J$4,$A$1:$Z$1,0))&amp;""),"")</f>
        <v/>
      </c>
      <c r="AH325" s="36">
        <f>IF(AND(AE325&lt;&gt;"",UPPER(TRIM(AB325))&lt;&gt;"Y"),1,0)</f>
        <v/>
      </c>
      <c r="AI325" s="36">
        <f>IF(AH325=1,IF(LEFT(IFERROR(TRIM(INDEX($A325:$Z325,MATCH(Lists!$J$5,$A$1:$Z$1,0))&amp;""),""),3)="Yes",1,0),0)</f>
        <v/>
      </c>
      <c r="AJ325" s="36">
        <f>IFERROR(TRIM(INDEX($A325:$Z325,MATCH(Lists!$J$9,$A$1:$Z$1,0))&amp;""),"")</f>
        <v/>
      </c>
      <c r="AK325" s="36">
        <f>IF(AH325=0,0,IF(AJ325="",1,IF(IFERROR(INDEX(Lists!$B$2:$B$9,MATCH(AJ325,Lists!$A$2:$A$9,0)),"N")="Y",1,0)))</f>
        <v/>
      </c>
      <c r="AL325" s="36">
        <f>AH325+AI325</f>
        <v/>
      </c>
      <c r="AM325" s="36">
        <f>AK325*(1+AI325)</f>
        <v/>
      </c>
      <c r="AN325" s="36">
        <f>IFERROR(VALUE(IFERROR(TRIM(INDEX($A325:$Z325,MATCH(Lists!$J$10,$A$1:$Z$1,0))&amp;""),"")),0)</f>
        <v/>
      </c>
      <c r="AO325" s="36">
        <f>IFERROR(VALUE(IFERROR(TRIM(INDEX($A325:$Z325,MATCH(Lists!$J$12,$A$1:$Z$1,0))&amp;""),"")),0)</f>
        <v/>
      </c>
      <c r="AP325" s="36">
        <f>IF(IFERROR(INDEX(Lists!$C$2:$C$9,MATCH(AJ325,Lists!$A$2:$A$9,0)),"N")="Y",AN325-AO325,0)</f>
        <v/>
      </c>
      <c r="AQ325" s="36">
        <f>UPPER(IFERROR(TRIM(INDEX($A325:$Z325,MATCH(Lists!$J$11,$A$1:$Z$1,0))&amp;""),""))</f>
        <v/>
      </c>
      <c r="AR325" s="36">
        <f>IF(LEN(AQ325)&gt;0,ROW(),"")</f>
        <v/>
      </c>
      <c r="AS325" s="36">
        <f>IFERROR(TRIM(INDEX($A325:$Z325,MATCH(Lists!$J$7,$A$1:$Z$1,0))&amp;""),"")</f>
        <v/>
      </c>
      <c r="AT325" s="36">
        <f>IFERROR(TRIM(INDEX($A325:$Z325,MATCH(Lists!$J$8,$A$1:$Z$1,0))&amp;""),"")</f>
        <v/>
      </c>
      <c r="AU325" s="36">
        <f>IF(AND(AH325=1,LEN(AT325)&gt;0),MAX($AU$1:AU324)+1,"")</f>
        <v/>
      </c>
      <c r="AV325" s="36">
        <f>IF(AH325=1,AE325,"")</f>
        <v/>
      </c>
      <c r="AW325" s="36">
        <f>IF(AV325="","",SUMPRODUCT(($AV$2:$AV$501&lt;&gt;"")*($AV$2:$AV$501&lt;AV325))+SUMPRODUCT(($AV$2:AV325=AV325)*1))</f>
        <v/>
      </c>
      <c r="AX325" s="36">
        <f>IF(AI325=1,IFERROR(TRIM(INDEX($A325:$Z325,MATCH(Lists!$J$6,$A$1:$Z$1,0))&amp;""),""),"")</f>
        <v/>
      </c>
    </row>
    <row r="326">
      <c r="AA326" s="34" t="n"/>
      <c r="AB326" s="37" t="n"/>
      <c r="AC326" s="37" t="n"/>
      <c r="AD326" s="34" t="n"/>
      <c r="AE326" s="36">
        <f>IFERROR(TRIM(INDEX($A326:$Z326,MATCH(Lists!$J$2,$A$1:$Z$1,0))&amp;""),"")</f>
        <v/>
      </c>
      <c r="AF326" s="36">
        <f>IFERROR(TRIM(INDEX($A326:$Z326,MATCH(Lists!$J$3,$A$1:$Z$1,0))&amp;""),"")</f>
        <v/>
      </c>
      <c r="AG326" s="36">
        <f>IFERROR(TRIM(INDEX($A326:$Z326,MATCH(Lists!$J$4,$A$1:$Z$1,0))&amp;""),"")</f>
        <v/>
      </c>
      <c r="AH326" s="36">
        <f>IF(AND(AE326&lt;&gt;"",UPPER(TRIM(AB326))&lt;&gt;"Y"),1,0)</f>
        <v/>
      </c>
      <c r="AI326" s="36">
        <f>IF(AH326=1,IF(LEFT(IFERROR(TRIM(INDEX($A326:$Z326,MATCH(Lists!$J$5,$A$1:$Z$1,0))&amp;""),""),3)="Yes",1,0),0)</f>
        <v/>
      </c>
      <c r="AJ326" s="36">
        <f>IFERROR(TRIM(INDEX($A326:$Z326,MATCH(Lists!$J$9,$A$1:$Z$1,0))&amp;""),"")</f>
        <v/>
      </c>
      <c r="AK326" s="36">
        <f>IF(AH326=0,0,IF(AJ326="",1,IF(IFERROR(INDEX(Lists!$B$2:$B$9,MATCH(AJ326,Lists!$A$2:$A$9,0)),"N")="Y",1,0)))</f>
        <v/>
      </c>
      <c r="AL326" s="36">
        <f>AH326+AI326</f>
        <v/>
      </c>
      <c r="AM326" s="36">
        <f>AK326*(1+AI326)</f>
        <v/>
      </c>
      <c r="AN326" s="36">
        <f>IFERROR(VALUE(IFERROR(TRIM(INDEX($A326:$Z326,MATCH(Lists!$J$10,$A$1:$Z$1,0))&amp;""),"")),0)</f>
        <v/>
      </c>
      <c r="AO326" s="36">
        <f>IFERROR(VALUE(IFERROR(TRIM(INDEX($A326:$Z326,MATCH(Lists!$J$12,$A$1:$Z$1,0))&amp;""),"")),0)</f>
        <v/>
      </c>
      <c r="AP326" s="36">
        <f>IF(IFERROR(INDEX(Lists!$C$2:$C$9,MATCH(AJ326,Lists!$A$2:$A$9,0)),"N")="Y",AN326-AO326,0)</f>
        <v/>
      </c>
      <c r="AQ326" s="36">
        <f>UPPER(IFERROR(TRIM(INDEX($A326:$Z326,MATCH(Lists!$J$11,$A$1:$Z$1,0))&amp;""),""))</f>
        <v/>
      </c>
      <c r="AR326" s="36">
        <f>IF(LEN(AQ326)&gt;0,ROW(),"")</f>
        <v/>
      </c>
      <c r="AS326" s="36">
        <f>IFERROR(TRIM(INDEX($A326:$Z326,MATCH(Lists!$J$7,$A$1:$Z$1,0))&amp;""),"")</f>
        <v/>
      </c>
      <c r="AT326" s="36">
        <f>IFERROR(TRIM(INDEX($A326:$Z326,MATCH(Lists!$J$8,$A$1:$Z$1,0))&amp;""),"")</f>
        <v/>
      </c>
      <c r="AU326" s="36">
        <f>IF(AND(AH326=1,LEN(AT326)&gt;0),MAX($AU$1:AU325)+1,"")</f>
        <v/>
      </c>
      <c r="AV326" s="36">
        <f>IF(AH326=1,AE326,"")</f>
        <v/>
      </c>
      <c r="AW326" s="36">
        <f>IF(AV326="","",SUMPRODUCT(($AV$2:$AV$501&lt;&gt;"")*($AV$2:$AV$501&lt;AV326))+SUMPRODUCT(($AV$2:AV326=AV326)*1))</f>
        <v/>
      </c>
      <c r="AX326" s="36">
        <f>IF(AI326=1,IFERROR(TRIM(INDEX($A326:$Z326,MATCH(Lists!$J$6,$A$1:$Z$1,0))&amp;""),""),"")</f>
        <v/>
      </c>
    </row>
    <row r="327">
      <c r="AA327" s="34" t="n"/>
      <c r="AB327" s="37" t="n"/>
      <c r="AC327" s="37" t="n"/>
      <c r="AD327" s="34" t="n"/>
      <c r="AE327" s="36">
        <f>IFERROR(TRIM(INDEX($A327:$Z327,MATCH(Lists!$J$2,$A$1:$Z$1,0))&amp;""),"")</f>
        <v/>
      </c>
      <c r="AF327" s="36">
        <f>IFERROR(TRIM(INDEX($A327:$Z327,MATCH(Lists!$J$3,$A$1:$Z$1,0))&amp;""),"")</f>
        <v/>
      </c>
      <c r="AG327" s="36">
        <f>IFERROR(TRIM(INDEX($A327:$Z327,MATCH(Lists!$J$4,$A$1:$Z$1,0))&amp;""),"")</f>
        <v/>
      </c>
      <c r="AH327" s="36">
        <f>IF(AND(AE327&lt;&gt;"",UPPER(TRIM(AB327))&lt;&gt;"Y"),1,0)</f>
        <v/>
      </c>
      <c r="AI327" s="36">
        <f>IF(AH327=1,IF(LEFT(IFERROR(TRIM(INDEX($A327:$Z327,MATCH(Lists!$J$5,$A$1:$Z$1,0))&amp;""),""),3)="Yes",1,0),0)</f>
        <v/>
      </c>
      <c r="AJ327" s="36">
        <f>IFERROR(TRIM(INDEX($A327:$Z327,MATCH(Lists!$J$9,$A$1:$Z$1,0))&amp;""),"")</f>
        <v/>
      </c>
      <c r="AK327" s="36">
        <f>IF(AH327=0,0,IF(AJ327="",1,IF(IFERROR(INDEX(Lists!$B$2:$B$9,MATCH(AJ327,Lists!$A$2:$A$9,0)),"N")="Y",1,0)))</f>
        <v/>
      </c>
      <c r="AL327" s="36">
        <f>AH327+AI327</f>
        <v/>
      </c>
      <c r="AM327" s="36">
        <f>AK327*(1+AI327)</f>
        <v/>
      </c>
      <c r="AN327" s="36">
        <f>IFERROR(VALUE(IFERROR(TRIM(INDEX($A327:$Z327,MATCH(Lists!$J$10,$A$1:$Z$1,0))&amp;""),"")),0)</f>
        <v/>
      </c>
      <c r="AO327" s="36">
        <f>IFERROR(VALUE(IFERROR(TRIM(INDEX($A327:$Z327,MATCH(Lists!$J$12,$A$1:$Z$1,0))&amp;""),"")),0)</f>
        <v/>
      </c>
      <c r="AP327" s="36">
        <f>IF(IFERROR(INDEX(Lists!$C$2:$C$9,MATCH(AJ327,Lists!$A$2:$A$9,0)),"N")="Y",AN327-AO327,0)</f>
        <v/>
      </c>
      <c r="AQ327" s="36">
        <f>UPPER(IFERROR(TRIM(INDEX($A327:$Z327,MATCH(Lists!$J$11,$A$1:$Z$1,0))&amp;""),""))</f>
        <v/>
      </c>
      <c r="AR327" s="36">
        <f>IF(LEN(AQ327)&gt;0,ROW(),"")</f>
        <v/>
      </c>
      <c r="AS327" s="36">
        <f>IFERROR(TRIM(INDEX($A327:$Z327,MATCH(Lists!$J$7,$A$1:$Z$1,0))&amp;""),"")</f>
        <v/>
      </c>
      <c r="AT327" s="36">
        <f>IFERROR(TRIM(INDEX($A327:$Z327,MATCH(Lists!$J$8,$A$1:$Z$1,0))&amp;""),"")</f>
        <v/>
      </c>
      <c r="AU327" s="36">
        <f>IF(AND(AH327=1,LEN(AT327)&gt;0),MAX($AU$1:AU326)+1,"")</f>
        <v/>
      </c>
      <c r="AV327" s="36">
        <f>IF(AH327=1,AE327,"")</f>
        <v/>
      </c>
      <c r="AW327" s="36">
        <f>IF(AV327="","",SUMPRODUCT(($AV$2:$AV$501&lt;&gt;"")*($AV$2:$AV$501&lt;AV327))+SUMPRODUCT(($AV$2:AV327=AV327)*1))</f>
        <v/>
      </c>
      <c r="AX327" s="36">
        <f>IF(AI327=1,IFERROR(TRIM(INDEX($A327:$Z327,MATCH(Lists!$J$6,$A$1:$Z$1,0))&amp;""),""),"")</f>
        <v/>
      </c>
    </row>
    <row r="328">
      <c r="AA328" s="34" t="n"/>
      <c r="AB328" s="37" t="n"/>
      <c r="AC328" s="37" t="n"/>
      <c r="AD328" s="34" t="n"/>
      <c r="AE328" s="36">
        <f>IFERROR(TRIM(INDEX($A328:$Z328,MATCH(Lists!$J$2,$A$1:$Z$1,0))&amp;""),"")</f>
        <v/>
      </c>
      <c r="AF328" s="36">
        <f>IFERROR(TRIM(INDEX($A328:$Z328,MATCH(Lists!$J$3,$A$1:$Z$1,0))&amp;""),"")</f>
        <v/>
      </c>
      <c r="AG328" s="36">
        <f>IFERROR(TRIM(INDEX($A328:$Z328,MATCH(Lists!$J$4,$A$1:$Z$1,0))&amp;""),"")</f>
        <v/>
      </c>
      <c r="AH328" s="36">
        <f>IF(AND(AE328&lt;&gt;"",UPPER(TRIM(AB328))&lt;&gt;"Y"),1,0)</f>
        <v/>
      </c>
      <c r="AI328" s="36">
        <f>IF(AH328=1,IF(LEFT(IFERROR(TRIM(INDEX($A328:$Z328,MATCH(Lists!$J$5,$A$1:$Z$1,0))&amp;""),""),3)="Yes",1,0),0)</f>
        <v/>
      </c>
      <c r="AJ328" s="36">
        <f>IFERROR(TRIM(INDEX($A328:$Z328,MATCH(Lists!$J$9,$A$1:$Z$1,0))&amp;""),"")</f>
        <v/>
      </c>
      <c r="AK328" s="36">
        <f>IF(AH328=0,0,IF(AJ328="",1,IF(IFERROR(INDEX(Lists!$B$2:$B$9,MATCH(AJ328,Lists!$A$2:$A$9,0)),"N")="Y",1,0)))</f>
        <v/>
      </c>
      <c r="AL328" s="36">
        <f>AH328+AI328</f>
        <v/>
      </c>
      <c r="AM328" s="36">
        <f>AK328*(1+AI328)</f>
        <v/>
      </c>
      <c r="AN328" s="36">
        <f>IFERROR(VALUE(IFERROR(TRIM(INDEX($A328:$Z328,MATCH(Lists!$J$10,$A$1:$Z$1,0))&amp;""),"")),0)</f>
        <v/>
      </c>
      <c r="AO328" s="36">
        <f>IFERROR(VALUE(IFERROR(TRIM(INDEX($A328:$Z328,MATCH(Lists!$J$12,$A$1:$Z$1,0))&amp;""),"")),0)</f>
        <v/>
      </c>
      <c r="AP328" s="36">
        <f>IF(IFERROR(INDEX(Lists!$C$2:$C$9,MATCH(AJ328,Lists!$A$2:$A$9,0)),"N")="Y",AN328-AO328,0)</f>
        <v/>
      </c>
      <c r="AQ328" s="36">
        <f>UPPER(IFERROR(TRIM(INDEX($A328:$Z328,MATCH(Lists!$J$11,$A$1:$Z$1,0))&amp;""),""))</f>
        <v/>
      </c>
      <c r="AR328" s="36">
        <f>IF(LEN(AQ328)&gt;0,ROW(),"")</f>
        <v/>
      </c>
      <c r="AS328" s="36">
        <f>IFERROR(TRIM(INDEX($A328:$Z328,MATCH(Lists!$J$7,$A$1:$Z$1,0))&amp;""),"")</f>
        <v/>
      </c>
      <c r="AT328" s="36">
        <f>IFERROR(TRIM(INDEX($A328:$Z328,MATCH(Lists!$J$8,$A$1:$Z$1,0))&amp;""),"")</f>
        <v/>
      </c>
      <c r="AU328" s="36">
        <f>IF(AND(AH328=1,LEN(AT328)&gt;0),MAX($AU$1:AU327)+1,"")</f>
        <v/>
      </c>
      <c r="AV328" s="36">
        <f>IF(AH328=1,AE328,"")</f>
        <v/>
      </c>
      <c r="AW328" s="36">
        <f>IF(AV328="","",SUMPRODUCT(($AV$2:$AV$501&lt;&gt;"")*($AV$2:$AV$501&lt;AV328))+SUMPRODUCT(($AV$2:AV328=AV328)*1))</f>
        <v/>
      </c>
      <c r="AX328" s="36">
        <f>IF(AI328=1,IFERROR(TRIM(INDEX($A328:$Z328,MATCH(Lists!$J$6,$A$1:$Z$1,0))&amp;""),""),"")</f>
        <v/>
      </c>
    </row>
    <row r="329">
      <c r="AA329" s="34" t="n"/>
      <c r="AB329" s="37" t="n"/>
      <c r="AC329" s="37" t="n"/>
      <c r="AD329" s="34" t="n"/>
      <c r="AE329" s="36">
        <f>IFERROR(TRIM(INDEX($A329:$Z329,MATCH(Lists!$J$2,$A$1:$Z$1,0))&amp;""),"")</f>
        <v/>
      </c>
      <c r="AF329" s="36">
        <f>IFERROR(TRIM(INDEX($A329:$Z329,MATCH(Lists!$J$3,$A$1:$Z$1,0))&amp;""),"")</f>
        <v/>
      </c>
      <c r="AG329" s="36">
        <f>IFERROR(TRIM(INDEX($A329:$Z329,MATCH(Lists!$J$4,$A$1:$Z$1,0))&amp;""),"")</f>
        <v/>
      </c>
      <c r="AH329" s="36">
        <f>IF(AND(AE329&lt;&gt;"",UPPER(TRIM(AB329))&lt;&gt;"Y"),1,0)</f>
        <v/>
      </c>
      <c r="AI329" s="36">
        <f>IF(AH329=1,IF(LEFT(IFERROR(TRIM(INDEX($A329:$Z329,MATCH(Lists!$J$5,$A$1:$Z$1,0))&amp;""),""),3)="Yes",1,0),0)</f>
        <v/>
      </c>
      <c r="AJ329" s="36">
        <f>IFERROR(TRIM(INDEX($A329:$Z329,MATCH(Lists!$J$9,$A$1:$Z$1,0))&amp;""),"")</f>
        <v/>
      </c>
      <c r="AK329" s="36">
        <f>IF(AH329=0,0,IF(AJ329="",1,IF(IFERROR(INDEX(Lists!$B$2:$B$9,MATCH(AJ329,Lists!$A$2:$A$9,0)),"N")="Y",1,0)))</f>
        <v/>
      </c>
      <c r="AL329" s="36">
        <f>AH329+AI329</f>
        <v/>
      </c>
      <c r="AM329" s="36">
        <f>AK329*(1+AI329)</f>
        <v/>
      </c>
      <c r="AN329" s="36">
        <f>IFERROR(VALUE(IFERROR(TRIM(INDEX($A329:$Z329,MATCH(Lists!$J$10,$A$1:$Z$1,0))&amp;""),"")),0)</f>
        <v/>
      </c>
      <c r="AO329" s="36">
        <f>IFERROR(VALUE(IFERROR(TRIM(INDEX($A329:$Z329,MATCH(Lists!$J$12,$A$1:$Z$1,0))&amp;""),"")),0)</f>
        <v/>
      </c>
      <c r="AP329" s="36">
        <f>IF(IFERROR(INDEX(Lists!$C$2:$C$9,MATCH(AJ329,Lists!$A$2:$A$9,0)),"N")="Y",AN329-AO329,0)</f>
        <v/>
      </c>
      <c r="AQ329" s="36">
        <f>UPPER(IFERROR(TRIM(INDEX($A329:$Z329,MATCH(Lists!$J$11,$A$1:$Z$1,0))&amp;""),""))</f>
        <v/>
      </c>
      <c r="AR329" s="36">
        <f>IF(LEN(AQ329)&gt;0,ROW(),"")</f>
        <v/>
      </c>
      <c r="AS329" s="36">
        <f>IFERROR(TRIM(INDEX($A329:$Z329,MATCH(Lists!$J$7,$A$1:$Z$1,0))&amp;""),"")</f>
        <v/>
      </c>
      <c r="AT329" s="36">
        <f>IFERROR(TRIM(INDEX($A329:$Z329,MATCH(Lists!$J$8,$A$1:$Z$1,0))&amp;""),"")</f>
        <v/>
      </c>
      <c r="AU329" s="36">
        <f>IF(AND(AH329=1,LEN(AT329)&gt;0),MAX($AU$1:AU328)+1,"")</f>
        <v/>
      </c>
      <c r="AV329" s="36">
        <f>IF(AH329=1,AE329,"")</f>
        <v/>
      </c>
      <c r="AW329" s="36">
        <f>IF(AV329="","",SUMPRODUCT(($AV$2:$AV$501&lt;&gt;"")*($AV$2:$AV$501&lt;AV329))+SUMPRODUCT(($AV$2:AV329=AV329)*1))</f>
        <v/>
      </c>
      <c r="AX329" s="36">
        <f>IF(AI329=1,IFERROR(TRIM(INDEX($A329:$Z329,MATCH(Lists!$J$6,$A$1:$Z$1,0))&amp;""),""),"")</f>
        <v/>
      </c>
    </row>
    <row r="330">
      <c r="AA330" s="34" t="n"/>
      <c r="AB330" s="37" t="n"/>
      <c r="AC330" s="37" t="n"/>
      <c r="AD330" s="34" t="n"/>
      <c r="AE330" s="36">
        <f>IFERROR(TRIM(INDEX($A330:$Z330,MATCH(Lists!$J$2,$A$1:$Z$1,0))&amp;""),"")</f>
        <v/>
      </c>
      <c r="AF330" s="36">
        <f>IFERROR(TRIM(INDEX($A330:$Z330,MATCH(Lists!$J$3,$A$1:$Z$1,0))&amp;""),"")</f>
        <v/>
      </c>
      <c r="AG330" s="36">
        <f>IFERROR(TRIM(INDEX($A330:$Z330,MATCH(Lists!$J$4,$A$1:$Z$1,0))&amp;""),"")</f>
        <v/>
      </c>
      <c r="AH330" s="36">
        <f>IF(AND(AE330&lt;&gt;"",UPPER(TRIM(AB330))&lt;&gt;"Y"),1,0)</f>
        <v/>
      </c>
      <c r="AI330" s="36">
        <f>IF(AH330=1,IF(LEFT(IFERROR(TRIM(INDEX($A330:$Z330,MATCH(Lists!$J$5,$A$1:$Z$1,0))&amp;""),""),3)="Yes",1,0),0)</f>
        <v/>
      </c>
      <c r="AJ330" s="36">
        <f>IFERROR(TRIM(INDEX($A330:$Z330,MATCH(Lists!$J$9,$A$1:$Z$1,0))&amp;""),"")</f>
        <v/>
      </c>
      <c r="AK330" s="36">
        <f>IF(AH330=0,0,IF(AJ330="",1,IF(IFERROR(INDEX(Lists!$B$2:$B$9,MATCH(AJ330,Lists!$A$2:$A$9,0)),"N")="Y",1,0)))</f>
        <v/>
      </c>
      <c r="AL330" s="36">
        <f>AH330+AI330</f>
        <v/>
      </c>
      <c r="AM330" s="36">
        <f>AK330*(1+AI330)</f>
        <v/>
      </c>
      <c r="AN330" s="36">
        <f>IFERROR(VALUE(IFERROR(TRIM(INDEX($A330:$Z330,MATCH(Lists!$J$10,$A$1:$Z$1,0))&amp;""),"")),0)</f>
        <v/>
      </c>
      <c r="AO330" s="36">
        <f>IFERROR(VALUE(IFERROR(TRIM(INDEX($A330:$Z330,MATCH(Lists!$J$12,$A$1:$Z$1,0))&amp;""),"")),0)</f>
        <v/>
      </c>
      <c r="AP330" s="36">
        <f>IF(IFERROR(INDEX(Lists!$C$2:$C$9,MATCH(AJ330,Lists!$A$2:$A$9,0)),"N")="Y",AN330-AO330,0)</f>
        <v/>
      </c>
      <c r="AQ330" s="36">
        <f>UPPER(IFERROR(TRIM(INDEX($A330:$Z330,MATCH(Lists!$J$11,$A$1:$Z$1,0))&amp;""),""))</f>
        <v/>
      </c>
      <c r="AR330" s="36">
        <f>IF(LEN(AQ330)&gt;0,ROW(),"")</f>
        <v/>
      </c>
      <c r="AS330" s="36">
        <f>IFERROR(TRIM(INDEX($A330:$Z330,MATCH(Lists!$J$7,$A$1:$Z$1,0))&amp;""),"")</f>
        <v/>
      </c>
      <c r="AT330" s="36">
        <f>IFERROR(TRIM(INDEX($A330:$Z330,MATCH(Lists!$J$8,$A$1:$Z$1,0))&amp;""),"")</f>
        <v/>
      </c>
      <c r="AU330" s="36">
        <f>IF(AND(AH330=1,LEN(AT330)&gt;0),MAX($AU$1:AU329)+1,"")</f>
        <v/>
      </c>
      <c r="AV330" s="36">
        <f>IF(AH330=1,AE330,"")</f>
        <v/>
      </c>
      <c r="AW330" s="36">
        <f>IF(AV330="","",SUMPRODUCT(($AV$2:$AV$501&lt;&gt;"")*($AV$2:$AV$501&lt;AV330))+SUMPRODUCT(($AV$2:AV330=AV330)*1))</f>
        <v/>
      </c>
      <c r="AX330" s="36">
        <f>IF(AI330=1,IFERROR(TRIM(INDEX($A330:$Z330,MATCH(Lists!$J$6,$A$1:$Z$1,0))&amp;""),""),"")</f>
        <v/>
      </c>
    </row>
    <row r="331">
      <c r="AA331" s="34" t="n"/>
      <c r="AB331" s="37" t="n"/>
      <c r="AC331" s="37" t="n"/>
      <c r="AD331" s="34" t="n"/>
      <c r="AE331" s="36">
        <f>IFERROR(TRIM(INDEX($A331:$Z331,MATCH(Lists!$J$2,$A$1:$Z$1,0))&amp;""),"")</f>
        <v/>
      </c>
      <c r="AF331" s="36">
        <f>IFERROR(TRIM(INDEX($A331:$Z331,MATCH(Lists!$J$3,$A$1:$Z$1,0))&amp;""),"")</f>
        <v/>
      </c>
      <c r="AG331" s="36">
        <f>IFERROR(TRIM(INDEX($A331:$Z331,MATCH(Lists!$J$4,$A$1:$Z$1,0))&amp;""),"")</f>
        <v/>
      </c>
      <c r="AH331" s="36">
        <f>IF(AND(AE331&lt;&gt;"",UPPER(TRIM(AB331))&lt;&gt;"Y"),1,0)</f>
        <v/>
      </c>
      <c r="AI331" s="36">
        <f>IF(AH331=1,IF(LEFT(IFERROR(TRIM(INDEX($A331:$Z331,MATCH(Lists!$J$5,$A$1:$Z$1,0))&amp;""),""),3)="Yes",1,0),0)</f>
        <v/>
      </c>
      <c r="AJ331" s="36">
        <f>IFERROR(TRIM(INDEX($A331:$Z331,MATCH(Lists!$J$9,$A$1:$Z$1,0))&amp;""),"")</f>
        <v/>
      </c>
      <c r="AK331" s="36">
        <f>IF(AH331=0,0,IF(AJ331="",1,IF(IFERROR(INDEX(Lists!$B$2:$B$9,MATCH(AJ331,Lists!$A$2:$A$9,0)),"N")="Y",1,0)))</f>
        <v/>
      </c>
      <c r="AL331" s="36">
        <f>AH331+AI331</f>
        <v/>
      </c>
      <c r="AM331" s="36">
        <f>AK331*(1+AI331)</f>
        <v/>
      </c>
      <c r="AN331" s="36">
        <f>IFERROR(VALUE(IFERROR(TRIM(INDEX($A331:$Z331,MATCH(Lists!$J$10,$A$1:$Z$1,0))&amp;""),"")),0)</f>
        <v/>
      </c>
      <c r="AO331" s="36">
        <f>IFERROR(VALUE(IFERROR(TRIM(INDEX($A331:$Z331,MATCH(Lists!$J$12,$A$1:$Z$1,0))&amp;""),"")),0)</f>
        <v/>
      </c>
      <c r="AP331" s="36">
        <f>IF(IFERROR(INDEX(Lists!$C$2:$C$9,MATCH(AJ331,Lists!$A$2:$A$9,0)),"N")="Y",AN331-AO331,0)</f>
        <v/>
      </c>
      <c r="AQ331" s="36">
        <f>UPPER(IFERROR(TRIM(INDEX($A331:$Z331,MATCH(Lists!$J$11,$A$1:$Z$1,0))&amp;""),""))</f>
        <v/>
      </c>
      <c r="AR331" s="36">
        <f>IF(LEN(AQ331)&gt;0,ROW(),"")</f>
        <v/>
      </c>
      <c r="AS331" s="36">
        <f>IFERROR(TRIM(INDEX($A331:$Z331,MATCH(Lists!$J$7,$A$1:$Z$1,0))&amp;""),"")</f>
        <v/>
      </c>
      <c r="AT331" s="36">
        <f>IFERROR(TRIM(INDEX($A331:$Z331,MATCH(Lists!$J$8,$A$1:$Z$1,0))&amp;""),"")</f>
        <v/>
      </c>
      <c r="AU331" s="36">
        <f>IF(AND(AH331=1,LEN(AT331)&gt;0),MAX($AU$1:AU330)+1,"")</f>
        <v/>
      </c>
      <c r="AV331" s="36">
        <f>IF(AH331=1,AE331,"")</f>
        <v/>
      </c>
      <c r="AW331" s="36">
        <f>IF(AV331="","",SUMPRODUCT(($AV$2:$AV$501&lt;&gt;"")*($AV$2:$AV$501&lt;AV331))+SUMPRODUCT(($AV$2:AV331=AV331)*1))</f>
        <v/>
      </c>
      <c r="AX331" s="36">
        <f>IF(AI331=1,IFERROR(TRIM(INDEX($A331:$Z331,MATCH(Lists!$J$6,$A$1:$Z$1,0))&amp;""),""),"")</f>
        <v/>
      </c>
    </row>
    <row r="332">
      <c r="AA332" s="34" t="n"/>
      <c r="AB332" s="37" t="n"/>
      <c r="AC332" s="37" t="n"/>
      <c r="AD332" s="34" t="n"/>
      <c r="AE332" s="36">
        <f>IFERROR(TRIM(INDEX($A332:$Z332,MATCH(Lists!$J$2,$A$1:$Z$1,0))&amp;""),"")</f>
        <v/>
      </c>
      <c r="AF332" s="36">
        <f>IFERROR(TRIM(INDEX($A332:$Z332,MATCH(Lists!$J$3,$A$1:$Z$1,0))&amp;""),"")</f>
        <v/>
      </c>
      <c r="AG332" s="36">
        <f>IFERROR(TRIM(INDEX($A332:$Z332,MATCH(Lists!$J$4,$A$1:$Z$1,0))&amp;""),"")</f>
        <v/>
      </c>
      <c r="AH332" s="36">
        <f>IF(AND(AE332&lt;&gt;"",UPPER(TRIM(AB332))&lt;&gt;"Y"),1,0)</f>
        <v/>
      </c>
      <c r="AI332" s="36">
        <f>IF(AH332=1,IF(LEFT(IFERROR(TRIM(INDEX($A332:$Z332,MATCH(Lists!$J$5,$A$1:$Z$1,0))&amp;""),""),3)="Yes",1,0),0)</f>
        <v/>
      </c>
      <c r="AJ332" s="36">
        <f>IFERROR(TRIM(INDEX($A332:$Z332,MATCH(Lists!$J$9,$A$1:$Z$1,0))&amp;""),"")</f>
        <v/>
      </c>
      <c r="AK332" s="36">
        <f>IF(AH332=0,0,IF(AJ332="",1,IF(IFERROR(INDEX(Lists!$B$2:$B$9,MATCH(AJ332,Lists!$A$2:$A$9,0)),"N")="Y",1,0)))</f>
        <v/>
      </c>
      <c r="AL332" s="36">
        <f>AH332+AI332</f>
        <v/>
      </c>
      <c r="AM332" s="36">
        <f>AK332*(1+AI332)</f>
        <v/>
      </c>
      <c r="AN332" s="36">
        <f>IFERROR(VALUE(IFERROR(TRIM(INDEX($A332:$Z332,MATCH(Lists!$J$10,$A$1:$Z$1,0))&amp;""),"")),0)</f>
        <v/>
      </c>
      <c r="AO332" s="36">
        <f>IFERROR(VALUE(IFERROR(TRIM(INDEX($A332:$Z332,MATCH(Lists!$J$12,$A$1:$Z$1,0))&amp;""),"")),0)</f>
        <v/>
      </c>
      <c r="AP332" s="36">
        <f>IF(IFERROR(INDEX(Lists!$C$2:$C$9,MATCH(AJ332,Lists!$A$2:$A$9,0)),"N")="Y",AN332-AO332,0)</f>
        <v/>
      </c>
      <c r="AQ332" s="36">
        <f>UPPER(IFERROR(TRIM(INDEX($A332:$Z332,MATCH(Lists!$J$11,$A$1:$Z$1,0))&amp;""),""))</f>
        <v/>
      </c>
      <c r="AR332" s="36">
        <f>IF(LEN(AQ332)&gt;0,ROW(),"")</f>
        <v/>
      </c>
      <c r="AS332" s="36">
        <f>IFERROR(TRIM(INDEX($A332:$Z332,MATCH(Lists!$J$7,$A$1:$Z$1,0))&amp;""),"")</f>
        <v/>
      </c>
      <c r="AT332" s="36">
        <f>IFERROR(TRIM(INDEX($A332:$Z332,MATCH(Lists!$J$8,$A$1:$Z$1,0))&amp;""),"")</f>
        <v/>
      </c>
      <c r="AU332" s="36">
        <f>IF(AND(AH332=1,LEN(AT332)&gt;0),MAX($AU$1:AU331)+1,"")</f>
        <v/>
      </c>
      <c r="AV332" s="36">
        <f>IF(AH332=1,AE332,"")</f>
        <v/>
      </c>
      <c r="AW332" s="36">
        <f>IF(AV332="","",SUMPRODUCT(($AV$2:$AV$501&lt;&gt;"")*($AV$2:$AV$501&lt;AV332))+SUMPRODUCT(($AV$2:AV332=AV332)*1))</f>
        <v/>
      </c>
      <c r="AX332" s="36">
        <f>IF(AI332=1,IFERROR(TRIM(INDEX($A332:$Z332,MATCH(Lists!$J$6,$A$1:$Z$1,0))&amp;""),""),"")</f>
        <v/>
      </c>
    </row>
    <row r="333">
      <c r="AA333" s="34" t="n"/>
      <c r="AB333" s="37" t="n"/>
      <c r="AC333" s="37" t="n"/>
      <c r="AD333" s="34" t="n"/>
      <c r="AE333" s="36">
        <f>IFERROR(TRIM(INDEX($A333:$Z333,MATCH(Lists!$J$2,$A$1:$Z$1,0))&amp;""),"")</f>
        <v/>
      </c>
      <c r="AF333" s="36">
        <f>IFERROR(TRIM(INDEX($A333:$Z333,MATCH(Lists!$J$3,$A$1:$Z$1,0))&amp;""),"")</f>
        <v/>
      </c>
      <c r="AG333" s="36">
        <f>IFERROR(TRIM(INDEX($A333:$Z333,MATCH(Lists!$J$4,$A$1:$Z$1,0))&amp;""),"")</f>
        <v/>
      </c>
      <c r="AH333" s="36">
        <f>IF(AND(AE333&lt;&gt;"",UPPER(TRIM(AB333))&lt;&gt;"Y"),1,0)</f>
        <v/>
      </c>
      <c r="AI333" s="36">
        <f>IF(AH333=1,IF(LEFT(IFERROR(TRIM(INDEX($A333:$Z333,MATCH(Lists!$J$5,$A$1:$Z$1,0))&amp;""),""),3)="Yes",1,0),0)</f>
        <v/>
      </c>
      <c r="AJ333" s="36">
        <f>IFERROR(TRIM(INDEX($A333:$Z333,MATCH(Lists!$J$9,$A$1:$Z$1,0))&amp;""),"")</f>
        <v/>
      </c>
      <c r="AK333" s="36">
        <f>IF(AH333=0,0,IF(AJ333="",1,IF(IFERROR(INDEX(Lists!$B$2:$B$9,MATCH(AJ333,Lists!$A$2:$A$9,0)),"N")="Y",1,0)))</f>
        <v/>
      </c>
      <c r="AL333" s="36">
        <f>AH333+AI333</f>
        <v/>
      </c>
      <c r="AM333" s="36">
        <f>AK333*(1+AI333)</f>
        <v/>
      </c>
      <c r="AN333" s="36">
        <f>IFERROR(VALUE(IFERROR(TRIM(INDEX($A333:$Z333,MATCH(Lists!$J$10,$A$1:$Z$1,0))&amp;""),"")),0)</f>
        <v/>
      </c>
      <c r="AO333" s="36">
        <f>IFERROR(VALUE(IFERROR(TRIM(INDEX($A333:$Z333,MATCH(Lists!$J$12,$A$1:$Z$1,0))&amp;""),"")),0)</f>
        <v/>
      </c>
      <c r="AP333" s="36">
        <f>IF(IFERROR(INDEX(Lists!$C$2:$C$9,MATCH(AJ333,Lists!$A$2:$A$9,0)),"N")="Y",AN333-AO333,0)</f>
        <v/>
      </c>
      <c r="AQ333" s="36">
        <f>UPPER(IFERROR(TRIM(INDEX($A333:$Z333,MATCH(Lists!$J$11,$A$1:$Z$1,0))&amp;""),""))</f>
        <v/>
      </c>
      <c r="AR333" s="36">
        <f>IF(LEN(AQ333)&gt;0,ROW(),"")</f>
        <v/>
      </c>
      <c r="AS333" s="36">
        <f>IFERROR(TRIM(INDEX($A333:$Z333,MATCH(Lists!$J$7,$A$1:$Z$1,0))&amp;""),"")</f>
        <v/>
      </c>
      <c r="AT333" s="36">
        <f>IFERROR(TRIM(INDEX($A333:$Z333,MATCH(Lists!$J$8,$A$1:$Z$1,0))&amp;""),"")</f>
        <v/>
      </c>
      <c r="AU333" s="36">
        <f>IF(AND(AH333=1,LEN(AT333)&gt;0),MAX($AU$1:AU332)+1,"")</f>
        <v/>
      </c>
      <c r="AV333" s="36">
        <f>IF(AH333=1,AE333,"")</f>
        <v/>
      </c>
      <c r="AW333" s="36">
        <f>IF(AV333="","",SUMPRODUCT(($AV$2:$AV$501&lt;&gt;"")*($AV$2:$AV$501&lt;AV333))+SUMPRODUCT(($AV$2:AV333=AV333)*1))</f>
        <v/>
      </c>
      <c r="AX333" s="36">
        <f>IF(AI333=1,IFERROR(TRIM(INDEX($A333:$Z333,MATCH(Lists!$J$6,$A$1:$Z$1,0))&amp;""),""),"")</f>
        <v/>
      </c>
    </row>
    <row r="334">
      <c r="AA334" s="34" t="n"/>
      <c r="AB334" s="37" t="n"/>
      <c r="AC334" s="37" t="n"/>
      <c r="AD334" s="34" t="n"/>
      <c r="AE334" s="36">
        <f>IFERROR(TRIM(INDEX($A334:$Z334,MATCH(Lists!$J$2,$A$1:$Z$1,0))&amp;""),"")</f>
        <v/>
      </c>
      <c r="AF334" s="36">
        <f>IFERROR(TRIM(INDEX($A334:$Z334,MATCH(Lists!$J$3,$A$1:$Z$1,0))&amp;""),"")</f>
        <v/>
      </c>
      <c r="AG334" s="36">
        <f>IFERROR(TRIM(INDEX($A334:$Z334,MATCH(Lists!$J$4,$A$1:$Z$1,0))&amp;""),"")</f>
        <v/>
      </c>
      <c r="AH334" s="36">
        <f>IF(AND(AE334&lt;&gt;"",UPPER(TRIM(AB334))&lt;&gt;"Y"),1,0)</f>
        <v/>
      </c>
      <c r="AI334" s="36">
        <f>IF(AH334=1,IF(LEFT(IFERROR(TRIM(INDEX($A334:$Z334,MATCH(Lists!$J$5,$A$1:$Z$1,0))&amp;""),""),3)="Yes",1,0),0)</f>
        <v/>
      </c>
      <c r="AJ334" s="36">
        <f>IFERROR(TRIM(INDEX($A334:$Z334,MATCH(Lists!$J$9,$A$1:$Z$1,0))&amp;""),"")</f>
        <v/>
      </c>
      <c r="AK334" s="36">
        <f>IF(AH334=0,0,IF(AJ334="",1,IF(IFERROR(INDEX(Lists!$B$2:$B$9,MATCH(AJ334,Lists!$A$2:$A$9,0)),"N")="Y",1,0)))</f>
        <v/>
      </c>
      <c r="AL334" s="36">
        <f>AH334+AI334</f>
        <v/>
      </c>
      <c r="AM334" s="36">
        <f>AK334*(1+AI334)</f>
        <v/>
      </c>
      <c r="AN334" s="36">
        <f>IFERROR(VALUE(IFERROR(TRIM(INDEX($A334:$Z334,MATCH(Lists!$J$10,$A$1:$Z$1,0))&amp;""),"")),0)</f>
        <v/>
      </c>
      <c r="AO334" s="36">
        <f>IFERROR(VALUE(IFERROR(TRIM(INDEX($A334:$Z334,MATCH(Lists!$J$12,$A$1:$Z$1,0))&amp;""),"")),0)</f>
        <v/>
      </c>
      <c r="AP334" s="36">
        <f>IF(IFERROR(INDEX(Lists!$C$2:$C$9,MATCH(AJ334,Lists!$A$2:$A$9,0)),"N")="Y",AN334-AO334,0)</f>
        <v/>
      </c>
      <c r="AQ334" s="36">
        <f>UPPER(IFERROR(TRIM(INDEX($A334:$Z334,MATCH(Lists!$J$11,$A$1:$Z$1,0))&amp;""),""))</f>
        <v/>
      </c>
      <c r="AR334" s="36">
        <f>IF(LEN(AQ334)&gt;0,ROW(),"")</f>
        <v/>
      </c>
      <c r="AS334" s="36">
        <f>IFERROR(TRIM(INDEX($A334:$Z334,MATCH(Lists!$J$7,$A$1:$Z$1,0))&amp;""),"")</f>
        <v/>
      </c>
      <c r="AT334" s="36">
        <f>IFERROR(TRIM(INDEX($A334:$Z334,MATCH(Lists!$J$8,$A$1:$Z$1,0))&amp;""),"")</f>
        <v/>
      </c>
      <c r="AU334" s="36">
        <f>IF(AND(AH334=1,LEN(AT334)&gt;0),MAX($AU$1:AU333)+1,"")</f>
        <v/>
      </c>
      <c r="AV334" s="36">
        <f>IF(AH334=1,AE334,"")</f>
        <v/>
      </c>
      <c r="AW334" s="36">
        <f>IF(AV334="","",SUMPRODUCT(($AV$2:$AV$501&lt;&gt;"")*($AV$2:$AV$501&lt;AV334))+SUMPRODUCT(($AV$2:AV334=AV334)*1))</f>
        <v/>
      </c>
      <c r="AX334" s="36">
        <f>IF(AI334=1,IFERROR(TRIM(INDEX($A334:$Z334,MATCH(Lists!$J$6,$A$1:$Z$1,0))&amp;""),""),"")</f>
        <v/>
      </c>
    </row>
    <row r="335">
      <c r="AA335" s="34" t="n"/>
      <c r="AB335" s="37" t="n"/>
      <c r="AC335" s="37" t="n"/>
      <c r="AD335" s="34" t="n"/>
      <c r="AE335" s="36">
        <f>IFERROR(TRIM(INDEX($A335:$Z335,MATCH(Lists!$J$2,$A$1:$Z$1,0))&amp;""),"")</f>
        <v/>
      </c>
      <c r="AF335" s="36">
        <f>IFERROR(TRIM(INDEX($A335:$Z335,MATCH(Lists!$J$3,$A$1:$Z$1,0))&amp;""),"")</f>
        <v/>
      </c>
      <c r="AG335" s="36">
        <f>IFERROR(TRIM(INDEX($A335:$Z335,MATCH(Lists!$J$4,$A$1:$Z$1,0))&amp;""),"")</f>
        <v/>
      </c>
      <c r="AH335" s="36">
        <f>IF(AND(AE335&lt;&gt;"",UPPER(TRIM(AB335))&lt;&gt;"Y"),1,0)</f>
        <v/>
      </c>
      <c r="AI335" s="36">
        <f>IF(AH335=1,IF(LEFT(IFERROR(TRIM(INDEX($A335:$Z335,MATCH(Lists!$J$5,$A$1:$Z$1,0))&amp;""),""),3)="Yes",1,0),0)</f>
        <v/>
      </c>
      <c r="AJ335" s="36">
        <f>IFERROR(TRIM(INDEX($A335:$Z335,MATCH(Lists!$J$9,$A$1:$Z$1,0))&amp;""),"")</f>
        <v/>
      </c>
      <c r="AK335" s="36">
        <f>IF(AH335=0,0,IF(AJ335="",1,IF(IFERROR(INDEX(Lists!$B$2:$B$9,MATCH(AJ335,Lists!$A$2:$A$9,0)),"N")="Y",1,0)))</f>
        <v/>
      </c>
      <c r="AL335" s="36">
        <f>AH335+AI335</f>
        <v/>
      </c>
      <c r="AM335" s="36">
        <f>AK335*(1+AI335)</f>
        <v/>
      </c>
      <c r="AN335" s="36">
        <f>IFERROR(VALUE(IFERROR(TRIM(INDEX($A335:$Z335,MATCH(Lists!$J$10,$A$1:$Z$1,0))&amp;""),"")),0)</f>
        <v/>
      </c>
      <c r="AO335" s="36">
        <f>IFERROR(VALUE(IFERROR(TRIM(INDEX($A335:$Z335,MATCH(Lists!$J$12,$A$1:$Z$1,0))&amp;""),"")),0)</f>
        <v/>
      </c>
      <c r="AP335" s="36">
        <f>IF(IFERROR(INDEX(Lists!$C$2:$C$9,MATCH(AJ335,Lists!$A$2:$A$9,0)),"N")="Y",AN335-AO335,0)</f>
        <v/>
      </c>
      <c r="AQ335" s="36">
        <f>UPPER(IFERROR(TRIM(INDEX($A335:$Z335,MATCH(Lists!$J$11,$A$1:$Z$1,0))&amp;""),""))</f>
        <v/>
      </c>
      <c r="AR335" s="36">
        <f>IF(LEN(AQ335)&gt;0,ROW(),"")</f>
        <v/>
      </c>
      <c r="AS335" s="36">
        <f>IFERROR(TRIM(INDEX($A335:$Z335,MATCH(Lists!$J$7,$A$1:$Z$1,0))&amp;""),"")</f>
        <v/>
      </c>
      <c r="AT335" s="36">
        <f>IFERROR(TRIM(INDEX($A335:$Z335,MATCH(Lists!$J$8,$A$1:$Z$1,0))&amp;""),"")</f>
        <v/>
      </c>
      <c r="AU335" s="36">
        <f>IF(AND(AH335=1,LEN(AT335)&gt;0),MAX($AU$1:AU334)+1,"")</f>
        <v/>
      </c>
      <c r="AV335" s="36">
        <f>IF(AH335=1,AE335,"")</f>
        <v/>
      </c>
      <c r="AW335" s="36">
        <f>IF(AV335="","",SUMPRODUCT(($AV$2:$AV$501&lt;&gt;"")*($AV$2:$AV$501&lt;AV335))+SUMPRODUCT(($AV$2:AV335=AV335)*1))</f>
        <v/>
      </c>
      <c r="AX335" s="36">
        <f>IF(AI335=1,IFERROR(TRIM(INDEX($A335:$Z335,MATCH(Lists!$J$6,$A$1:$Z$1,0))&amp;""),""),"")</f>
        <v/>
      </c>
    </row>
    <row r="336">
      <c r="AA336" s="34" t="n"/>
      <c r="AB336" s="37" t="n"/>
      <c r="AC336" s="37" t="n"/>
      <c r="AD336" s="34" t="n"/>
      <c r="AE336" s="36">
        <f>IFERROR(TRIM(INDEX($A336:$Z336,MATCH(Lists!$J$2,$A$1:$Z$1,0))&amp;""),"")</f>
        <v/>
      </c>
      <c r="AF336" s="36">
        <f>IFERROR(TRIM(INDEX($A336:$Z336,MATCH(Lists!$J$3,$A$1:$Z$1,0))&amp;""),"")</f>
        <v/>
      </c>
      <c r="AG336" s="36">
        <f>IFERROR(TRIM(INDEX($A336:$Z336,MATCH(Lists!$J$4,$A$1:$Z$1,0))&amp;""),"")</f>
        <v/>
      </c>
      <c r="AH336" s="36">
        <f>IF(AND(AE336&lt;&gt;"",UPPER(TRIM(AB336))&lt;&gt;"Y"),1,0)</f>
        <v/>
      </c>
      <c r="AI336" s="36">
        <f>IF(AH336=1,IF(LEFT(IFERROR(TRIM(INDEX($A336:$Z336,MATCH(Lists!$J$5,$A$1:$Z$1,0))&amp;""),""),3)="Yes",1,0),0)</f>
        <v/>
      </c>
      <c r="AJ336" s="36">
        <f>IFERROR(TRIM(INDEX($A336:$Z336,MATCH(Lists!$J$9,$A$1:$Z$1,0))&amp;""),"")</f>
        <v/>
      </c>
      <c r="AK336" s="36">
        <f>IF(AH336=0,0,IF(AJ336="",1,IF(IFERROR(INDEX(Lists!$B$2:$B$9,MATCH(AJ336,Lists!$A$2:$A$9,0)),"N")="Y",1,0)))</f>
        <v/>
      </c>
      <c r="AL336" s="36">
        <f>AH336+AI336</f>
        <v/>
      </c>
      <c r="AM336" s="36">
        <f>AK336*(1+AI336)</f>
        <v/>
      </c>
      <c r="AN336" s="36">
        <f>IFERROR(VALUE(IFERROR(TRIM(INDEX($A336:$Z336,MATCH(Lists!$J$10,$A$1:$Z$1,0))&amp;""),"")),0)</f>
        <v/>
      </c>
      <c r="AO336" s="36">
        <f>IFERROR(VALUE(IFERROR(TRIM(INDEX($A336:$Z336,MATCH(Lists!$J$12,$A$1:$Z$1,0))&amp;""),"")),0)</f>
        <v/>
      </c>
      <c r="AP336" s="36">
        <f>IF(IFERROR(INDEX(Lists!$C$2:$C$9,MATCH(AJ336,Lists!$A$2:$A$9,0)),"N")="Y",AN336-AO336,0)</f>
        <v/>
      </c>
      <c r="AQ336" s="36">
        <f>UPPER(IFERROR(TRIM(INDEX($A336:$Z336,MATCH(Lists!$J$11,$A$1:$Z$1,0))&amp;""),""))</f>
        <v/>
      </c>
      <c r="AR336" s="36">
        <f>IF(LEN(AQ336)&gt;0,ROW(),"")</f>
        <v/>
      </c>
      <c r="AS336" s="36">
        <f>IFERROR(TRIM(INDEX($A336:$Z336,MATCH(Lists!$J$7,$A$1:$Z$1,0))&amp;""),"")</f>
        <v/>
      </c>
      <c r="AT336" s="36">
        <f>IFERROR(TRIM(INDEX($A336:$Z336,MATCH(Lists!$J$8,$A$1:$Z$1,0))&amp;""),"")</f>
        <v/>
      </c>
      <c r="AU336" s="36">
        <f>IF(AND(AH336=1,LEN(AT336)&gt;0),MAX($AU$1:AU335)+1,"")</f>
        <v/>
      </c>
      <c r="AV336" s="36">
        <f>IF(AH336=1,AE336,"")</f>
        <v/>
      </c>
      <c r="AW336" s="36">
        <f>IF(AV336="","",SUMPRODUCT(($AV$2:$AV$501&lt;&gt;"")*($AV$2:$AV$501&lt;AV336))+SUMPRODUCT(($AV$2:AV336=AV336)*1))</f>
        <v/>
      </c>
      <c r="AX336" s="36">
        <f>IF(AI336=1,IFERROR(TRIM(INDEX($A336:$Z336,MATCH(Lists!$J$6,$A$1:$Z$1,0))&amp;""),""),"")</f>
        <v/>
      </c>
    </row>
    <row r="337">
      <c r="AA337" s="34" t="n"/>
      <c r="AB337" s="37" t="n"/>
      <c r="AC337" s="37" t="n"/>
      <c r="AD337" s="34" t="n"/>
      <c r="AE337" s="36">
        <f>IFERROR(TRIM(INDEX($A337:$Z337,MATCH(Lists!$J$2,$A$1:$Z$1,0))&amp;""),"")</f>
        <v/>
      </c>
      <c r="AF337" s="36">
        <f>IFERROR(TRIM(INDEX($A337:$Z337,MATCH(Lists!$J$3,$A$1:$Z$1,0))&amp;""),"")</f>
        <v/>
      </c>
      <c r="AG337" s="36">
        <f>IFERROR(TRIM(INDEX($A337:$Z337,MATCH(Lists!$J$4,$A$1:$Z$1,0))&amp;""),"")</f>
        <v/>
      </c>
      <c r="AH337" s="36">
        <f>IF(AND(AE337&lt;&gt;"",UPPER(TRIM(AB337))&lt;&gt;"Y"),1,0)</f>
        <v/>
      </c>
      <c r="AI337" s="36">
        <f>IF(AH337=1,IF(LEFT(IFERROR(TRIM(INDEX($A337:$Z337,MATCH(Lists!$J$5,$A$1:$Z$1,0))&amp;""),""),3)="Yes",1,0),0)</f>
        <v/>
      </c>
      <c r="AJ337" s="36">
        <f>IFERROR(TRIM(INDEX($A337:$Z337,MATCH(Lists!$J$9,$A$1:$Z$1,0))&amp;""),"")</f>
        <v/>
      </c>
      <c r="AK337" s="36">
        <f>IF(AH337=0,0,IF(AJ337="",1,IF(IFERROR(INDEX(Lists!$B$2:$B$9,MATCH(AJ337,Lists!$A$2:$A$9,0)),"N")="Y",1,0)))</f>
        <v/>
      </c>
      <c r="AL337" s="36">
        <f>AH337+AI337</f>
        <v/>
      </c>
      <c r="AM337" s="36">
        <f>AK337*(1+AI337)</f>
        <v/>
      </c>
      <c r="AN337" s="36">
        <f>IFERROR(VALUE(IFERROR(TRIM(INDEX($A337:$Z337,MATCH(Lists!$J$10,$A$1:$Z$1,0))&amp;""),"")),0)</f>
        <v/>
      </c>
      <c r="AO337" s="36">
        <f>IFERROR(VALUE(IFERROR(TRIM(INDEX($A337:$Z337,MATCH(Lists!$J$12,$A$1:$Z$1,0))&amp;""),"")),0)</f>
        <v/>
      </c>
      <c r="AP337" s="36">
        <f>IF(IFERROR(INDEX(Lists!$C$2:$C$9,MATCH(AJ337,Lists!$A$2:$A$9,0)),"N")="Y",AN337-AO337,0)</f>
        <v/>
      </c>
      <c r="AQ337" s="36">
        <f>UPPER(IFERROR(TRIM(INDEX($A337:$Z337,MATCH(Lists!$J$11,$A$1:$Z$1,0))&amp;""),""))</f>
        <v/>
      </c>
      <c r="AR337" s="36">
        <f>IF(LEN(AQ337)&gt;0,ROW(),"")</f>
        <v/>
      </c>
      <c r="AS337" s="36">
        <f>IFERROR(TRIM(INDEX($A337:$Z337,MATCH(Lists!$J$7,$A$1:$Z$1,0))&amp;""),"")</f>
        <v/>
      </c>
      <c r="AT337" s="36">
        <f>IFERROR(TRIM(INDEX($A337:$Z337,MATCH(Lists!$J$8,$A$1:$Z$1,0))&amp;""),"")</f>
        <v/>
      </c>
      <c r="AU337" s="36">
        <f>IF(AND(AH337=1,LEN(AT337)&gt;0),MAX($AU$1:AU336)+1,"")</f>
        <v/>
      </c>
      <c r="AV337" s="36">
        <f>IF(AH337=1,AE337,"")</f>
        <v/>
      </c>
      <c r="AW337" s="36">
        <f>IF(AV337="","",SUMPRODUCT(($AV$2:$AV$501&lt;&gt;"")*($AV$2:$AV$501&lt;AV337))+SUMPRODUCT(($AV$2:AV337=AV337)*1))</f>
        <v/>
      </c>
      <c r="AX337" s="36">
        <f>IF(AI337=1,IFERROR(TRIM(INDEX($A337:$Z337,MATCH(Lists!$J$6,$A$1:$Z$1,0))&amp;""),""),"")</f>
        <v/>
      </c>
    </row>
    <row r="338">
      <c r="AA338" s="34" t="n"/>
      <c r="AB338" s="37" t="n"/>
      <c r="AC338" s="37" t="n"/>
      <c r="AD338" s="34" t="n"/>
      <c r="AE338" s="36">
        <f>IFERROR(TRIM(INDEX($A338:$Z338,MATCH(Lists!$J$2,$A$1:$Z$1,0))&amp;""),"")</f>
        <v/>
      </c>
      <c r="AF338" s="36">
        <f>IFERROR(TRIM(INDEX($A338:$Z338,MATCH(Lists!$J$3,$A$1:$Z$1,0))&amp;""),"")</f>
        <v/>
      </c>
      <c r="AG338" s="36">
        <f>IFERROR(TRIM(INDEX($A338:$Z338,MATCH(Lists!$J$4,$A$1:$Z$1,0))&amp;""),"")</f>
        <v/>
      </c>
      <c r="AH338" s="36">
        <f>IF(AND(AE338&lt;&gt;"",UPPER(TRIM(AB338))&lt;&gt;"Y"),1,0)</f>
        <v/>
      </c>
      <c r="AI338" s="36">
        <f>IF(AH338=1,IF(LEFT(IFERROR(TRIM(INDEX($A338:$Z338,MATCH(Lists!$J$5,$A$1:$Z$1,0))&amp;""),""),3)="Yes",1,0),0)</f>
        <v/>
      </c>
      <c r="AJ338" s="36">
        <f>IFERROR(TRIM(INDEX($A338:$Z338,MATCH(Lists!$J$9,$A$1:$Z$1,0))&amp;""),"")</f>
        <v/>
      </c>
      <c r="AK338" s="36">
        <f>IF(AH338=0,0,IF(AJ338="",1,IF(IFERROR(INDEX(Lists!$B$2:$B$9,MATCH(AJ338,Lists!$A$2:$A$9,0)),"N")="Y",1,0)))</f>
        <v/>
      </c>
      <c r="AL338" s="36">
        <f>AH338+AI338</f>
        <v/>
      </c>
      <c r="AM338" s="36">
        <f>AK338*(1+AI338)</f>
        <v/>
      </c>
      <c r="AN338" s="36">
        <f>IFERROR(VALUE(IFERROR(TRIM(INDEX($A338:$Z338,MATCH(Lists!$J$10,$A$1:$Z$1,0))&amp;""),"")),0)</f>
        <v/>
      </c>
      <c r="AO338" s="36">
        <f>IFERROR(VALUE(IFERROR(TRIM(INDEX($A338:$Z338,MATCH(Lists!$J$12,$A$1:$Z$1,0))&amp;""),"")),0)</f>
        <v/>
      </c>
      <c r="AP338" s="36">
        <f>IF(IFERROR(INDEX(Lists!$C$2:$C$9,MATCH(AJ338,Lists!$A$2:$A$9,0)),"N")="Y",AN338-AO338,0)</f>
        <v/>
      </c>
      <c r="AQ338" s="36">
        <f>UPPER(IFERROR(TRIM(INDEX($A338:$Z338,MATCH(Lists!$J$11,$A$1:$Z$1,0))&amp;""),""))</f>
        <v/>
      </c>
      <c r="AR338" s="36">
        <f>IF(LEN(AQ338)&gt;0,ROW(),"")</f>
        <v/>
      </c>
      <c r="AS338" s="36">
        <f>IFERROR(TRIM(INDEX($A338:$Z338,MATCH(Lists!$J$7,$A$1:$Z$1,0))&amp;""),"")</f>
        <v/>
      </c>
      <c r="AT338" s="36">
        <f>IFERROR(TRIM(INDEX($A338:$Z338,MATCH(Lists!$J$8,$A$1:$Z$1,0))&amp;""),"")</f>
        <v/>
      </c>
      <c r="AU338" s="36">
        <f>IF(AND(AH338=1,LEN(AT338)&gt;0),MAX($AU$1:AU337)+1,"")</f>
        <v/>
      </c>
      <c r="AV338" s="36">
        <f>IF(AH338=1,AE338,"")</f>
        <v/>
      </c>
      <c r="AW338" s="36">
        <f>IF(AV338="","",SUMPRODUCT(($AV$2:$AV$501&lt;&gt;"")*($AV$2:$AV$501&lt;AV338))+SUMPRODUCT(($AV$2:AV338=AV338)*1))</f>
        <v/>
      </c>
      <c r="AX338" s="36">
        <f>IF(AI338=1,IFERROR(TRIM(INDEX($A338:$Z338,MATCH(Lists!$J$6,$A$1:$Z$1,0))&amp;""),""),"")</f>
        <v/>
      </c>
    </row>
    <row r="339">
      <c r="AA339" s="34" t="n"/>
      <c r="AB339" s="37" t="n"/>
      <c r="AC339" s="37" t="n"/>
      <c r="AD339" s="34" t="n"/>
      <c r="AE339" s="36">
        <f>IFERROR(TRIM(INDEX($A339:$Z339,MATCH(Lists!$J$2,$A$1:$Z$1,0))&amp;""),"")</f>
        <v/>
      </c>
      <c r="AF339" s="36">
        <f>IFERROR(TRIM(INDEX($A339:$Z339,MATCH(Lists!$J$3,$A$1:$Z$1,0))&amp;""),"")</f>
        <v/>
      </c>
      <c r="AG339" s="36">
        <f>IFERROR(TRIM(INDEX($A339:$Z339,MATCH(Lists!$J$4,$A$1:$Z$1,0))&amp;""),"")</f>
        <v/>
      </c>
      <c r="AH339" s="36">
        <f>IF(AND(AE339&lt;&gt;"",UPPER(TRIM(AB339))&lt;&gt;"Y"),1,0)</f>
        <v/>
      </c>
      <c r="AI339" s="36">
        <f>IF(AH339=1,IF(LEFT(IFERROR(TRIM(INDEX($A339:$Z339,MATCH(Lists!$J$5,$A$1:$Z$1,0))&amp;""),""),3)="Yes",1,0),0)</f>
        <v/>
      </c>
      <c r="AJ339" s="36">
        <f>IFERROR(TRIM(INDEX($A339:$Z339,MATCH(Lists!$J$9,$A$1:$Z$1,0))&amp;""),"")</f>
        <v/>
      </c>
      <c r="AK339" s="36">
        <f>IF(AH339=0,0,IF(AJ339="",1,IF(IFERROR(INDEX(Lists!$B$2:$B$9,MATCH(AJ339,Lists!$A$2:$A$9,0)),"N")="Y",1,0)))</f>
        <v/>
      </c>
      <c r="AL339" s="36">
        <f>AH339+AI339</f>
        <v/>
      </c>
      <c r="AM339" s="36">
        <f>AK339*(1+AI339)</f>
        <v/>
      </c>
      <c r="AN339" s="36">
        <f>IFERROR(VALUE(IFERROR(TRIM(INDEX($A339:$Z339,MATCH(Lists!$J$10,$A$1:$Z$1,0))&amp;""),"")),0)</f>
        <v/>
      </c>
      <c r="AO339" s="36">
        <f>IFERROR(VALUE(IFERROR(TRIM(INDEX($A339:$Z339,MATCH(Lists!$J$12,$A$1:$Z$1,0))&amp;""),"")),0)</f>
        <v/>
      </c>
      <c r="AP339" s="36">
        <f>IF(IFERROR(INDEX(Lists!$C$2:$C$9,MATCH(AJ339,Lists!$A$2:$A$9,0)),"N")="Y",AN339-AO339,0)</f>
        <v/>
      </c>
      <c r="AQ339" s="36">
        <f>UPPER(IFERROR(TRIM(INDEX($A339:$Z339,MATCH(Lists!$J$11,$A$1:$Z$1,0))&amp;""),""))</f>
        <v/>
      </c>
      <c r="AR339" s="36">
        <f>IF(LEN(AQ339)&gt;0,ROW(),"")</f>
        <v/>
      </c>
      <c r="AS339" s="36">
        <f>IFERROR(TRIM(INDEX($A339:$Z339,MATCH(Lists!$J$7,$A$1:$Z$1,0))&amp;""),"")</f>
        <v/>
      </c>
      <c r="AT339" s="36">
        <f>IFERROR(TRIM(INDEX($A339:$Z339,MATCH(Lists!$J$8,$A$1:$Z$1,0))&amp;""),"")</f>
        <v/>
      </c>
      <c r="AU339" s="36">
        <f>IF(AND(AH339=1,LEN(AT339)&gt;0),MAX($AU$1:AU338)+1,"")</f>
        <v/>
      </c>
      <c r="AV339" s="36">
        <f>IF(AH339=1,AE339,"")</f>
        <v/>
      </c>
      <c r="AW339" s="36">
        <f>IF(AV339="","",SUMPRODUCT(($AV$2:$AV$501&lt;&gt;"")*($AV$2:$AV$501&lt;AV339))+SUMPRODUCT(($AV$2:AV339=AV339)*1))</f>
        <v/>
      </c>
      <c r="AX339" s="36">
        <f>IF(AI339=1,IFERROR(TRIM(INDEX($A339:$Z339,MATCH(Lists!$J$6,$A$1:$Z$1,0))&amp;""),""),"")</f>
        <v/>
      </c>
    </row>
    <row r="340">
      <c r="AA340" s="34" t="n"/>
      <c r="AB340" s="37" t="n"/>
      <c r="AC340" s="37" t="n"/>
      <c r="AD340" s="34" t="n"/>
      <c r="AE340" s="36">
        <f>IFERROR(TRIM(INDEX($A340:$Z340,MATCH(Lists!$J$2,$A$1:$Z$1,0))&amp;""),"")</f>
        <v/>
      </c>
      <c r="AF340" s="36">
        <f>IFERROR(TRIM(INDEX($A340:$Z340,MATCH(Lists!$J$3,$A$1:$Z$1,0))&amp;""),"")</f>
        <v/>
      </c>
      <c r="AG340" s="36">
        <f>IFERROR(TRIM(INDEX($A340:$Z340,MATCH(Lists!$J$4,$A$1:$Z$1,0))&amp;""),"")</f>
        <v/>
      </c>
      <c r="AH340" s="36">
        <f>IF(AND(AE340&lt;&gt;"",UPPER(TRIM(AB340))&lt;&gt;"Y"),1,0)</f>
        <v/>
      </c>
      <c r="AI340" s="36">
        <f>IF(AH340=1,IF(LEFT(IFERROR(TRIM(INDEX($A340:$Z340,MATCH(Lists!$J$5,$A$1:$Z$1,0))&amp;""),""),3)="Yes",1,0),0)</f>
        <v/>
      </c>
      <c r="AJ340" s="36">
        <f>IFERROR(TRIM(INDEX($A340:$Z340,MATCH(Lists!$J$9,$A$1:$Z$1,0))&amp;""),"")</f>
        <v/>
      </c>
      <c r="AK340" s="36">
        <f>IF(AH340=0,0,IF(AJ340="",1,IF(IFERROR(INDEX(Lists!$B$2:$B$9,MATCH(AJ340,Lists!$A$2:$A$9,0)),"N")="Y",1,0)))</f>
        <v/>
      </c>
      <c r="AL340" s="36">
        <f>AH340+AI340</f>
        <v/>
      </c>
      <c r="AM340" s="36">
        <f>AK340*(1+AI340)</f>
        <v/>
      </c>
      <c r="AN340" s="36">
        <f>IFERROR(VALUE(IFERROR(TRIM(INDEX($A340:$Z340,MATCH(Lists!$J$10,$A$1:$Z$1,0))&amp;""),"")),0)</f>
        <v/>
      </c>
      <c r="AO340" s="36">
        <f>IFERROR(VALUE(IFERROR(TRIM(INDEX($A340:$Z340,MATCH(Lists!$J$12,$A$1:$Z$1,0))&amp;""),"")),0)</f>
        <v/>
      </c>
      <c r="AP340" s="36">
        <f>IF(IFERROR(INDEX(Lists!$C$2:$C$9,MATCH(AJ340,Lists!$A$2:$A$9,0)),"N")="Y",AN340-AO340,0)</f>
        <v/>
      </c>
      <c r="AQ340" s="36">
        <f>UPPER(IFERROR(TRIM(INDEX($A340:$Z340,MATCH(Lists!$J$11,$A$1:$Z$1,0))&amp;""),""))</f>
        <v/>
      </c>
      <c r="AR340" s="36">
        <f>IF(LEN(AQ340)&gt;0,ROW(),"")</f>
        <v/>
      </c>
      <c r="AS340" s="36">
        <f>IFERROR(TRIM(INDEX($A340:$Z340,MATCH(Lists!$J$7,$A$1:$Z$1,0))&amp;""),"")</f>
        <v/>
      </c>
      <c r="AT340" s="36">
        <f>IFERROR(TRIM(INDEX($A340:$Z340,MATCH(Lists!$J$8,$A$1:$Z$1,0))&amp;""),"")</f>
        <v/>
      </c>
      <c r="AU340" s="36">
        <f>IF(AND(AH340=1,LEN(AT340)&gt;0),MAX($AU$1:AU339)+1,"")</f>
        <v/>
      </c>
      <c r="AV340" s="36">
        <f>IF(AH340=1,AE340,"")</f>
        <v/>
      </c>
      <c r="AW340" s="36">
        <f>IF(AV340="","",SUMPRODUCT(($AV$2:$AV$501&lt;&gt;"")*($AV$2:$AV$501&lt;AV340))+SUMPRODUCT(($AV$2:AV340=AV340)*1))</f>
        <v/>
      </c>
      <c r="AX340" s="36">
        <f>IF(AI340=1,IFERROR(TRIM(INDEX($A340:$Z340,MATCH(Lists!$J$6,$A$1:$Z$1,0))&amp;""),""),"")</f>
        <v/>
      </c>
    </row>
    <row r="341">
      <c r="AA341" s="34" t="n"/>
      <c r="AB341" s="37" t="n"/>
      <c r="AC341" s="37" t="n"/>
      <c r="AD341" s="34" t="n"/>
      <c r="AE341" s="36">
        <f>IFERROR(TRIM(INDEX($A341:$Z341,MATCH(Lists!$J$2,$A$1:$Z$1,0))&amp;""),"")</f>
        <v/>
      </c>
      <c r="AF341" s="36">
        <f>IFERROR(TRIM(INDEX($A341:$Z341,MATCH(Lists!$J$3,$A$1:$Z$1,0))&amp;""),"")</f>
        <v/>
      </c>
      <c r="AG341" s="36">
        <f>IFERROR(TRIM(INDEX($A341:$Z341,MATCH(Lists!$J$4,$A$1:$Z$1,0))&amp;""),"")</f>
        <v/>
      </c>
      <c r="AH341" s="36">
        <f>IF(AND(AE341&lt;&gt;"",UPPER(TRIM(AB341))&lt;&gt;"Y"),1,0)</f>
        <v/>
      </c>
      <c r="AI341" s="36">
        <f>IF(AH341=1,IF(LEFT(IFERROR(TRIM(INDEX($A341:$Z341,MATCH(Lists!$J$5,$A$1:$Z$1,0))&amp;""),""),3)="Yes",1,0),0)</f>
        <v/>
      </c>
      <c r="AJ341" s="36">
        <f>IFERROR(TRIM(INDEX($A341:$Z341,MATCH(Lists!$J$9,$A$1:$Z$1,0))&amp;""),"")</f>
        <v/>
      </c>
      <c r="AK341" s="36">
        <f>IF(AH341=0,0,IF(AJ341="",1,IF(IFERROR(INDEX(Lists!$B$2:$B$9,MATCH(AJ341,Lists!$A$2:$A$9,0)),"N")="Y",1,0)))</f>
        <v/>
      </c>
      <c r="AL341" s="36">
        <f>AH341+AI341</f>
        <v/>
      </c>
      <c r="AM341" s="36">
        <f>AK341*(1+AI341)</f>
        <v/>
      </c>
      <c r="AN341" s="36">
        <f>IFERROR(VALUE(IFERROR(TRIM(INDEX($A341:$Z341,MATCH(Lists!$J$10,$A$1:$Z$1,0))&amp;""),"")),0)</f>
        <v/>
      </c>
      <c r="AO341" s="36">
        <f>IFERROR(VALUE(IFERROR(TRIM(INDEX($A341:$Z341,MATCH(Lists!$J$12,$A$1:$Z$1,0))&amp;""),"")),0)</f>
        <v/>
      </c>
      <c r="AP341" s="36">
        <f>IF(IFERROR(INDEX(Lists!$C$2:$C$9,MATCH(AJ341,Lists!$A$2:$A$9,0)),"N")="Y",AN341-AO341,0)</f>
        <v/>
      </c>
      <c r="AQ341" s="36">
        <f>UPPER(IFERROR(TRIM(INDEX($A341:$Z341,MATCH(Lists!$J$11,$A$1:$Z$1,0))&amp;""),""))</f>
        <v/>
      </c>
      <c r="AR341" s="36">
        <f>IF(LEN(AQ341)&gt;0,ROW(),"")</f>
        <v/>
      </c>
      <c r="AS341" s="36">
        <f>IFERROR(TRIM(INDEX($A341:$Z341,MATCH(Lists!$J$7,$A$1:$Z$1,0))&amp;""),"")</f>
        <v/>
      </c>
      <c r="AT341" s="36">
        <f>IFERROR(TRIM(INDEX($A341:$Z341,MATCH(Lists!$J$8,$A$1:$Z$1,0))&amp;""),"")</f>
        <v/>
      </c>
      <c r="AU341" s="36">
        <f>IF(AND(AH341=1,LEN(AT341)&gt;0),MAX($AU$1:AU340)+1,"")</f>
        <v/>
      </c>
      <c r="AV341" s="36">
        <f>IF(AH341=1,AE341,"")</f>
        <v/>
      </c>
      <c r="AW341" s="36">
        <f>IF(AV341="","",SUMPRODUCT(($AV$2:$AV$501&lt;&gt;"")*($AV$2:$AV$501&lt;AV341))+SUMPRODUCT(($AV$2:AV341=AV341)*1))</f>
        <v/>
      </c>
      <c r="AX341" s="36">
        <f>IF(AI341=1,IFERROR(TRIM(INDEX($A341:$Z341,MATCH(Lists!$J$6,$A$1:$Z$1,0))&amp;""),""),"")</f>
        <v/>
      </c>
    </row>
    <row r="342">
      <c r="AA342" s="34" t="n"/>
      <c r="AB342" s="37" t="n"/>
      <c r="AC342" s="37" t="n"/>
      <c r="AD342" s="34" t="n"/>
      <c r="AE342" s="36">
        <f>IFERROR(TRIM(INDEX($A342:$Z342,MATCH(Lists!$J$2,$A$1:$Z$1,0))&amp;""),"")</f>
        <v/>
      </c>
      <c r="AF342" s="36">
        <f>IFERROR(TRIM(INDEX($A342:$Z342,MATCH(Lists!$J$3,$A$1:$Z$1,0))&amp;""),"")</f>
        <v/>
      </c>
      <c r="AG342" s="36">
        <f>IFERROR(TRIM(INDEX($A342:$Z342,MATCH(Lists!$J$4,$A$1:$Z$1,0))&amp;""),"")</f>
        <v/>
      </c>
      <c r="AH342" s="36">
        <f>IF(AND(AE342&lt;&gt;"",UPPER(TRIM(AB342))&lt;&gt;"Y"),1,0)</f>
        <v/>
      </c>
      <c r="AI342" s="36">
        <f>IF(AH342=1,IF(LEFT(IFERROR(TRIM(INDEX($A342:$Z342,MATCH(Lists!$J$5,$A$1:$Z$1,0))&amp;""),""),3)="Yes",1,0),0)</f>
        <v/>
      </c>
      <c r="AJ342" s="36">
        <f>IFERROR(TRIM(INDEX($A342:$Z342,MATCH(Lists!$J$9,$A$1:$Z$1,0))&amp;""),"")</f>
        <v/>
      </c>
      <c r="AK342" s="36">
        <f>IF(AH342=0,0,IF(AJ342="",1,IF(IFERROR(INDEX(Lists!$B$2:$B$9,MATCH(AJ342,Lists!$A$2:$A$9,0)),"N")="Y",1,0)))</f>
        <v/>
      </c>
      <c r="AL342" s="36">
        <f>AH342+AI342</f>
        <v/>
      </c>
      <c r="AM342" s="36">
        <f>AK342*(1+AI342)</f>
        <v/>
      </c>
      <c r="AN342" s="36">
        <f>IFERROR(VALUE(IFERROR(TRIM(INDEX($A342:$Z342,MATCH(Lists!$J$10,$A$1:$Z$1,0))&amp;""),"")),0)</f>
        <v/>
      </c>
      <c r="AO342" s="36">
        <f>IFERROR(VALUE(IFERROR(TRIM(INDEX($A342:$Z342,MATCH(Lists!$J$12,$A$1:$Z$1,0))&amp;""),"")),0)</f>
        <v/>
      </c>
      <c r="AP342" s="36">
        <f>IF(IFERROR(INDEX(Lists!$C$2:$C$9,MATCH(AJ342,Lists!$A$2:$A$9,0)),"N")="Y",AN342-AO342,0)</f>
        <v/>
      </c>
      <c r="AQ342" s="36">
        <f>UPPER(IFERROR(TRIM(INDEX($A342:$Z342,MATCH(Lists!$J$11,$A$1:$Z$1,0))&amp;""),""))</f>
        <v/>
      </c>
      <c r="AR342" s="36">
        <f>IF(LEN(AQ342)&gt;0,ROW(),"")</f>
        <v/>
      </c>
      <c r="AS342" s="36">
        <f>IFERROR(TRIM(INDEX($A342:$Z342,MATCH(Lists!$J$7,$A$1:$Z$1,0))&amp;""),"")</f>
        <v/>
      </c>
      <c r="AT342" s="36">
        <f>IFERROR(TRIM(INDEX($A342:$Z342,MATCH(Lists!$J$8,$A$1:$Z$1,0))&amp;""),"")</f>
        <v/>
      </c>
      <c r="AU342" s="36">
        <f>IF(AND(AH342=1,LEN(AT342)&gt;0),MAX($AU$1:AU341)+1,"")</f>
        <v/>
      </c>
      <c r="AV342" s="36">
        <f>IF(AH342=1,AE342,"")</f>
        <v/>
      </c>
      <c r="AW342" s="36">
        <f>IF(AV342="","",SUMPRODUCT(($AV$2:$AV$501&lt;&gt;"")*($AV$2:$AV$501&lt;AV342))+SUMPRODUCT(($AV$2:AV342=AV342)*1))</f>
        <v/>
      </c>
      <c r="AX342" s="36">
        <f>IF(AI342=1,IFERROR(TRIM(INDEX($A342:$Z342,MATCH(Lists!$J$6,$A$1:$Z$1,0))&amp;""),""),"")</f>
        <v/>
      </c>
    </row>
    <row r="343">
      <c r="AA343" s="34" t="n"/>
      <c r="AB343" s="37" t="n"/>
      <c r="AC343" s="37" t="n"/>
      <c r="AD343" s="34" t="n"/>
      <c r="AE343" s="36">
        <f>IFERROR(TRIM(INDEX($A343:$Z343,MATCH(Lists!$J$2,$A$1:$Z$1,0))&amp;""),"")</f>
        <v/>
      </c>
      <c r="AF343" s="36">
        <f>IFERROR(TRIM(INDEX($A343:$Z343,MATCH(Lists!$J$3,$A$1:$Z$1,0))&amp;""),"")</f>
        <v/>
      </c>
      <c r="AG343" s="36">
        <f>IFERROR(TRIM(INDEX($A343:$Z343,MATCH(Lists!$J$4,$A$1:$Z$1,0))&amp;""),"")</f>
        <v/>
      </c>
      <c r="AH343" s="36">
        <f>IF(AND(AE343&lt;&gt;"",UPPER(TRIM(AB343))&lt;&gt;"Y"),1,0)</f>
        <v/>
      </c>
      <c r="AI343" s="36">
        <f>IF(AH343=1,IF(LEFT(IFERROR(TRIM(INDEX($A343:$Z343,MATCH(Lists!$J$5,$A$1:$Z$1,0))&amp;""),""),3)="Yes",1,0),0)</f>
        <v/>
      </c>
      <c r="AJ343" s="36">
        <f>IFERROR(TRIM(INDEX($A343:$Z343,MATCH(Lists!$J$9,$A$1:$Z$1,0))&amp;""),"")</f>
        <v/>
      </c>
      <c r="AK343" s="36">
        <f>IF(AH343=0,0,IF(AJ343="",1,IF(IFERROR(INDEX(Lists!$B$2:$B$9,MATCH(AJ343,Lists!$A$2:$A$9,0)),"N")="Y",1,0)))</f>
        <v/>
      </c>
      <c r="AL343" s="36">
        <f>AH343+AI343</f>
        <v/>
      </c>
      <c r="AM343" s="36">
        <f>AK343*(1+AI343)</f>
        <v/>
      </c>
      <c r="AN343" s="36">
        <f>IFERROR(VALUE(IFERROR(TRIM(INDEX($A343:$Z343,MATCH(Lists!$J$10,$A$1:$Z$1,0))&amp;""),"")),0)</f>
        <v/>
      </c>
      <c r="AO343" s="36">
        <f>IFERROR(VALUE(IFERROR(TRIM(INDEX($A343:$Z343,MATCH(Lists!$J$12,$A$1:$Z$1,0))&amp;""),"")),0)</f>
        <v/>
      </c>
      <c r="AP343" s="36">
        <f>IF(IFERROR(INDEX(Lists!$C$2:$C$9,MATCH(AJ343,Lists!$A$2:$A$9,0)),"N")="Y",AN343-AO343,0)</f>
        <v/>
      </c>
      <c r="AQ343" s="36">
        <f>UPPER(IFERROR(TRIM(INDEX($A343:$Z343,MATCH(Lists!$J$11,$A$1:$Z$1,0))&amp;""),""))</f>
        <v/>
      </c>
      <c r="AR343" s="36">
        <f>IF(LEN(AQ343)&gt;0,ROW(),"")</f>
        <v/>
      </c>
      <c r="AS343" s="36">
        <f>IFERROR(TRIM(INDEX($A343:$Z343,MATCH(Lists!$J$7,$A$1:$Z$1,0))&amp;""),"")</f>
        <v/>
      </c>
      <c r="AT343" s="36">
        <f>IFERROR(TRIM(INDEX($A343:$Z343,MATCH(Lists!$J$8,$A$1:$Z$1,0))&amp;""),"")</f>
        <v/>
      </c>
      <c r="AU343" s="36">
        <f>IF(AND(AH343=1,LEN(AT343)&gt;0),MAX($AU$1:AU342)+1,"")</f>
        <v/>
      </c>
      <c r="AV343" s="36">
        <f>IF(AH343=1,AE343,"")</f>
        <v/>
      </c>
      <c r="AW343" s="36">
        <f>IF(AV343="","",SUMPRODUCT(($AV$2:$AV$501&lt;&gt;"")*($AV$2:$AV$501&lt;AV343))+SUMPRODUCT(($AV$2:AV343=AV343)*1))</f>
        <v/>
      </c>
      <c r="AX343" s="36">
        <f>IF(AI343=1,IFERROR(TRIM(INDEX($A343:$Z343,MATCH(Lists!$J$6,$A$1:$Z$1,0))&amp;""),""),"")</f>
        <v/>
      </c>
    </row>
    <row r="344">
      <c r="AA344" s="34" t="n"/>
      <c r="AB344" s="37" t="n"/>
      <c r="AC344" s="37" t="n"/>
      <c r="AD344" s="34" t="n"/>
      <c r="AE344" s="36">
        <f>IFERROR(TRIM(INDEX($A344:$Z344,MATCH(Lists!$J$2,$A$1:$Z$1,0))&amp;""),"")</f>
        <v/>
      </c>
      <c r="AF344" s="36">
        <f>IFERROR(TRIM(INDEX($A344:$Z344,MATCH(Lists!$J$3,$A$1:$Z$1,0))&amp;""),"")</f>
        <v/>
      </c>
      <c r="AG344" s="36">
        <f>IFERROR(TRIM(INDEX($A344:$Z344,MATCH(Lists!$J$4,$A$1:$Z$1,0))&amp;""),"")</f>
        <v/>
      </c>
      <c r="AH344" s="36">
        <f>IF(AND(AE344&lt;&gt;"",UPPER(TRIM(AB344))&lt;&gt;"Y"),1,0)</f>
        <v/>
      </c>
      <c r="AI344" s="36">
        <f>IF(AH344=1,IF(LEFT(IFERROR(TRIM(INDEX($A344:$Z344,MATCH(Lists!$J$5,$A$1:$Z$1,0))&amp;""),""),3)="Yes",1,0),0)</f>
        <v/>
      </c>
      <c r="AJ344" s="36">
        <f>IFERROR(TRIM(INDEX($A344:$Z344,MATCH(Lists!$J$9,$A$1:$Z$1,0))&amp;""),"")</f>
        <v/>
      </c>
      <c r="AK344" s="36">
        <f>IF(AH344=0,0,IF(AJ344="",1,IF(IFERROR(INDEX(Lists!$B$2:$B$9,MATCH(AJ344,Lists!$A$2:$A$9,0)),"N")="Y",1,0)))</f>
        <v/>
      </c>
      <c r="AL344" s="36">
        <f>AH344+AI344</f>
        <v/>
      </c>
      <c r="AM344" s="36">
        <f>AK344*(1+AI344)</f>
        <v/>
      </c>
      <c r="AN344" s="36">
        <f>IFERROR(VALUE(IFERROR(TRIM(INDEX($A344:$Z344,MATCH(Lists!$J$10,$A$1:$Z$1,0))&amp;""),"")),0)</f>
        <v/>
      </c>
      <c r="AO344" s="36">
        <f>IFERROR(VALUE(IFERROR(TRIM(INDEX($A344:$Z344,MATCH(Lists!$J$12,$A$1:$Z$1,0))&amp;""),"")),0)</f>
        <v/>
      </c>
      <c r="AP344" s="36">
        <f>IF(IFERROR(INDEX(Lists!$C$2:$C$9,MATCH(AJ344,Lists!$A$2:$A$9,0)),"N")="Y",AN344-AO344,0)</f>
        <v/>
      </c>
      <c r="AQ344" s="36">
        <f>UPPER(IFERROR(TRIM(INDEX($A344:$Z344,MATCH(Lists!$J$11,$A$1:$Z$1,0))&amp;""),""))</f>
        <v/>
      </c>
      <c r="AR344" s="36">
        <f>IF(LEN(AQ344)&gt;0,ROW(),"")</f>
        <v/>
      </c>
      <c r="AS344" s="36">
        <f>IFERROR(TRIM(INDEX($A344:$Z344,MATCH(Lists!$J$7,$A$1:$Z$1,0))&amp;""),"")</f>
        <v/>
      </c>
      <c r="AT344" s="36">
        <f>IFERROR(TRIM(INDEX($A344:$Z344,MATCH(Lists!$J$8,$A$1:$Z$1,0))&amp;""),"")</f>
        <v/>
      </c>
      <c r="AU344" s="36">
        <f>IF(AND(AH344=1,LEN(AT344)&gt;0),MAX($AU$1:AU343)+1,"")</f>
        <v/>
      </c>
      <c r="AV344" s="36">
        <f>IF(AH344=1,AE344,"")</f>
        <v/>
      </c>
      <c r="AW344" s="36">
        <f>IF(AV344="","",SUMPRODUCT(($AV$2:$AV$501&lt;&gt;"")*($AV$2:$AV$501&lt;AV344))+SUMPRODUCT(($AV$2:AV344=AV344)*1))</f>
        <v/>
      </c>
      <c r="AX344" s="36">
        <f>IF(AI344=1,IFERROR(TRIM(INDEX($A344:$Z344,MATCH(Lists!$J$6,$A$1:$Z$1,0))&amp;""),""),"")</f>
        <v/>
      </c>
    </row>
    <row r="345">
      <c r="AA345" s="34" t="n"/>
      <c r="AB345" s="37" t="n"/>
      <c r="AC345" s="37" t="n"/>
      <c r="AD345" s="34" t="n"/>
      <c r="AE345" s="36">
        <f>IFERROR(TRIM(INDEX($A345:$Z345,MATCH(Lists!$J$2,$A$1:$Z$1,0))&amp;""),"")</f>
        <v/>
      </c>
      <c r="AF345" s="36">
        <f>IFERROR(TRIM(INDEX($A345:$Z345,MATCH(Lists!$J$3,$A$1:$Z$1,0))&amp;""),"")</f>
        <v/>
      </c>
      <c r="AG345" s="36">
        <f>IFERROR(TRIM(INDEX($A345:$Z345,MATCH(Lists!$J$4,$A$1:$Z$1,0))&amp;""),"")</f>
        <v/>
      </c>
      <c r="AH345" s="36">
        <f>IF(AND(AE345&lt;&gt;"",UPPER(TRIM(AB345))&lt;&gt;"Y"),1,0)</f>
        <v/>
      </c>
      <c r="AI345" s="36">
        <f>IF(AH345=1,IF(LEFT(IFERROR(TRIM(INDEX($A345:$Z345,MATCH(Lists!$J$5,$A$1:$Z$1,0))&amp;""),""),3)="Yes",1,0),0)</f>
        <v/>
      </c>
      <c r="AJ345" s="36">
        <f>IFERROR(TRIM(INDEX($A345:$Z345,MATCH(Lists!$J$9,$A$1:$Z$1,0))&amp;""),"")</f>
        <v/>
      </c>
      <c r="AK345" s="36">
        <f>IF(AH345=0,0,IF(AJ345="",1,IF(IFERROR(INDEX(Lists!$B$2:$B$9,MATCH(AJ345,Lists!$A$2:$A$9,0)),"N")="Y",1,0)))</f>
        <v/>
      </c>
      <c r="AL345" s="36">
        <f>AH345+AI345</f>
        <v/>
      </c>
      <c r="AM345" s="36">
        <f>AK345*(1+AI345)</f>
        <v/>
      </c>
      <c r="AN345" s="36">
        <f>IFERROR(VALUE(IFERROR(TRIM(INDEX($A345:$Z345,MATCH(Lists!$J$10,$A$1:$Z$1,0))&amp;""),"")),0)</f>
        <v/>
      </c>
      <c r="AO345" s="36">
        <f>IFERROR(VALUE(IFERROR(TRIM(INDEX($A345:$Z345,MATCH(Lists!$J$12,$A$1:$Z$1,0))&amp;""),"")),0)</f>
        <v/>
      </c>
      <c r="AP345" s="36">
        <f>IF(IFERROR(INDEX(Lists!$C$2:$C$9,MATCH(AJ345,Lists!$A$2:$A$9,0)),"N")="Y",AN345-AO345,0)</f>
        <v/>
      </c>
      <c r="AQ345" s="36">
        <f>UPPER(IFERROR(TRIM(INDEX($A345:$Z345,MATCH(Lists!$J$11,$A$1:$Z$1,0))&amp;""),""))</f>
        <v/>
      </c>
      <c r="AR345" s="36">
        <f>IF(LEN(AQ345)&gt;0,ROW(),"")</f>
        <v/>
      </c>
      <c r="AS345" s="36">
        <f>IFERROR(TRIM(INDEX($A345:$Z345,MATCH(Lists!$J$7,$A$1:$Z$1,0))&amp;""),"")</f>
        <v/>
      </c>
      <c r="AT345" s="36">
        <f>IFERROR(TRIM(INDEX($A345:$Z345,MATCH(Lists!$J$8,$A$1:$Z$1,0))&amp;""),"")</f>
        <v/>
      </c>
      <c r="AU345" s="36">
        <f>IF(AND(AH345=1,LEN(AT345)&gt;0),MAX($AU$1:AU344)+1,"")</f>
        <v/>
      </c>
      <c r="AV345" s="36">
        <f>IF(AH345=1,AE345,"")</f>
        <v/>
      </c>
      <c r="AW345" s="36">
        <f>IF(AV345="","",SUMPRODUCT(($AV$2:$AV$501&lt;&gt;"")*($AV$2:$AV$501&lt;AV345))+SUMPRODUCT(($AV$2:AV345=AV345)*1))</f>
        <v/>
      </c>
      <c r="AX345" s="36">
        <f>IF(AI345=1,IFERROR(TRIM(INDEX($A345:$Z345,MATCH(Lists!$J$6,$A$1:$Z$1,0))&amp;""),""),"")</f>
        <v/>
      </c>
    </row>
    <row r="346">
      <c r="AA346" s="34" t="n"/>
      <c r="AB346" s="37" t="n"/>
      <c r="AC346" s="37" t="n"/>
      <c r="AD346" s="34" t="n"/>
      <c r="AE346" s="36">
        <f>IFERROR(TRIM(INDEX($A346:$Z346,MATCH(Lists!$J$2,$A$1:$Z$1,0))&amp;""),"")</f>
        <v/>
      </c>
      <c r="AF346" s="36">
        <f>IFERROR(TRIM(INDEX($A346:$Z346,MATCH(Lists!$J$3,$A$1:$Z$1,0))&amp;""),"")</f>
        <v/>
      </c>
      <c r="AG346" s="36">
        <f>IFERROR(TRIM(INDEX($A346:$Z346,MATCH(Lists!$J$4,$A$1:$Z$1,0))&amp;""),"")</f>
        <v/>
      </c>
      <c r="AH346" s="36">
        <f>IF(AND(AE346&lt;&gt;"",UPPER(TRIM(AB346))&lt;&gt;"Y"),1,0)</f>
        <v/>
      </c>
      <c r="AI346" s="36">
        <f>IF(AH346=1,IF(LEFT(IFERROR(TRIM(INDEX($A346:$Z346,MATCH(Lists!$J$5,$A$1:$Z$1,0))&amp;""),""),3)="Yes",1,0),0)</f>
        <v/>
      </c>
      <c r="AJ346" s="36">
        <f>IFERROR(TRIM(INDEX($A346:$Z346,MATCH(Lists!$J$9,$A$1:$Z$1,0))&amp;""),"")</f>
        <v/>
      </c>
      <c r="AK346" s="36">
        <f>IF(AH346=0,0,IF(AJ346="",1,IF(IFERROR(INDEX(Lists!$B$2:$B$9,MATCH(AJ346,Lists!$A$2:$A$9,0)),"N")="Y",1,0)))</f>
        <v/>
      </c>
      <c r="AL346" s="36">
        <f>AH346+AI346</f>
        <v/>
      </c>
      <c r="AM346" s="36">
        <f>AK346*(1+AI346)</f>
        <v/>
      </c>
      <c r="AN346" s="36">
        <f>IFERROR(VALUE(IFERROR(TRIM(INDEX($A346:$Z346,MATCH(Lists!$J$10,$A$1:$Z$1,0))&amp;""),"")),0)</f>
        <v/>
      </c>
      <c r="AO346" s="36">
        <f>IFERROR(VALUE(IFERROR(TRIM(INDEX($A346:$Z346,MATCH(Lists!$J$12,$A$1:$Z$1,0))&amp;""),"")),0)</f>
        <v/>
      </c>
      <c r="AP346" s="36">
        <f>IF(IFERROR(INDEX(Lists!$C$2:$C$9,MATCH(AJ346,Lists!$A$2:$A$9,0)),"N")="Y",AN346-AO346,0)</f>
        <v/>
      </c>
      <c r="AQ346" s="36">
        <f>UPPER(IFERROR(TRIM(INDEX($A346:$Z346,MATCH(Lists!$J$11,$A$1:$Z$1,0))&amp;""),""))</f>
        <v/>
      </c>
      <c r="AR346" s="36">
        <f>IF(LEN(AQ346)&gt;0,ROW(),"")</f>
        <v/>
      </c>
      <c r="AS346" s="36">
        <f>IFERROR(TRIM(INDEX($A346:$Z346,MATCH(Lists!$J$7,$A$1:$Z$1,0))&amp;""),"")</f>
        <v/>
      </c>
      <c r="AT346" s="36">
        <f>IFERROR(TRIM(INDEX($A346:$Z346,MATCH(Lists!$J$8,$A$1:$Z$1,0))&amp;""),"")</f>
        <v/>
      </c>
      <c r="AU346" s="36">
        <f>IF(AND(AH346=1,LEN(AT346)&gt;0),MAX($AU$1:AU345)+1,"")</f>
        <v/>
      </c>
      <c r="AV346" s="36">
        <f>IF(AH346=1,AE346,"")</f>
        <v/>
      </c>
      <c r="AW346" s="36">
        <f>IF(AV346="","",SUMPRODUCT(($AV$2:$AV$501&lt;&gt;"")*($AV$2:$AV$501&lt;AV346))+SUMPRODUCT(($AV$2:AV346=AV346)*1))</f>
        <v/>
      </c>
      <c r="AX346" s="36">
        <f>IF(AI346=1,IFERROR(TRIM(INDEX($A346:$Z346,MATCH(Lists!$J$6,$A$1:$Z$1,0))&amp;""),""),"")</f>
        <v/>
      </c>
    </row>
    <row r="347">
      <c r="AA347" s="34" t="n"/>
      <c r="AB347" s="37" t="n"/>
      <c r="AC347" s="37" t="n"/>
      <c r="AD347" s="34" t="n"/>
      <c r="AE347" s="36">
        <f>IFERROR(TRIM(INDEX($A347:$Z347,MATCH(Lists!$J$2,$A$1:$Z$1,0))&amp;""),"")</f>
        <v/>
      </c>
      <c r="AF347" s="36">
        <f>IFERROR(TRIM(INDEX($A347:$Z347,MATCH(Lists!$J$3,$A$1:$Z$1,0))&amp;""),"")</f>
        <v/>
      </c>
      <c r="AG347" s="36">
        <f>IFERROR(TRIM(INDEX($A347:$Z347,MATCH(Lists!$J$4,$A$1:$Z$1,0))&amp;""),"")</f>
        <v/>
      </c>
      <c r="AH347" s="36">
        <f>IF(AND(AE347&lt;&gt;"",UPPER(TRIM(AB347))&lt;&gt;"Y"),1,0)</f>
        <v/>
      </c>
      <c r="AI347" s="36">
        <f>IF(AH347=1,IF(LEFT(IFERROR(TRIM(INDEX($A347:$Z347,MATCH(Lists!$J$5,$A$1:$Z$1,0))&amp;""),""),3)="Yes",1,0),0)</f>
        <v/>
      </c>
      <c r="AJ347" s="36">
        <f>IFERROR(TRIM(INDEX($A347:$Z347,MATCH(Lists!$J$9,$A$1:$Z$1,0))&amp;""),"")</f>
        <v/>
      </c>
      <c r="AK347" s="36">
        <f>IF(AH347=0,0,IF(AJ347="",1,IF(IFERROR(INDEX(Lists!$B$2:$B$9,MATCH(AJ347,Lists!$A$2:$A$9,0)),"N")="Y",1,0)))</f>
        <v/>
      </c>
      <c r="AL347" s="36">
        <f>AH347+AI347</f>
        <v/>
      </c>
      <c r="AM347" s="36">
        <f>AK347*(1+AI347)</f>
        <v/>
      </c>
      <c r="AN347" s="36">
        <f>IFERROR(VALUE(IFERROR(TRIM(INDEX($A347:$Z347,MATCH(Lists!$J$10,$A$1:$Z$1,0))&amp;""),"")),0)</f>
        <v/>
      </c>
      <c r="AO347" s="36">
        <f>IFERROR(VALUE(IFERROR(TRIM(INDEX($A347:$Z347,MATCH(Lists!$J$12,$A$1:$Z$1,0))&amp;""),"")),0)</f>
        <v/>
      </c>
      <c r="AP347" s="36">
        <f>IF(IFERROR(INDEX(Lists!$C$2:$C$9,MATCH(AJ347,Lists!$A$2:$A$9,0)),"N")="Y",AN347-AO347,0)</f>
        <v/>
      </c>
      <c r="AQ347" s="36">
        <f>UPPER(IFERROR(TRIM(INDEX($A347:$Z347,MATCH(Lists!$J$11,$A$1:$Z$1,0))&amp;""),""))</f>
        <v/>
      </c>
      <c r="AR347" s="36">
        <f>IF(LEN(AQ347)&gt;0,ROW(),"")</f>
        <v/>
      </c>
      <c r="AS347" s="36">
        <f>IFERROR(TRIM(INDEX($A347:$Z347,MATCH(Lists!$J$7,$A$1:$Z$1,0))&amp;""),"")</f>
        <v/>
      </c>
      <c r="AT347" s="36">
        <f>IFERROR(TRIM(INDEX($A347:$Z347,MATCH(Lists!$J$8,$A$1:$Z$1,0))&amp;""),"")</f>
        <v/>
      </c>
      <c r="AU347" s="36">
        <f>IF(AND(AH347=1,LEN(AT347)&gt;0),MAX($AU$1:AU346)+1,"")</f>
        <v/>
      </c>
      <c r="AV347" s="36">
        <f>IF(AH347=1,AE347,"")</f>
        <v/>
      </c>
      <c r="AW347" s="36">
        <f>IF(AV347="","",SUMPRODUCT(($AV$2:$AV$501&lt;&gt;"")*($AV$2:$AV$501&lt;AV347))+SUMPRODUCT(($AV$2:AV347=AV347)*1))</f>
        <v/>
      </c>
      <c r="AX347" s="36">
        <f>IF(AI347=1,IFERROR(TRIM(INDEX($A347:$Z347,MATCH(Lists!$J$6,$A$1:$Z$1,0))&amp;""),""),"")</f>
        <v/>
      </c>
    </row>
    <row r="348">
      <c r="AA348" s="34" t="n"/>
      <c r="AB348" s="37" t="n"/>
      <c r="AC348" s="37" t="n"/>
      <c r="AD348" s="34" t="n"/>
      <c r="AE348" s="36">
        <f>IFERROR(TRIM(INDEX($A348:$Z348,MATCH(Lists!$J$2,$A$1:$Z$1,0))&amp;""),"")</f>
        <v/>
      </c>
      <c r="AF348" s="36">
        <f>IFERROR(TRIM(INDEX($A348:$Z348,MATCH(Lists!$J$3,$A$1:$Z$1,0))&amp;""),"")</f>
        <v/>
      </c>
      <c r="AG348" s="36">
        <f>IFERROR(TRIM(INDEX($A348:$Z348,MATCH(Lists!$J$4,$A$1:$Z$1,0))&amp;""),"")</f>
        <v/>
      </c>
      <c r="AH348" s="36">
        <f>IF(AND(AE348&lt;&gt;"",UPPER(TRIM(AB348))&lt;&gt;"Y"),1,0)</f>
        <v/>
      </c>
      <c r="AI348" s="36">
        <f>IF(AH348=1,IF(LEFT(IFERROR(TRIM(INDEX($A348:$Z348,MATCH(Lists!$J$5,$A$1:$Z$1,0))&amp;""),""),3)="Yes",1,0),0)</f>
        <v/>
      </c>
      <c r="AJ348" s="36">
        <f>IFERROR(TRIM(INDEX($A348:$Z348,MATCH(Lists!$J$9,$A$1:$Z$1,0))&amp;""),"")</f>
        <v/>
      </c>
      <c r="AK348" s="36">
        <f>IF(AH348=0,0,IF(AJ348="",1,IF(IFERROR(INDEX(Lists!$B$2:$B$9,MATCH(AJ348,Lists!$A$2:$A$9,0)),"N")="Y",1,0)))</f>
        <v/>
      </c>
      <c r="AL348" s="36">
        <f>AH348+AI348</f>
        <v/>
      </c>
      <c r="AM348" s="36">
        <f>AK348*(1+AI348)</f>
        <v/>
      </c>
      <c r="AN348" s="36">
        <f>IFERROR(VALUE(IFERROR(TRIM(INDEX($A348:$Z348,MATCH(Lists!$J$10,$A$1:$Z$1,0))&amp;""),"")),0)</f>
        <v/>
      </c>
      <c r="AO348" s="36">
        <f>IFERROR(VALUE(IFERROR(TRIM(INDEX($A348:$Z348,MATCH(Lists!$J$12,$A$1:$Z$1,0))&amp;""),"")),0)</f>
        <v/>
      </c>
      <c r="AP348" s="36">
        <f>IF(IFERROR(INDEX(Lists!$C$2:$C$9,MATCH(AJ348,Lists!$A$2:$A$9,0)),"N")="Y",AN348-AO348,0)</f>
        <v/>
      </c>
      <c r="AQ348" s="36">
        <f>UPPER(IFERROR(TRIM(INDEX($A348:$Z348,MATCH(Lists!$J$11,$A$1:$Z$1,0))&amp;""),""))</f>
        <v/>
      </c>
      <c r="AR348" s="36">
        <f>IF(LEN(AQ348)&gt;0,ROW(),"")</f>
        <v/>
      </c>
      <c r="AS348" s="36">
        <f>IFERROR(TRIM(INDEX($A348:$Z348,MATCH(Lists!$J$7,$A$1:$Z$1,0))&amp;""),"")</f>
        <v/>
      </c>
      <c r="AT348" s="36">
        <f>IFERROR(TRIM(INDEX($A348:$Z348,MATCH(Lists!$J$8,$A$1:$Z$1,0))&amp;""),"")</f>
        <v/>
      </c>
      <c r="AU348" s="36">
        <f>IF(AND(AH348=1,LEN(AT348)&gt;0),MAX($AU$1:AU347)+1,"")</f>
        <v/>
      </c>
      <c r="AV348" s="36">
        <f>IF(AH348=1,AE348,"")</f>
        <v/>
      </c>
      <c r="AW348" s="36">
        <f>IF(AV348="","",SUMPRODUCT(($AV$2:$AV$501&lt;&gt;"")*($AV$2:$AV$501&lt;AV348))+SUMPRODUCT(($AV$2:AV348=AV348)*1))</f>
        <v/>
      </c>
      <c r="AX348" s="36">
        <f>IF(AI348=1,IFERROR(TRIM(INDEX($A348:$Z348,MATCH(Lists!$J$6,$A$1:$Z$1,0))&amp;""),""),"")</f>
        <v/>
      </c>
    </row>
    <row r="349">
      <c r="AA349" s="34" t="n"/>
      <c r="AB349" s="37" t="n"/>
      <c r="AC349" s="37" t="n"/>
      <c r="AD349" s="34" t="n"/>
      <c r="AE349" s="36">
        <f>IFERROR(TRIM(INDEX($A349:$Z349,MATCH(Lists!$J$2,$A$1:$Z$1,0))&amp;""),"")</f>
        <v/>
      </c>
      <c r="AF349" s="36">
        <f>IFERROR(TRIM(INDEX($A349:$Z349,MATCH(Lists!$J$3,$A$1:$Z$1,0))&amp;""),"")</f>
        <v/>
      </c>
      <c r="AG349" s="36">
        <f>IFERROR(TRIM(INDEX($A349:$Z349,MATCH(Lists!$J$4,$A$1:$Z$1,0))&amp;""),"")</f>
        <v/>
      </c>
      <c r="AH349" s="36">
        <f>IF(AND(AE349&lt;&gt;"",UPPER(TRIM(AB349))&lt;&gt;"Y"),1,0)</f>
        <v/>
      </c>
      <c r="AI349" s="36">
        <f>IF(AH349=1,IF(LEFT(IFERROR(TRIM(INDEX($A349:$Z349,MATCH(Lists!$J$5,$A$1:$Z$1,0))&amp;""),""),3)="Yes",1,0),0)</f>
        <v/>
      </c>
      <c r="AJ349" s="36">
        <f>IFERROR(TRIM(INDEX($A349:$Z349,MATCH(Lists!$J$9,$A$1:$Z$1,0))&amp;""),"")</f>
        <v/>
      </c>
      <c r="AK349" s="36">
        <f>IF(AH349=0,0,IF(AJ349="",1,IF(IFERROR(INDEX(Lists!$B$2:$B$9,MATCH(AJ349,Lists!$A$2:$A$9,0)),"N")="Y",1,0)))</f>
        <v/>
      </c>
      <c r="AL349" s="36">
        <f>AH349+AI349</f>
        <v/>
      </c>
      <c r="AM349" s="36">
        <f>AK349*(1+AI349)</f>
        <v/>
      </c>
      <c r="AN349" s="36">
        <f>IFERROR(VALUE(IFERROR(TRIM(INDEX($A349:$Z349,MATCH(Lists!$J$10,$A$1:$Z$1,0))&amp;""),"")),0)</f>
        <v/>
      </c>
      <c r="AO349" s="36">
        <f>IFERROR(VALUE(IFERROR(TRIM(INDEX($A349:$Z349,MATCH(Lists!$J$12,$A$1:$Z$1,0))&amp;""),"")),0)</f>
        <v/>
      </c>
      <c r="AP349" s="36">
        <f>IF(IFERROR(INDEX(Lists!$C$2:$C$9,MATCH(AJ349,Lists!$A$2:$A$9,0)),"N")="Y",AN349-AO349,0)</f>
        <v/>
      </c>
      <c r="AQ349" s="36">
        <f>UPPER(IFERROR(TRIM(INDEX($A349:$Z349,MATCH(Lists!$J$11,$A$1:$Z$1,0))&amp;""),""))</f>
        <v/>
      </c>
      <c r="AR349" s="36">
        <f>IF(LEN(AQ349)&gt;0,ROW(),"")</f>
        <v/>
      </c>
      <c r="AS349" s="36">
        <f>IFERROR(TRIM(INDEX($A349:$Z349,MATCH(Lists!$J$7,$A$1:$Z$1,0))&amp;""),"")</f>
        <v/>
      </c>
      <c r="AT349" s="36">
        <f>IFERROR(TRIM(INDEX($A349:$Z349,MATCH(Lists!$J$8,$A$1:$Z$1,0))&amp;""),"")</f>
        <v/>
      </c>
      <c r="AU349" s="36">
        <f>IF(AND(AH349=1,LEN(AT349)&gt;0),MAX($AU$1:AU348)+1,"")</f>
        <v/>
      </c>
      <c r="AV349" s="36">
        <f>IF(AH349=1,AE349,"")</f>
        <v/>
      </c>
      <c r="AW349" s="36">
        <f>IF(AV349="","",SUMPRODUCT(($AV$2:$AV$501&lt;&gt;"")*($AV$2:$AV$501&lt;AV349))+SUMPRODUCT(($AV$2:AV349=AV349)*1))</f>
        <v/>
      </c>
      <c r="AX349" s="36">
        <f>IF(AI349=1,IFERROR(TRIM(INDEX($A349:$Z349,MATCH(Lists!$J$6,$A$1:$Z$1,0))&amp;""),""),"")</f>
        <v/>
      </c>
    </row>
    <row r="350">
      <c r="AA350" s="34" t="n"/>
      <c r="AB350" s="37" t="n"/>
      <c r="AC350" s="37" t="n"/>
      <c r="AD350" s="34" t="n"/>
      <c r="AE350" s="36">
        <f>IFERROR(TRIM(INDEX($A350:$Z350,MATCH(Lists!$J$2,$A$1:$Z$1,0))&amp;""),"")</f>
        <v/>
      </c>
      <c r="AF350" s="36">
        <f>IFERROR(TRIM(INDEX($A350:$Z350,MATCH(Lists!$J$3,$A$1:$Z$1,0))&amp;""),"")</f>
        <v/>
      </c>
      <c r="AG350" s="36">
        <f>IFERROR(TRIM(INDEX($A350:$Z350,MATCH(Lists!$J$4,$A$1:$Z$1,0))&amp;""),"")</f>
        <v/>
      </c>
      <c r="AH350" s="36">
        <f>IF(AND(AE350&lt;&gt;"",UPPER(TRIM(AB350))&lt;&gt;"Y"),1,0)</f>
        <v/>
      </c>
      <c r="AI350" s="36">
        <f>IF(AH350=1,IF(LEFT(IFERROR(TRIM(INDEX($A350:$Z350,MATCH(Lists!$J$5,$A$1:$Z$1,0))&amp;""),""),3)="Yes",1,0),0)</f>
        <v/>
      </c>
      <c r="AJ350" s="36">
        <f>IFERROR(TRIM(INDEX($A350:$Z350,MATCH(Lists!$J$9,$A$1:$Z$1,0))&amp;""),"")</f>
        <v/>
      </c>
      <c r="AK350" s="36">
        <f>IF(AH350=0,0,IF(AJ350="",1,IF(IFERROR(INDEX(Lists!$B$2:$B$9,MATCH(AJ350,Lists!$A$2:$A$9,0)),"N")="Y",1,0)))</f>
        <v/>
      </c>
      <c r="AL350" s="36">
        <f>AH350+AI350</f>
        <v/>
      </c>
      <c r="AM350" s="36">
        <f>AK350*(1+AI350)</f>
        <v/>
      </c>
      <c r="AN350" s="36">
        <f>IFERROR(VALUE(IFERROR(TRIM(INDEX($A350:$Z350,MATCH(Lists!$J$10,$A$1:$Z$1,0))&amp;""),"")),0)</f>
        <v/>
      </c>
      <c r="AO350" s="36">
        <f>IFERROR(VALUE(IFERROR(TRIM(INDEX($A350:$Z350,MATCH(Lists!$J$12,$A$1:$Z$1,0))&amp;""),"")),0)</f>
        <v/>
      </c>
      <c r="AP350" s="36">
        <f>IF(IFERROR(INDEX(Lists!$C$2:$C$9,MATCH(AJ350,Lists!$A$2:$A$9,0)),"N")="Y",AN350-AO350,0)</f>
        <v/>
      </c>
      <c r="AQ350" s="36">
        <f>UPPER(IFERROR(TRIM(INDEX($A350:$Z350,MATCH(Lists!$J$11,$A$1:$Z$1,0))&amp;""),""))</f>
        <v/>
      </c>
      <c r="AR350" s="36">
        <f>IF(LEN(AQ350)&gt;0,ROW(),"")</f>
        <v/>
      </c>
      <c r="AS350" s="36">
        <f>IFERROR(TRIM(INDEX($A350:$Z350,MATCH(Lists!$J$7,$A$1:$Z$1,0))&amp;""),"")</f>
        <v/>
      </c>
      <c r="AT350" s="36">
        <f>IFERROR(TRIM(INDEX($A350:$Z350,MATCH(Lists!$J$8,$A$1:$Z$1,0))&amp;""),"")</f>
        <v/>
      </c>
      <c r="AU350" s="36">
        <f>IF(AND(AH350=1,LEN(AT350)&gt;0),MAX($AU$1:AU349)+1,"")</f>
        <v/>
      </c>
      <c r="AV350" s="36">
        <f>IF(AH350=1,AE350,"")</f>
        <v/>
      </c>
      <c r="AW350" s="36">
        <f>IF(AV350="","",SUMPRODUCT(($AV$2:$AV$501&lt;&gt;"")*($AV$2:$AV$501&lt;AV350))+SUMPRODUCT(($AV$2:AV350=AV350)*1))</f>
        <v/>
      </c>
      <c r="AX350" s="36">
        <f>IF(AI350=1,IFERROR(TRIM(INDEX($A350:$Z350,MATCH(Lists!$J$6,$A$1:$Z$1,0))&amp;""),""),"")</f>
        <v/>
      </c>
    </row>
    <row r="351">
      <c r="AA351" s="34" t="n"/>
      <c r="AB351" s="37" t="n"/>
      <c r="AC351" s="37" t="n"/>
      <c r="AD351" s="34" t="n"/>
      <c r="AE351" s="36">
        <f>IFERROR(TRIM(INDEX($A351:$Z351,MATCH(Lists!$J$2,$A$1:$Z$1,0))&amp;""),"")</f>
        <v/>
      </c>
      <c r="AF351" s="36">
        <f>IFERROR(TRIM(INDEX($A351:$Z351,MATCH(Lists!$J$3,$A$1:$Z$1,0))&amp;""),"")</f>
        <v/>
      </c>
      <c r="AG351" s="36">
        <f>IFERROR(TRIM(INDEX($A351:$Z351,MATCH(Lists!$J$4,$A$1:$Z$1,0))&amp;""),"")</f>
        <v/>
      </c>
      <c r="AH351" s="36">
        <f>IF(AND(AE351&lt;&gt;"",UPPER(TRIM(AB351))&lt;&gt;"Y"),1,0)</f>
        <v/>
      </c>
      <c r="AI351" s="36">
        <f>IF(AH351=1,IF(LEFT(IFERROR(TRIM(INDEX($A351:$Z351,MATCH(Lists!$J$5,$A$1:$Z$1,0))&amp;""),""),3)="Yes",1,0),0)</f>
        <v/>
      </c>
      <c r="AJ351" s="36">
        <f>IFERROR(TRIM(INDEX($A351:$Z351,MATCH(Lists!$J$9,$A$1:$Z$1,0))&amp;""),"")</f>
        <v/>
      </c>
      <c r="AK351" s="36">
        <f>IF(AH351=0,0,IF(AJ351="",1,IF(IFERROR(INDEX(Lists!$B$2:$B$9,MATCH(AJ351,Lists!$A$2:$A$9,0)),"N")="Y",1,0)))</f>
        <v/>
      </c>
      <c r="AL351" s="36">
        <f>AH351+AI351</f>
        <v/>
      </c>
      <c r="AM351" s="36">
        <f>AK351*(1+AI351)</f>
        <v/>
      </c>
      <c r="AN351" s="36">
        <f>IFERROR(VALUE(IFERROR(TRIM(INDEX($A351:$Z351,MATCH(Lists!$J$10,$A$1:$Z$1,0))&amp;""),"")),0)</f>
        <v/>
      </c>
      <c r="AO351" s="36">
        <f>IFERROR(VALUE(IFERROR(TRIM(INDEX($A351:$Z351,MATCH(Lists!$J$12,$A$1:$Z$1,0))&amp;""),"")),0)</f>
        <v/>
      </c>
      <c r="AP351" s="36">
        <f>IF(IFERROR(INDEX(Lists!$C$2:$C$9,MATCH(AJ351,Lists!$A$2:$A$9,0)),"N")="Y",AN351-AO351,0)</f>
        <v/>
      </c>
      <c r="AQ351" s="36">
        <f>UPPER(IFERROR(TRIM(INDEX($A351:$Z351,MATCH(Lists!$J$11,$A$1:$Z$1,0))&amp;""),""))</f>
        <v/>
      </c>
      <c r="AR351" s="36">
        <f>IF(LEN(AQ351)&gt;0,ROW(),"")</f>
        <v/>
      </c>
      <c r="AS351" s="36">
        <f>IFERROR(TRIM(INDEX($A351:$Z351,MATCH(Lists!$J$7,$A$1:$Z$1,0))&amp;""),"")</f>
        <v/>
      </c>
      <c r="AT351" s="36">
        <f>IFERROR(TRIM(INDEX($A351:$Z351,MATCH(Lists!$J$8,$A$1:$Z$1,0))&amp;""),"")</f>
        <v/>
      </c>
      <c r="AU351" s="36">
        <f>IF(AND(AH351=1,LEN(AT351)&gt;0),MAX($AU$1:AU350)+1,"")</f>
        <v/>
      </c>
      <c r="AV351" s="36">
        <f>IF(AH351=1,AE351,"")</f>
        <v/>
      </c>
      <c r="AW351" s="36">
        <f>IF(AV351="","",SUMPRODUCT(($AV$2:$AV$501&lt;&gt;"")*($AV$2:$AV$501&lt;AV351))+SUMPRODUCT(($AV$2:AV351=AV351)*1))</f>
        <v/>
      </c>
      <c r="AX351" s="36">
        <f>IF(AI351=1,IFERROR(TRIM(INDEX($A351:$Z351,MATCH(Lists!$J$6,$A$1:$Z$1,0))&amp;""),""),"")</f>
        <v/>
      </c>
    </row>
    <row r="352">
      <c r="AA352" s="34" t="n"/>
      <c r="AB352" s="37" t="n"/>
      <c r="AC352" s="37" t="n"/>
      <c r="AD352" s="34" t="n"/>
      <c r="AE352" s="36">
        <f>IFERROR(TRIM(INDEX($A352:$Z352,MATCH(Lists!$J$2,$A$1:$Z$1,0))&amp;""),"")</f>
        <v/>
      </c>
      <c r="AF352" s="36">
        <f>IFERROR(TRIM(INDEX($A352:$Z352,MATCH(Lists!$J$3,$A$1:$Z$1,0))&amp;""),"")</f>
        <v/>
      </c>
      <c r="AG352" s="36">
        <f>IFERROR(TRIM(INDEX($A352:$Z352,MATCH(Lists!$J$4,$A$1:$Z$1,0))&amp;""),"")</f>
        <v/>
      </c>
      <c r="AH352" s="36">
        <f>IF(AND(AE352&lt;&gt;"",UPPER(TRIM(AB352))&lt;&gt;"Y"),1,0)</f>
        <v/>
      </c>
      <c r="AI352" s="36">
        <f>IF(AH352=1,IF(LEFT(IFERROR(TRIM(INDEX($A352:$Z352,MATCH(Lists!$J$5,$A$1:$Z$1,0))&amp;""),""),3)="Yes",1,0),0)</f>
        <v/>
      </c>
      <c r="AJ352" s="36">
        <f>IFERROR(TRIM(INDEX($A352:$Z352,MATCH(Lists!$J$9,$A$1:$Z$1,0))&amp;""),"")</f>
        <v/>
      </c>
      <c r="AK352" s="36">
        <f>IF(AH352=0,0,IF(AJ352="",1,IF(IFERROR(INDEX(Lists!$B$2:$B$9,MATCH(AJ352,Lists!$A$2:$A$9,0)),"N")="Y",1,0)))</f>
        <v/>
      </c>
      <c r="AL352" s="36">
        <f>AH352+AI352</f>
        <v/>
      </c>
      <c r="AM352" s="36">
        <f>AK352*(1+AI352)</f>
        <v/>
      </c>
      <c r="AN352" s="36">
        <f>IFERROR(VALUE(IFERROR(TRIM(INDEX($A352:$Z352,MATCH(Lists!$J$10,$A$1:$Z$1,0))&amp;""),"")),0)</f>
        <v/>
      </c>
      <c r="AO352" s="36">
        <f>IFERROR(VALUE(IFERROR(TRIM(INDEX($A352:$Z352,MATCH(Lists!$J$12,$A$1:$Z$1,0))&amp;""),"")),0)</f>
        <v/>
      </c>
      <c r="AP352" s="36">
        <f>IF(IFERROR(INDEX(Lists!$C$2:$C$9,MATCH(AJ352,Lists!$A$2:$A$9,0)),"N")="Y",AN352-AO352,0)</f>
        <v/>
      </c>
      <c r="AQ352" s="36">
        <f>UPPER(IFERROR(TRIM(INDEX($A352:$Z352,MATCH(Lists!$J$11,$A$1:$Z$1,0))&amp;""),""))</f>
        <v/>
      </c>
      <c r="AR352" s="36">
        <f>IF(LEN(AQ352)&gt;0,ROW(),"")</f>
        <v/>
      </c>
      <c r="AS352" s="36">
        <f>IFERROR(TRIM(INDEX($A352:$Z352,MATCH(Lists!$J$7,$A$1:$Z$1,0))&amp;""),"")</f>
        <v/>
      </c>
      <c r="AT352" s="36">
        <f>IFERROR(TRIM(INDEX($A352:$Z352,MATCH(Lists!$J$8,$A$1:$Z$1,0))&amp;""),"")</f>
        <v/>
      </c>
      <c r="AU352" s="36">
        <f>IF(AND(AH352=1,LEN(AT352)&gt;0),MAX($AU$1:AU351)+1,"")</f>
        <v/>
      </c>
      <c r="AV352" s="36">
        <f>IF(AH352=1,AE352,"")</f>
        <v/>
      </c>
      <c r="AW352" s="36">
        <f>IF(AV352="","",SUMPRODUCT(($AV$2:$AV$501&lt;&gt;"")*($AV$2:$AV$501&lt;AV352))+SUMPRODUCT(($AV$2:AV352=AV352)*1))</f>
        <v/>
      </c>
      <c r="AX352" s="36">
        <f>IF(AI352=1,IFERROR(TRIM(INDEX($A352:$Z352,MATCH(Lists!$J$6,$A$1:$Z$1,0))&amp;""),""),"")</f>
        <v/>
      </c>
    </row>
    <row r="353">
      <c r="AA353" s="34" t="n"/>
      <c r="AB353" s="37" t="n"/>
      <c r="AC353" s="37" t="n"/>
      <c r="AD353" s="34" t="n"/>
      <c r="AE353" s="36">
        <f>IFERROR(TRIM(INDEX($A353:$Z353,MATCH(Lists!$J$2,$A$1:$Z$1,0))&amp;""),"")</f>
        <v/>
      </c>
      <c r="AF353" s="36">
        <f>IFERROR(TRIM(INDEX($A353:$Z353,MATCH(Lists!$J$3,$A$1:$Z$1,0))&amp;""),"")</f>
        <v/>
      </c>
      <c r="AG353" s="36">
        <f>IFERROR(TRIM(INDEX($A353:$Z353,MATCH(Lists!$J$4,$A$1:$Z$1,0))&amp;""),"")</f>
        <v/>
      </c>
      <c r="AH353" s="36">
        <f>IF(AND(AE353&lt;&gt;"",UPPER(TRIM(AB353))&lt;&gt;"Y"),1,0)</f>
        <v/>
      </c>
      <c r="AI353" s="36">
        <f>IF(AH353=1,IF(LEFT(IFERROR(TRIM(INDEX($A353:$Z353,MATCH(Lists!$J$5,$A$1:$Z$1,0))&amp;""),""),3)="Yes",1,0),0)</f>
        <v/>
      </c>
      <c r="AJ353" s="36">
        <f>IFERROR(TRIM(INDEX($A353:$Z353,MATCH(Lists!$J$9,$A$1:$Z$1,0))&amp;""),"")</f>
        <v/>
      </c>
      <c r="AK353" s="36">
        <f>IF(AH353=0,0,IF(AJ353="",1,IF(IFERROR(INDEX(Lists!$B$2:$B$9,MATCH(AJ353,Lists!$A$2:$A$9,0)),"N")="Y",1,0)))</f>
        <v/>
      </c>
      <c r="AL353" s="36">
        <f>AH353+AI353</f>
        <v/>
      </c>
      <c r="AM353" s="36">
        <f>AK353*(1+AI353)</f>
        <v/>
      </c>
      <c r="AN353" s="36">
        <f>IFERROR(VALUE(IFERROR(TRIM(INDEX($A353:$Z353,MATCH(Lists!$J$10,$A$1:$Z$1,0))&amp;""),"")),0)</f>
        <v/>
      </c>
      <c r="AO353" s="36">
        <f>IFERROR(VALUE(IFERROR(TRIM(INDEX($A353:$Z353,MATCH(Lists!$J$12,$A$1:$Z$1,0))&amp;""),"")),0)</f>
        <v/>
      </c>
      <c r="AP353" s="36">
        <f>IF(IFERROR(INDEX(Lists!$C$2:$C$9,MATCH(AJ353,Lists!$A$2:$A$9,0)),"N")="Y",AN353-AO353,0)</f>
        <v/>
      </c>
      <c r="AQ353" s="36">
        <f>UPPER(IFERROR(TRIM(INDEX($A353:$Z353,MATCH(Lists!$J$11,$A$1:$Z$1,0))&amp;""),""))</f>
        <v/>
      </c>
      <c r="AR353" s="36">
        <f>IF(LEN(AQ353)&gt;0,ROW(),"")</f>
        <v/>
      </c>
      <c r="AS353" s="36">
        <f>IFERROR(TRIM(INDEX($A353:$Z353,MATCH(Lists!$J$7,$A$1:$Z$1,0))&amp;""),"")</f>
        <v/>
      </c>
      <c r="AT353" s="36">
        <f>IFERROR(TRIM(INDEX($A353:$Z353,MATCH(Lists!$J$8,$A$1:$Z$1,0))&amp;""),"")</f>
        <v/>
      </c>
      <c r="AU353" s="36">
        <f>IF(AND(AH353=1,LEN(AT353)&gt;0),MAX($AU$1:AU352)+1,"")</f>
        <v/>
      </c>
      <c r="AV353" s="36">
        <f>IF(AH353=1,AE353,"")</f>
        <v/>
      </c>
      <c r="AW353" s="36">
        <f>IF(AV353="","",SUMPRODUCT(($AV$2:$AV$501&lt;&gt;"")*($AV$2:$AV$501&lt;AV353))+SUMPRODUCT(($AV$2:AV353=AV353)*1))</f>
        <v/>
      </c>
      <c r="AX353" s="36">
        <f>IF(AI353=1,IFERROR(TRIM(INDEX($A353:$Z353,MATCH(Lists!$J$6,$A$1:$Z$1,0))&amp;""),""),"")</f>
        <v/>
      </c>
    </row>
    <row r="354">
      <c r="AA354" s="34" t="n"/>
      <c r="AB354" s="37" t="n"/>
      <c r="AC354" s="37" t="n"/>
      <c r="AD354" s="34" t="n"/>
      <c r="AE354" s="36">
        <f>IFERROR(TRIM(INDEX($A354:$Z354,MATCH(Lists!$J$2,$A$1:$Z$1,0))&amp;""),"")</f>
        <v/>
      </c>
      <c r="AF354" s="36">
        <f>IFERROR(TRIM(INDEX($A354:$Z354,MATCH(Lists!$J$3,$A$1:$Z$1,0))&amp;""),"")</f>
        <v/>
      </c>
      <c r="AG354" s="36">
        <f>IFERROR(TRIM(INDEX($A354:$Z354,MATCH(Lists!$J$4,$A$1:$Z$1,0))&amp;""),"")</f>
        <v/>
      </c>
      <c r="AH354" s="36">
        <f>IF(AND(AE354&lt;&gt;"",UPPER(TRIM(AB354))&lt;&gt;"Y"),1,0)</f>
        <v/>
      </c>
      <c r="AI354" s="36">
        <f>IF(AH354=1,IF(LEFT(IFERROR(TRIM(INDEX($A354:$Z354,MATCH(Lists!$J$5,$A$1:$Z$1,0))&amp;""),""),3)="Yes",1,0),0)</f>
        <v/>
      </c>
      <c r="AJ354" s="36">
        <f>IFERROR(TRIM(INDEX($A354:$Z354,MATCH(Lists!$J$9,$A$1:$Z$1,0))&amp;""),"")</f>
        <v/>
      </c>
      <c r="AK354" s="36">
        <f>IF(AH354=0,0,IF(AJ354="",1,IF(IFERROR(INDEX(Lists!$B$2:$B$9,MATCH(AJ354,Lists!$A$2:$A$9,0)),"N")="Y",1,0)))</f>
        <v/>
      </c>
      <c r="AL354" s="36">
        <f>AH354+AI354</f>
        <v/>
      </c>
      <c r="AM354" s="36">
        <f>AK354*(1+AI354)</f>
        <v/>
      </c>
      <c r="AN354" s="36">
        <f>IFERROR(VALUE(IFERROR(TRIM(INDEX($A354:$Z354,MATCH(Lists!$J$10,$A$1:$Z$1,0))&amp;""),"")),0)</f>
        <v/>
      </c>
      <c r="AO354" s="36">
        <f>IFERROR(VALUE(IFERROR(TRIM(INDEX($A354:$Z354,MATCH(Lists!$J$12,$A$1:$Z$1,0))&amp;""),"")),0)</f>
        <v/>
      </c>
      <c r="AP354" s="36">
        <f>IF(IFERROR(INDEX(Lists!$C$2:$C$9,MATCH(AJ354,Lists!$A$2:$A$9,0)),"N")="Y",AN354-AO354,0)</f>
        <v/>
      </c>
      <c r="AQ354" s="36">
        <f>UPPER(IFERROR(TRIM(INDEX($A354:$Z354,MATCH(Lists!$J$11,$A$1:$Z$1,0))&amp;""),""))</f>
        <v/>
      </c>
      <c r="AR354" s="36">
        <f>IF(LEN(AQ354)&gt;0,ROW(),"")</f>
        <v/>
      </c>
      <c r="AS354" s="36">
        <f>IFERROR(TRIM(INDEX($A354:$Z354,MATCH(Lists!$J$7,$A$1:$Z$1,0))&amp;""),"")</f>
        <v/>
      </c>
      <c r="AT354" s="36">
        <f>IFERROR(TRIM(INDEX($A354:$Z354,MATCH(Lists!$J$8,$A$1:$Z$1,0))&amp;""),"")</f>
        <v/>
      </c>
      <c r="AU354" s="36">
        <f>IF(AND(AH354=1,LEN(AT354)&gt;0),MAX($AU$1:AU353)+1,"")</f>
        <v/>
      </c>
      <c r="AV354" s="36">
        <f>IF(AH354=1,AE354,"")</f>
        <v/>
      </c>
      <c r="AW354" s="36">
        <f>IF(AV354="","",SUMPRODUCT(($AV$2:$AV$501&lt;&gt;"")*($AV$2:$AV$501&lt;AV354))+SUMPRODUCT(($AV$2:AV354=AV354)*1))</f>
        <v/>
      </c>
      <c r="AX354" s="36">
        <f>IF(AI354=1,IFERROR(TRIM(INDEX($A354:$Z354,MATCH(Lists!$J$6,$A$1:$Z$1,0))&amp;""),""),"")</f>
        <v/>
      </c>
    </row>
    <row r="355">
      <c r="AA355" s="34" t="n"/>
      <c r="AB355" s="37" t="n"/>
      <c r="AC355" s="37" t="n"/>
      <c r="AD355" s="34" t="n"/>
      <c r="AE355" s="36">
        <f>IFERROR(TRIM(INDEX($A355:$Z355,MATCH(Lists!$J$2,$A$1:$Z$1,0))&amp;""),"")</f>
        <v/>
      </c>
      <c r="AF355" s="36">
        <f>IFERROR(TRIM(INDEX($A355:$Z355,MATCH(Lists!$J$3,$A$1:$Z$1,0))&amp;""),"")</f>
        <v/>
      </c>
      <c r="AG355" s="36">
        <f>IFERROR(TRIM(INDEX($A355:$Z355,MATCH(Lists!$J$4,$A$1:$Z$1,0))&amp;""),"")</f>
        <v/>
      </c>
      <c r="AH355" s="36">
        <f>IF(AND(AE355&lt;&gt;"",UPPER(TRIM(AB355))&lt;&gt;"Y"),1,0)</f>
        <v/>
      </c>
      <c r="AI355" s="36">
        <f>IF(AH355=1,IF(LEFT(IFERROR(TRIM(INDEX($A355:$Z355,MATCH(Lists!$J$5,$A$1:$Z$1,0))&amp;""),""),3)="Yes",1,0),0)</f>
        <v/>
      </c>
      <c r="AJ355" s="36">
        <f>IFERROR(TRIM(INDEX($A355:$Z355,MATCH(Lists!$J$9,$A$1:$Z$1,0))&amp;""),"")</f>
        <v/>
      </c>
      <c r="AK355" s="36">
        <f>IF(AH355=0,0,IF(AJ355="",1,IF(IFERROR(INDEX(Lists!$B$2:$B$9,MATCH(AJ355,Lists!$A$2:$A$9,0)),"N")="Y",1,0)))</f>
        <v/>
      </c>
      <c r="AL355" s="36">
        <f>AH355+AI355</f>
        <v/>
      </c>
      <c r="AM355" s="36">
        <f>AK355*(1+AI355)</f>
        <v/>
      </c>
      <c r="AN355" s="36">
        <f>IFERROR(VALUE(IFERROR(TRIM(INDEX($A355:$Z355,MATCH(Lists!$J$10,$A$1:$Z$1,0))&amp;""),"")),0)</f>
        <v/>
      </c>
      <c r="AO355" s="36">
        <f>IFERROR(VALUE(IFERROR(TRIM(INDEX($A355:$Z355,MATCH(Lists!$J$12,$A$1:$Z$1,0))&amp;""),"")),0)</f>
        <v/>
      </c>
      <c r="AP355" s="36">
        <f>IF(IFERROR(INDEX(Lists!$C$2:$C$9,MATCH(AJ355,Lists!$A$2:$A$9,0)),"N")="Y",AN355-AO355,0)</f>
        <v/>
      </c>
      <c r="AQ355" s="36">
        <f>UPPER(IFERROR(TRIM(INDEX($A355:$Z355,MATCH(Lists!$J$11,$A$1:$Z$1,0))&amp;""),""))</f>
        <v/>
      </c>
      <c r="AR355" s="36">
        <f>IF(LEN(AQ355)&gt;0,ROW(),"")</f>
        <v/>
      </c>
      <c r="AS355" s="36">
        <f>IFERROR(TRIM(INDEX($A355:$Z355,MATCH(Lists!$J$7,$A$1:$Z$1,0))&amp;""),"")</f>
        <v/>
      </c>
      <c r="AT355" s="36">
        <f>IFERROR(TRIM(INDEX($A355:$Z355,MATCH(Lists!$J$8,$A$1:$Z$1,0))&amp;""),"")</f>
        <v/>
      </c>
      <c r="AU355" s="36">
        <f>IF(AND(AH355=1,LEN(AT355)&gt;0),MAX($AU$1:AU354)+1,"")</f>
        <v/>
      </c>
      <c r="AV355" s="36">
        <f>IF(AH355=1,AE355,"")</f>
        <v/>
      </c>
      <c r="AW355" s="36">
        <f>IF(AV355="","",SUMPRODUCT(($AV$2:$AV$501&lt;&gt;"")*($AV$2:$AV$501&lt;AV355))+SUMPRODUCT(($AV$2:AV355=AV355)*1))</f>
        <v/>
      </c>
      <c r="AX355" s="36">
        <f>IF(AI355=1,IFERROR(TRIM(INDEX($A355:$Z355,MATCH(Lists!$J$6,$A$1:$Z$1,0))&amp;""),""),"")</f>
        <v/>
      </c>
    </row>
    <row r="356">
      <c r="AA356" s="34" t="n"/>
      <c r="AB356" s="37" t="n"/>
      <c r="AC356" s="37" t="n"/>
      <c r="AD356" s="34" t="n"/>
      <c r="AE356" s="36">
        <f>IFERROR(TRIM(INDEX($A356:$Z356,MATCH(Lists!$J$2,$A$1:$Z$1,0))&amp;""),"")</f>
        <v/>
      </c>
      <c r="AF356" s="36">
        <f>IFERROR(TRIM(INDEX($A356:$Z356,MATCH(Lists!$J$3,$A$1:$Z$1,0))&amp;""),"")</f>
        <v/>
      </c>
      <c r="AG356" s="36">
        <f>IFERROR(TRIM(INDEX($A356:$Z356,MATCH(Lists!$J$4,$A$1:$Z$1,0))&amp;""),"")</f>
        <v/>
      </c>
      <c r="AH356" s="36">
        <f>IF(AND(AE356&lt;&gt;"",UPPER(TRIM(AB356))&lt;&gt;"Y"),1,0)</f>
        <v/>
      </c>
      <c r="AI356" s="36">
        <f>IF(AH356=1,IF(LEFT(IFERROR(TRIM(INDEX($A356:$Z356,MATCH(Lists!$J$5,$A$1:$Z$1,0))&amp;""),""),3)="Yes",1,0),0)</f>
        <v/>
      </c>
      <c r="AJ356" s="36">
        <f>IFERROR(TRIM(INDEX($A356:$Z356,MATCH(Lists!$J$9,$A$1:$Z$1,0))&amp;""),"")</f>
        <v/>
      </c>
      <c r="AK356" s="36">
        <f>IF(AH356=0,0,IF(AJ356="",1,IF(IFERROR(INDEX(Lists!$B$2:$B$9,MATCH(AJ356,Lists!$A$2:$A$9,0)),"N")="Y",1,0)))</f>
        <v/>
      </c>
      <c r="AL356" s="36">
        <f>AH356+AI356</f>
        <v/>
      </c>
      <c r="AM356" s="36">
        <f>AK356*(1+AI356)</f>
        <v/>
      </c>
      <c r="AN356" s="36">
        <f>IFERROR(VALUE(IFERROR(TRIM(INDEX($A356:$Z356,MATCH(Lists!$J$10,$A$1:$Z$1,0))&amp;""),"")),0)</f>
        <v/>
      </c>
      <c r="AO356" s="36">
        <f>IFERROR(VALUE(IFERROR(TRIM(INDEX($A356:$Z356,MATCH(Lists!$J$12,$A$1:$Z$1,0))&amp;""),"")),0)</f>
        <v/>
      </c>
      <c r="AP356" s="36">
        <f>IF(IFERROR(INDEX(Lists!$C$2:$C$9,MATCH(AJ356,Lists!$A$2:$A$9,0)),"N")="Y",AN356-AO356,0)</f>
        <v/>
      </c>
      <c r="AQ356" s="36">
        <f>UPPER(IFERROR(TRIM(INDEX($A356:$Z356,MATCH(Lists!$J$11,$A$1:$Z$1,0))&amp;""),""))</f>
        <v/>
      </c>
      <c r="AR356" s="36">
        <f>IF(LEN(AQ356)&gt;0,ROW(),"")</f>
        <v/>
      </c>
      <c r="AS356" s="36">
        <f>IFERROR(TRIM(INDEX($A356:$Z356,MATCH(Lists!$J$7,$A$1:$Z$1,0))&amp;""),"")</f>
        <v/>
      </c>
      <c r="AT356" s="36">
        <f>IFERROR(TRIM(INDEX($A356:$Z356,MATCH(Lists!$J$8,$A$1:$Z$1,0))&amp;""),"")</f>
        <v/>
      </c>
      <c r="AU356" s="36">
        <f>IF(AND(AH356=1,LEN(AT356)&gt;0),MAX($AU$1:AU355)+1,"")</f>
        <v/>
      </c>
      <c r="AV356" s="36">
        <f>IF(AH356=1,AE356,"")</f>
        <v/>
      </c>
      <c r="AW356" s="36">
        <f>IF(AV356="","",SUMPRODUCT(($AV$2:$AV$501&lt;&gt;"")*($AV$2:$AV$501&lt;AV356))+SUMPRODUCT(($AV$2:AV356=AV356)*1))</f>
        <v/>
      </c>
      <c r="AX356" s="36">
        <f>IF(AI356=1,IFERROR(TRIM(INDEX($A356:$Z356,MATCH(Lists!$J$6,$A$1:$Z$1,0))&amp;""),""),"")</f>
        <v/>
      </c>
    </row>
    <row r="357">
      <c r="AA357" s="34" t="n"/>
      <c r="AB357" s="37" t="n"/>
      <c r="AC357" s="37" t="n"/>
      <c r="AD357" s="34" t="n"/>
      <c r="AE357" s="36">
        <f>IFERROR(TRIM(INDEX($A357:$Z357,MATCH(Lists!$J$2,$A$1:$Z$1,0))&amp;""),"")</f>
        <v/>
      </c>
      <c r="AF357" s="36">
        <f>IFERROR(TRIM(INDEX($A357:$Z357,MATCH(Lists!$J$3,$A$1:$Z$1,0))&amp;""),"")</f>
        <v/>
      </c>
      <c r="AG357" s="36">
        <f>IFERROR(TRIM(INDEX($A357:$Z357,MATCH(Lists!$J$4,$A$1:$Z$1,0))&amp;""),"")</f>
        <v/>
      </c>
      <c r="AH357" s="36">
        <f>IF(AND(AE357&lt;&gt;"",UPPER(TRIM(AB357))&lt;&gt;"Y"),1,0)</f>
        <v/>
      </c>
      <c r="AI357" s="36">
        <f>IF(AH357=1,IF(LEFT(IFERROR(TRIM(INDEX($A357:$Z357,MATCH(Lists!$J$5,$A$1:$Z$1,0))&amp;""),""),3)="Yes",1,0),0)</f>
        <v/>
      </c>
      <c r="AJ357" s="36">
        <f>IFERROR(TRIM(INDEX($A357:$Z357,MATCH(Lists!$J$9,$A$1:$Z$1,0))&amp;""),"")</f>
        <v/>
      </c>
      <c r="AK357" s="36">
        <f>IF(AH357=0,0,IF(AJ357="",1,IF(IFERROR(INDEX(Lists!$B$2:$B$9,MATCH(AJ357,Lists!$A$2:$A$9,0)),"N")="Y",1,0)))</f>
        <v/>
      </c>
      <c r="AL357" s="36">
        <f>AH357+AI357</f>
        <v/>
      </c>
      <c r="AM357" s="36">
        <f>AK357*(1+AI357)</f>
        <v/>
      </c>
      <c r="AN357" s="36">
        <f>IFERROR(VALUE(IFERROR(TRIM(INDEX($A357:$Z357,MATCH(Lists!$J$10,$A$1:$Z$1,0))&amp;""),"")),0)</f>
        <v/>
      </c>
      <c r="AO357" s="36">
        <f>IFERROR(VALUE(IFERROR(TRIM(INDEX($A357:$Z357,MATCH(Lists!$J$12,$A$1:$Z$1,0))&amp;""),"")),0)</f>
        <v/>
      </c>
      <c r="AP357" s="36">
        <f>IF(IFERROR(INDEX(Lists!$C$2:$C$9,MATCH(AJ357,Lists!$A$2:$A$9,0)),"N")="Y",AN357-AO357,0)</f>
        <v/>
      </c>
      <c r="AQ357" s="36">
        <f>UPPER(IFERROR(TRIM(INDEX($A357:$Z357,MATCH(Lists!$J$11,$A$1:$Z$1,0))&amp;""),""))</f>
        <v/>
      </c>
      <c r="AR357" s="36">
        <f>IF(LEN(AQ357)&gt;0,ROW(),"")</f>
        <v/>
      </c>
      <c r="AS357" s="36">
        <f>IFERROR(TRIM(INDEX($A357:$Z357,MATCH(Lists!$J$7,$A$1:$Z$1,0))&amp;""),"")</f>
        <v/>
      </c>
      <c r="AT357" s="36">
        <f>IFERROR(TRIM(INDEX($A357:$Z357,MATCH(Lists!$J$8,$A$1:$Z$1,0))&amp;""),"")</f>
        <v/>
      </c>
      <c r="AU357" s="36">
        <f>IF(AND(AH357=1,LEN(AT357)&gt;0),MAX($AU$1:AU356)+1,"")</f>
        <v/>
      </c>
      <c r="AV357" s="36">
        <f>IF(AH357=1,AE357,"")</f>
        <v/>
      </c>
      <c r="AW357" s="36">
        <f>IF(AV357="","",SUMPRODUCT(($AV$2:$AV$501&lt;&gt;"")*($AV$2:$AV$501&lt;AV357))+SUMPRODUCT(($AV$2:AV357=AV357)*1))</f>
        <v/>
      </c>
      <c r="AX357" s="36">
        <f>IF(AI357=1,IFERROR(TRIM(INDEX($A357:$Z357,MATCH(Lists!$J$6,$A$1:$Z$1,0))&amp;""),""),"")</f>
        <v/>
      </c>
    </row>
    <row r="358">
      <c r="AA358" s="34" t="n"/>
      <c r="AB358" s="37" t="n"/>
      <c r="AC358" s="37" t="n"/>
      <c r="AD358" s="34" t="n"/>
      <c r="AE358" s="36">
        <f>IFERROR(TRIM(INDEX($A358:$Z358,MATCH(Lists!$J$2,$A$1:$Z$1,0))&amp;""),"")</f>
        <v/>
      </c>
      <c r="AF358" s="36">
        <f>IFERROR(TRIM(INDEX($A358:$Z358,MATCH(Lists!$J$3,$A$1:$Z$1,0))&amp;""),"")</f>
        <v/>
      </c>
      <c r="AG358" s="36">
        <f>IFERROR(TRIM(INDEX($A358:$Z358,MATCH(Lists!$J$4,$A$1:$Z$1,0))&amp;""),"")</f>
        <v/>
      </c>
      <c r="AH358" s="36">
        <f>IF(AND(AE358&lt;&gt;"",UPPER(TRIM(AB358))&lt;&gt;"Y"),1,0)</f>
        <v/>
      </c>
      <c r="AI358" s="36">
        <f>IF(AH358=1,IF(LEFT(IFERROR(TRIM(INDEX($A358:$Z358,MATCH(Lists!$J$5,$A$1:$Z$1,0))&amp;""),""),3)="Yes",1,0),0)</f>
        <v/>
      </c>
      <c r="AJ358" s="36">
        <f>IFERROR(TRIM(INDEX($A358:$Z358,MATCH(Lists!$J$9,$A$1:$Z$1,0))&amp;""),"")</f>
        <v/>
      </c>
      <c r="AK358" s="36">
        <f>IF(AH358=0,0,IF(AJ358="",1,IF(IFERROR(INDEX(Lists!$B$2:$B$9,MATCH(AJ358,Lists!$A$2:$A$9,0)),"N")="Y",1,0)))</f>
        <v/>
      </c>
      <c r="AL358" s="36">
        <f>AH358+AI358</f>
        <v/>
      </c>
      <c r="AM358" s="36">
        <f>AK358*(1+AI358)</f>
        <v/>
      </c>
      <c r="AN358" s="36">
        <f>IFERROR(VALUE(IFERROR(TRIM(INDEX($A358:$Z358,MATCH(Lists!$J$10,$A$1:$Z$1,0))&amp;""),"")),0)</f>
        <v/>
      </c>
      <c r="AO358" s="36">
        <f>IFERROR(VALUE(IFERROR(TRIM(INDEX($A358:$Z358,MATCH(Lists!$J$12,$A$1:$Z$1,0))&amp;""),"")),0)</f>
        <v/>
      </c>
      <c r="AP358" s="36">
        <f>IF(IFERROR(INDEX(Lists!$C$2:$C$9,MATCH(AJ358,Lists!$A$2:$A$9,0)),"N")="Y",AN358-AO358,0)</f>
        <v/>
      </c>
      <c r="AQ358" s="36">
        <f>UPPER(IFERROR(TRIM(INDEX($A358:$Z358,MATCH(Lists!$J$11,$A$1:$Z$1,0))&amp;""),""))</f>
        <v/>
      </c>
      <c r="AR358" s="36">
        <f>IF(LEN(AQ358)&gt;0,ROW(),"")</f>
        <v/>
      </c>
      <c r="AS358" s="36">
        <f>IFERROR(TRIM(INDEX($A358:$Z358,MATCH(Lists!$J$7,$A$1:$Z$1,0))&amp;""),"")</f>
        <v/>
      </c>
      <c r="AT358" s="36">
        <f>IFERROR(TRIM(INDEX($A358:$Z358,MATCH(Lists!$J$8,$A$1:$Z$1,0))&amp;""),"")</f>
        <v/>
      </c>
      <c r="AU358" s="36">
        <f>IF(AND(AH358=1,LEN(AT358)&gt;0),MAX($AU$1:AU357)+1,"")</f>
        <v/>
      </c>
      <c r="AV358" s="36">
        <f>IF(AH358=1,AE358,"")</f>
        <v/>
      </c>
      <c r="AW358" s="36">
        <f>IF(AV358="","",SUMPRODUCT(($AV$2:$AV$501&lt;&gt;"")*($AV$2:$AV$501&lt;AV358))+SUMPRODUCT(($AV$2:AV358=AV358)*1))</f>
        <v/>
      </c>
      <c r="AX358" s="36">
        <f>IF(AI358=1,IFERROR(TRIM(INDEX($A358:$Z358,MATCH(Lists!$J$6,$A$1:$Z$1,0))&amp;""),""),"")</f>
        <v/>
      </c>
    </row>
    <row r="359">
      <c r="AA359" s="34" t="n"/>
      <c r="AB359" s="37" t="n"/>
      <c r="AC359" s="37" t="n"/>
      <c r="AD359" s="34" t="n"/>
      <c r="AE359" s="36">
        <f>IFERROR(TRIM(INDEX($A359:$Z359,MATCH(Lists!$J$2,$A$1:$Z$1,0))&amp;""),"")</f>
        <v/>
      </c>
      <c r="AF359" s="36">
        <f>IFERROR(TRIM(INDEX($A359:$Z359,MATCH(Lists!$J$3,$A$1:$Z$1,0))&amp;""),"")</f>
        <v/>
      </c>
      <c r="AG359" s="36">
        <f>IFERROR(TRIM(INDEX($A359:$Z359,MATCH(Lists!$J$4,$A$1:$Z$1,0))&amp;""),"")</f>
        <v/>
      </c>
      <c r="AH359" s="36">
        <f>IF(AND(AE359&lt;&gt;"",UPPER(TRIM(AB359))&lt;&gt;"Y"),1,0)</f>
        <v/>
      </c>
      <c r="AI359" s="36">
        <f>IF(AH359=1,IF(LEFT(IFERROR(TRIM(INDEX($A359:$Z359,MATCH(Lists!$J$5,$A$1:$Z$1,0))&amp;""),""),3)="Yes",1,0),0)</f>
        <v/>
      </c>
      <c r="AJ359" s="36">
        <f>IFERROR(TRIM(INDEX($A359:$Z359,MATCH(Lists!$J$9,$A$1:$Z$1,0))&amp;""),"")</f>
        <v/>
      </c>
      <c r="AK359" s="36">
        <f>IF(AH359=0,0,IF(AJ359="",1,IF(IFERROR(INDEX(Lists!$B$2:$B$9,MATCH(AJ359,Lists!$A$2:$A$9,0)),"N")="Y",1,0)))</f>
        <v/>
      </c>
      <c r="AL359" s="36">
        <f>AH359+AI359</f>
        <v/>
      </c>
      <c r="AM359" s="36">
        <f>AK359*(1+AI359)</f>
        <v/>
      </c>
      <c r="AN359" s="36">
        <f>IFERROR(VALUE(IFERROR(TRIM(INDEX($A359:$Z359,MATCH(Lists!$J$10,$A$1:$Z$1,0))&amp;""),"")),0)</f>
        <v/>
      </c>
      <c r="AO359" s="36">
        <f>IFERROR(VALUE(IFERROR(TRIM(INDEX($A359:$Z359,MATCH(Lists!$J$12,$A$1:$Z$1,0))&amp;""),"")),0)</f>
        <v/>
      </c>
      <c r="AP359" s="36">
        <f>IF(IFERROR(INDEX(Lists!$C$2:$C$9,MATCH(AJ359,Lists!$A$2:$A$9,0)),"N")="Y",AN359-AO359,0)</f>
        <v/>
      </c>
      <c r="AQ359" s="36">
        <f>UPPER(IFERROR(TRIM(INDEX($A359:$Z359,MATCH(Lists!$J$11,$A$1:$Z$1,0))&amp;""),""))</f>
        <v/>
      </c>
      <c r="AR359" s="36">
        <f>IF(LEN(AQ359)&gt;0,ROW(),"")</f>
        <v/>
      </c>
      <c r="AS359" s="36">
        <f>IFERROR(TRIM(INDEX($A359:$Z359,MATCH(Lists!$J$7,$A$1:$Z$1,0))&amp;""),"")</f>
        <v/>
      </c>
      <c r="AT359" s="36">
        <f>IFERROR(TRIM(INDEX($A359:$Z359,MATCH(Lists!$J$8,$A$1:$Z$1,0))&amp;""),"")</f>
        <v/>
      </c>
      <c r="AU359" s="36">
        <f>IF(AND(AH359=1,LEN(AT359)&gt;0),MAX($AU$1:AU358)+1,"")</f>
        <v/>
      </c>
      <c r="AV359" s="36">
        <f>IF(AH359=1,AE359,"")</f>
        <v/>
      </c>
      <c r="AW359" s="36">
        <f>IF(AV359="","",SUMPRODUCT(($AV$2:$AV$501&lt;&gt;"")*($AV$2:$AV$501&lt;AV359))+SUMPRODUCT(($AV$2:AV359=AV359)*1))</f>
        <v/>
      </c>
      <c r="AX359" s="36">
        <f>IF(AI359=1,IFERROR(TRIM(INDEX($A359:$Z359,MATCH(Lists!$J$6,$A$1:$Z$1,0))&amp;""),""),"")</f>
        <v/>
      </c>
    </row>
    <row r="360">
      <c r="AA360" s="34" t="n"/>
      <c r="AB360" s="37" t="n"/>
      <c r="AC360" s="37" t="n"/>
      <c r="AD360" s="34" t="n"/>
      <c r="AE360" s="36">
        <f>IFERROR(TRIM(INDEX($A360:$Z360,MATCH(Lists!$J$2,$A$1:$Z$1,0))&amp;""),"")</f>
        <v/>
      </c>
      <c r="AF360" s="36">
        <f>IFERROR(TRIM(INDEX($A360:$Z360,MATCH(Lists!$J$3,$A$1:$Z$1,0))&amp;""),"")</f>
        <v/>
      </c>
      <c r="AG360" s="36">
        <f>IFERROR(TRIM(INDEX($A360:$Z360,MATCH(Lists!$J$4,$A$1:$Z$1,0))&amp;""),"")</f>
        <v/>
      </c>
      <c r="AH360" s="36">
        <f>IF(AND(AE360&lt;&gt;"",UPPER(TRIM(AB360))&lt;&gt;"Y"),1,0)</f>
        <v/>
      </c>
      <c r="AI360" s="36">
        <f>IF(AH360=1,IF(LEFT(IFERROR(TRIM(INDEX($A360:$Z360,MATCH(Lists!$J$5,$A$1:$Z$1,0))&amp;""),""),3)="Yes",1,0),0)</f>
        <v/>
      </c>
      <c r="AJ360" s="36">
        <f>IFERROR(TRIM(INDEX($A360:$Z360,MATCH(Lists!$J$9,$A$1:$Z$1,0))&amp;""),"")</f>
        <v/>
      </c>
      <c r="AK360" s="36">
        <f>IF(AH360=0,0,IF(AJ360="",1,IF(IFERROR(INDEX(Lists!$B$2:$B$9,MATCH(AJ360,Lists!$A$2:$A$9,0)),"N")="Y",1,0)))</f>
        <v/>
      </c>
      <c r="AL360" s="36">
        <f>AH360+AI360</f>
        <v/>
      </c>
      <c r="AM360" s="36">
        <f>AK360*(1+AI360)</f>
        <v/>
      </c>
      <c r="AN360" s="36">
        <f>IFERROR(VALUE(IFERROR(TRIM(INDEX($A360:$Z360,MATCH(Lists!$J$10,$A$1:$Z$1,0))&amp;""),"")),0)</f>
        <v/>
      </c>
      <c r="AO360" s="36">
        <f>IFERROR(VALUE(IFERROR(TRIM(INDEX($A360:$Z360,MATCH(Lists!$J$12,$A$1:$Z$1,0))&amp;""),"")),0)</f>
        <v/>
      </c>
      <c r="AP360" s="36">
        <f>IF(IFERROR(INDEX(Lists!$C$2:$C$9,MATCH(AJ360,Lists!$A$2:$A$9,0)),"N")="Y",AN360-AO360,0)</f>
        <v/>
      </c>
      <c r="AQ360" s="36">
        <f>UPPER(IFERROR(TRIM(INDEX($A360:$Z360,MATCH(Lists!$J$11,$A$1:$Z$1,0))&amp;""),""))</f>
        <v/>
      </c>
      <c r="AR360" s="36">
        <f>IF(LEN(AQ360)&gt;0,ROW(),"")</f>
        <v/>
      </c>
      <c r="AS360" s="36">
        <f>IFERROR(TRIM(INDEX($A360:$Z360,MATCH(Lists!$J$7,$A$1:$Z$1,0))&amp;""),"")</f>
        <v/>
      </c>
      <c r="AT360" s="36">
        <f>IFERROR(TRIM(INDEX($A360:$Z360,MATCH(Lists!$J$8,$A$1:$Z$1,0))&amp;""),"")</f>
        <v/>
      </c>
      <c r="AU360" s="36">
        <f>IF(AND(AH360=1,LEN(AT360)&gt;0),MAX($AU$1:AU359)+1,"")</f>
        <v/>
      </c>
      <c r="AV360" s="36">
        <f>IF(AH360=1,AE360,"")</f>
        <v/>
      </c>
      <c r="AW360" s="36">
        <f>IF(AV360="","",SUMPRODUCT(($AV$2:$AV$501&lt;&gt;"")*($AV$2:$AV$501&lt;AV360))+SUMPRODUCT(($AV$2:AV360=AV360)*1))</f>
        <v/>
      </c>
      <c r="AX360" s="36">
        <f>IF(AI360=1,IFERROR(TRIM(INDEX($A360:$Z360,MATCH(Lists!$J$6,$A$1:$Z$1,0))&amp;""),""),"")</f>
        <v/>
      </c>
    </row>
    <row r="361">
      <c r="AA361" s="34" t="n"/>
      <c r="AB361" s="37" t="n"/>
      <c r="AC361" s="37" t="n"/>
      <c r="AD361" s="34" t="n"/>
      <c r="AE361" s="36">
        <f>IFERROR(TRIM(INDEX($A361:$Z361,MATCH(Lists!$J$2,$A$1:$Z$1,0))&amp;""),"")</f>
        <v/>
      </c>
      <c r="AF361" s="36">
        <f>IFERROR(TRIM(INDEX($A361:$Z361,MATCH(Lists!$J$3,$A$1:$Z$1,0))&amp;""),"")</f>
        <v/>
      </c>
      <c r="AG361" s="36">
        <f>IFERROR(TRIM(INDEX($A361:$Z361,MATCH(Lists!$J$4,$A$1:$Z$1,0))&amp;""),"")</f>
        <v/>
      </c>
      <c r="AH361" s="36">
        <f>IF(AND(AE361&lt;&gt;"",UPPER(TRIM(AB361))&lt;&gt;"Y"),1,0)</f>
        <v/>
      </c>
      <c r="AI361" s="36">
        <f>IF(AH361=1,IF(LEFT(IFERROR(TRIM(INDEX($A361:$Z361,MATCH(Lists!$J$5,$A$1:$Z$1,0))&amp;""),""),3)="Yes",1,0),0)</f>
        <v/>
      </c>
      <c r="AJ361" s="36">
        <f>IFERROR(TRIM(INDEX($A361:$Z361,MATCH(Lists!$J$9,$A$1:$Z$1,0))&amp;""),"")</f>
        <v/>
      </c>
      <c r="AK361" s="36">
        <f>IF(AH361=0,0,IF(AJ361="",1,IF(IFERROR(INDEX(Lists!$B$2:$B$9,MATCH(AJ361,Lists!$A$2:$A$9,0)),"N")="Y",1,0)))</f>
        <v/>
      </c>
      <c r="AL361" s="36">
        <f>AH361+AI361</f>
        <v/>
      </c>
      <c r="AM361" s="36">
        <f>AK361*(1+AI361)</f>
        <v/>
      </c>
      <c r="AN361" s="36">
        <f>IFERROR(VALUE(IFERROR(TRIM(INDEX($A361:$Z361,MATCH(Lists!$J$10,$A$1:$Z$1,0))&amp;""),"")),0)</f>
        <v/>
      </c>
      <c r="AO361" s="36">
        <f>IFERROR(VALUE(IFERROR(TRIM(INDEX($A361:$Z361,MATCH(Lists!$J$12,$A$1:$Z$1,0))&amp;""),"")),0)</f>
        <v/>
      </c>
      <c r="AP361" s="36">
        <f>IF(IFERROR(INDEX(Lists!$C$2:$C$9,MATCH(AJ361,Lists!$A$2:$A$9,0)),"N")="Y",AN361-AO361,0)</f>
        <v/>
      </c>
      <c r="AQ361" s="36">
        <f>UPPER(IFERROR(TRIM(INDEX($A361:$Z361,MATCH(Lists!$J$11,$A$1:$Z$1,0))&amp;""),""))</f>
        <v/>
      </c>
      <c r="AR361" s="36">
        <f>IF(LEN(AQ361)&gt;0,ROW(),"")</f>
        <v/>
      </c>
      <c r="AS361" s="36">
        <f>IFERROR(TRIM(INDEX($A361:$Z361,MATCH(Lists!$J$7,$A$1:$Z$1,0))&amp;""),"")</f>
        <v/>
      </c>
      <c r="AT361" s="36">
        <f>IFERROR(TRIM(INDEX($A361:$Z361,MATCH(Lists!$J$8,$A$1:$Z$1,0))&amp;""),"")</f>
        <v/>
      </c>
      <c r="AU361" s="36">
        <f>IF(AND(AH361=1,LEN(AT361)&gt;0),MAX($AU$1:AU360)+1,"")</f>
        <v/>
      </c>
      <c r="AV361" s="36">
        <f>IF(AH361=1,AE361,"")</f>
        <v/>
      </c>
      <c r="AW361" s="36">
        <f>IF(AV361="","",SUMPRODUCT(($AV$2:$AV$501&lt;&gt;"")*($AV$2:$AV$501&lt;AV361))+SUMPRODUCT(($AV$2:AV361=AV361)*1))</f>
        <v/>
      </c>
      <c r="AX361" s="36">
        <f>IF(AI361=1,IFERROR(TRIM(INDEX($A361:$Z361,MATCH(Lists!$J$6,$A$1:$Z$1,0))&amp;""),""),"")</f>
        <v/>
      </c>
    </row>
    <row r="362">
      <c r="AA362" s="34" t="n"/>
      <c r="AB362" s="37" t="n"/>
      <c r="AC362" s="37" t="n"/>
      <c r="AD362" s="34" t="n"/>
      <c r="AE362" s="36">
        <f>IFERROR(TRIM(INDEX($A362:$Z362,MATCH(Lists!$J$2,$A$1:$Z$1,0))&amp;""),"")</f>
        <v/>
      </c>
      <c r="AF362" s="36">
        <f>IFERROR(TRIM(INDEX($A362:$Z362,MATCH(Lists!$J$3,$A$1:$Z$1,0))&amp;""),"")</f>
        <v/>
      </c>
      <c r="AG362" s="36">
        <f>IFERROR(TRIM(INDEX($A362:$Z362,MATCH(Lists!$J$4,$A$1:$Z$1,0))&amp;""),"")</f>
        <v/>
      </c>
      <c r="AH362" s="36">
        <f>IF(AND(AE362&lt;&gt;"",UPPER(TRIM(AB362))&lt;&gt;"Y"),1,0)</f>
        <v/>
      </c>
      <c r="AI362" s="36">
        <f>IF(AH362=1,IF(LEFT(IFERROR(TRIM(INDEX($A362:$Z362,MATCH(Lists!$J$5,$A$1:$Z$1,0))&amp;""),""),3)="Yes",1,0),0)</f>
        <v/>
      </c>
      <c r="AJ362" s="36">
        <f>IFERROR(TRIM(INDEX($A362:$Z362,MATCH(Lists!$J$9,$A$1:$Z$1,0))&amp;""),"")</f>
        <v/>
      </c>
      <c r="AK362" s="36">
        <f>IF(AH362=0,0,IF(AJ362="",1,IF(IFERROR(INDEX(Lists!$B$2:$B$9,MATCH(AJ362,Lists!$A$2:$A$9,0)),"N")="Y",1,0)))</f>
        <v/>
      </c>
      <c r="AL362" s="36">
        <f>AH362+AI362</f>
        <v/>
      </c>
      <c r="AM362" s="36">
        <f>AK362*(1+AI362)</f>
        <v/>
      </c>
      <c r="AN362" s="36">
        <f>IFERROR(VALUE(IFERROR(TRIM(INDEX($A362:$Z362,MATCH(Lists!$J$10,$A$1:$Z$1,0))&amp;""),"")),0)</f>
        <v/>
      </c>
      <c r="AO362" s="36">
        <f>IFERROR(VALUE(IFERROR(TRIM(INDEX($A362:$Z362,MATCH(Lists!$J$12,$A$1:$Z$1,0))&amp;""),"")),0)</f>
        <v/>
      </c>
      <c r="AP362" s="36">
        <f>IF(IFERROR(INDEX(Lists!$C$2:$C$9,MATCH(AJ362,Lists!$A$2:$A$9,0)),"N")="Y",AN362-AO362,0)</f>
        <v/>
      </c>
      <c r="AQ362" s="36">
        <f>UPPER(IFERROR(TRIM(INDEX($A362:$Z362,MATCH(Lists!$J$11,$A$1:$Z$1,0))&amp;""),""))</f>
        <v/>
      </c>
      <c r="AR362" s="36">
        <f>IF(LEN(AQ362)&gt;0,ROW(),"")</f>
        <v/>
      </c>
      <c r="AS362" s="36">
        <f>IFERROR(TRIM(INDEX($A362:$Z362,MATCH(Lists!$J$7,$A$1:$Z$1,0))&amp;""),"")</f>
        <v/>
      </c>
      <c r="AT362" s="36">
        <f>IFERROR(TRIM(INDEX($A362:$Z362,MATCH(Lists!$J$8,$A$1:$Z$1,0))&amp;""),"")</f>
        <v/>
      </c>
      <c r="AU362" s="36">
        <f>IF(AND(AH362=1,LEN(AT362)&gt;0),MAX($AU$1:AU361)+1,"")</f>
        <v/>
      </c>
      <c r="AV362" s="36">
        <f>IF(AH362=1,AE362,"")</f>
        <v/>
      </c>
      <c r="AW362" s="36">
        <f>IF(AV362="","",SUMPRODUCT(($AV$2:$AV$501&lt;&gt;"")*($AV$2:$AV$501&lt;AV362))+SUMPRODUCT(($AV$2:AV362=AV362)*1))</f>
        <v/>
      </c>
      <c r="AX362" s="36">
        <f>IF(AI362=1,IFERROR(TRIM(INDEX($A362:$Z362,MATCH(Lists!$J$6,$A$1:$Z$1,0))&amp;""),""),"")</f>
        <v/>
      </c>
    </row>
    <row r="363">
      <c r="AA363" s="34" t="n"/>
      <c r="AB363" s="37" t="n"/>
      <c r="AC363" s="37" t="n"/>
      <c r="AD363" s="34" t="n"/>
      <c r="AE363" s="36">
        <f>IFERROR(TRIM(INDEX($A363:$Z363,MATCH(Lists!$J$2,$A$1:$Z$1,0))&amp;""),"")</f>
        <v/>
      </c>
      <c r="AF363" s="36">
        <f>IFERROR(TRIM(INDEX($A363:$Z363,MATCH(Lists!$J$3,$A$1:$Z$1,0))&amp;""),"")</f>
        <v/>
      </c>
      <c r="AG363" s="36">
        <f>IFERROR(TRIM(INDEX($A363:$Z363,MATCH(Lists!$J$4,$A$1:$Z$1,0))&amp;""),"")</f>
        <v/>
      </c>
      <c r="AH363" s="36">
        <f>IF(AND(AE363&lt;&gt;"",UPPER(TRIM(AB363))&lt;&gt;"Y"),1,0)</f>
        <v/>
      </c>
      <c r="AI363" s="36">
        <f>IF(AH363=1,IF(LEFT(IFERROR(TRIM(INDEX($A363:$Z363,MATCH(Lists!$J$5,$A$1:$Z$1,0))&amp;""),""),3)="Yes",1,0),0)</f>
        <v/>
      </c>
      <c r="AJ363" s="36">
        <f>IFERROR(TRIM(INDEX($A363:$Z363,MATCH(Lists!$J$9,$A$1:$Z$1,0))&amp;""),"")</f>
        <v/>
      </c>
      <c r="AK363" s="36">
        <f>IF(AH363=0,0,IF(AJ363="",1,IF(IFERROR(INDEX(Lists!$B$2:$B$9,MATCH(AJ363,Lists!$A$2:$A$9,0)),"N")="Y",1,0)))</f>
        <v/>
      </c>
      <c r="AL363" s="36">
        <f>AH363+AI363</f>
        <v/>
      </c>
      <c r="AM363" s="36">
        <f>AK363*(1+AI363)</f>
        <v/>
      </c>
      <c r="AN363" s="36">
        <f>IFERROR(VALUE(IFERROR(TRIM(INDEX($A363:$Z363,MATCH(Lists!$J$10,$A$1:$Z$1,0))&amp;""),"")),0)</f>
        <v/>
      </c>
      <c r="AO363" s="36">
        <f>IFERROR(VALUE(IFERROR(TRIM(INDEX($A363:$Z363,MATCH(Lists!$J$12,$A$1:$Z$1,0))&amp;""),"")),0)</f>
        <v/>
      </c>
      <c r="AP363" s="36">
        <f>IF(IFERROR(INDEX(Lists!$C$2:$C$9,MATCH(AJ363,Lists!$A$2:$A$9,0)),"N")="Y",AN363-AO363,0)</f>
        <v/>
      </c>
      <c r="AQ363" s="36">
        <f>UPPER(IFERROR(TRIM(INDEX($A363:$Z363,MATCH(Lists!$J$11,$A$1:$Z$1,0))&amp;""),""))</f>
        <v/>
      </c>
      <c r="AR363" s="36">
        <f>IF(LEN(AQ363)&gt;0,ROW(),"")</f>
        <v/>
      </c>
      <c r="AS363" s="36">
        <f>IFERROR(TRIM(INDEX($A363:$Z363,MATCH(Lists!$J$7,$A$1:$Z$1,0))&amp;""),"")</f>
        <v/>
      </c>
      <c r="AT363" s="36">
        <f>IFERROR(TRIM(INDEX($A363:$Z363,MATCH(Lists!$J$8,$A$1:$Z$1,0))&amp;""),"")</f>
        <v/>
      </c>
      <c r="AU363" s="36">
        <f>IF(AND(AH363=1,LEN(AT363)&gt;0),MAX($AU$1:AU362)+1,"")</f>
        <v/>
      </c>
      <c r="AV363" s="36">
        <f>IF(AH363=1,AE363,"")</f>
        <v/>
      </c>
      <c r="AW363" s="36">
        <f>IF(AV363="","",SUMPRODUCT(($AV$2:$AV$501&lt;&gt;"")*($AV$2:$AV$501&lt;AV363))+SUMPRODUCT(($AV$2:AV363=AV363)*1))</f>
        <v/>
      </c>
      <c r="AX363" s="36">
        <f>IF(AI363=1,IFERROR(TRIM(INDEX($A363:$Z363,MATCH(Lists!$J$6,$A$1:$Z$1,0))&amp;""),""),"")</f>
        <v/>
      </c>
    </row>
    <row r="364">
      <c r="AA364" s="34" t="n"/>
      <c r="AB364" s="37" t="n"/>
      <c r="AC364" s="37" t="n"/>
      <c r="AD364" s="34" t="n"/>
      <c r="AE364" s="36">
        <f>IFERROR(TRIM(INDEX($A364:$Z364,MATCH(Lists!$J$2,$A$1:$Z$1,0))&amp;""),"")</f>
        <v/>
      </c>
      <c r="AF364" s="36">
        <f>IFERROR(TRIM(INDEX($A364:$Z364,MATCH(Lists!$J$3,$A$1:$Z$1,0))&amp;""),"")</f>
        <v/>
      </c>
      <c r="AG364" s="36">
        <f>IFERROR(TRIM(INDEX($A364:$Z364,MATCH(Lists!$J$4,$A$1:$Z$1,0))&amp;""),"")</f>
        <v/>
      </c>
      <c r="AH364" s="36">
        <f>IF(AND(AE364&lt;&gt;"",UPPER(TRIM(AB364))&lt;&gt;"Y"),1,0)</f>
        <v/>
      </c>
      <c r="AI364" s="36">
        <f>IF(AH364=1,IF(LEFT(IFERROR(TRIM(INDEX($A364:$Z364,MATCH(Lists!$J$5,$A$1:$Z$1,0))&amp;""),""),3)="Yes",1,0),0)</f>
        <v/>
      </c>
      <c r="AJ364" s="36">
        <f>IFERROR(TRIM(INDEX($A364:$Z364,MATCH(Lists!$J$9,$A$1:$Z$1,0))&amp;""),"")</f>
        <v/>
      </c>
      <c r="AK364" s="36">
        <f>IF(AH364=0,0,IF(AJ364="",1,IF(IFERROR(INDEX(Lists!$B$2:$B$9,MATCH(AJ364,Lists!$A$2:$A$9,0)),"N")="Y",1,0)))</f>
        <v/>
      </c>
      <c r="AL364" s="36">
        <f>AH364+AI364</f>
        <v/>
      </c>
      <c r="AM364" s="36">
        <f>AK364*(1+AI364)</f>
        <v/>
      </c>
      <c r="AN364" s="36">
        <f>IFERROR(VALUE(IFERROR(TRIM(INDEX($A364:$Z364,MATCH(Lists!$J$10,$A$1:$Z$1,0))&amp;""),"")),0)</f>
        <v/>
      </c>
      <c r="AO364" s="36">
        <f>IFERROR(VALUE(IFERROR(TRIM(INDEX($A364:$Z364,MATCH(Lists!$J$12,$A$1:$Z$1,0))&amp;""),"")),0)</f>
        <v/>
      </c>
      <c r="AP364" s="36">
        <f>IF(IFERROR(INDEX(Lists!$C$2:$C$9,MATCH(AJ364,Lists!$A$2:$A$9,0)),"N")="Y",AN364-AO364,0)</f>
        <v/>
      </c>
      <c r="AQ364" s="36">
        <f>UPPER(IFERROR(TRIM(INDEX($A364:$Z364,MATCH(Lists!$J$11,$A$1:$Z$1,0))&amp;""),""))</f>
        <v/>
      </c>
      <c r="AR364" s="36">
        <f>IF(LEN(AQ364)&gt;0,ROW(),"")</f>
        <v/>
      </c>
      <c r="AS364" s="36">
        <f>IFERROR(TRIM(INDEX($A364:$Z364,MATCH(Lists!$J$7,$A$1:$Z$1,0))&amp;""),"")</f>
        <v/>
      </c>
      <c r="AT364" s="36">
        <f>IFERROR(TRIM(INDEX($A364:$Z364,MATCH(Lists!$J$8,$A$1:$Z$1,0))&amp;""),"")</f>
        <v/>
      </c>
      <c r="AU364" s="36">
        <f>IF(AND(AH364=1,LEN(AT364)&gt;0),MAX($AU$1:AU363)+1,"")</f>
        <v/>
      </c>
      <c r="AV364" s="36">
        <f>IF(AH364=1,AE364,"")</f>
        <v/>
      </c>
      <c r="AW364" s="36">
        <f>IF(AV364="","",SUMPRODUCT(($AV$2:$AV$501&lt;&gt;"")*($AV$2:$AV$501&lt;AV364))+SUMPRODUCT(($AV$2:AV364=AV364)*1))</f>
        <v/>
      </c>
      <c r="AX364" s="36">
        <f>IF(AI364=1,IFERROR(TRIM(INDEX($A364:$Z364,MATCH(Lists!$J$6,$A$1:$Z$1,0))&amp;""),""),"")</f>
        <v/>
      </c>
    </row>
    <row r="365">
      <c r="AA365" s="34" t="n"/>
      <c r="AB365" s="37" t="n"/>
      <c r="AC365" s="37" t="n"/>
      <c r="AD365" s="34" t="n"/>
      <c r="AE365" s="36">
        <f>IFERROR(TRIM(INDEX($A365:$Z365,MATCH(Lists!$J$2,$A$1:$Z$1,0))&amp;""),"")</f>
        <v/>
      </c>
      <c r="AF365" s="36">
        <f>IFERROR(TRIM(INDEX($A365:$Z365,MATCH(Lists!$J$3,$A$1:$Z$1,0))&amp;""),"")</f>
        <v/>
      </c>
      <c r="AG365" s="36">
        <f>IFERROR(TRIM(INDEX($A365:$Z365,MATCH(Lists!$J$4,$A$1:$Z$1,0))&amp;""),"")</f>
        <v/>
      </c>
      <c r="AH365" s="36">
        <f>IF(AND(AE365&lt;&gt;"",UPPER(TRIM(AB365))&lt;&gt;"Y"),1,0)</f>
        <v/>
      </c>
      <c r="AI365" s="36">
        <f>IF(AH365=1,IF(LEFT(IFERROR(TRIM(INDEX($A365:$Z365,MATCH(Lists!$J$5,$A$1:$Z$1,0))&amp;""),""),3)="Yes",1,0),0)</f>
        <v/>
      </c>
      <c r="AJ365" s="36">
        <f>IFERROR(TRIM(INDEX($A365:$Z365,MATCH(Lists!$J$9,$A$1:$Z$1,0))&amp;""),"")</f>
        <v/>
      </c>
      <c r="AK365" s="36">
        <f>IF(AH365=0,0,IF(AJ365="",1,IF(IFERROR(INDEX(Lists!$B$2:$B$9,MATCH(AJ365,Lists!$A$2:$A$9,0)),"N")="Y",1,0)))</f>
        <v/>
      </c>
      <c r="AL365" s="36">
        <f>AH365+AI365</f>
        <v/>
      </c>
      <c r="AM365" s="36">
        <f>AK365*(1+AI365)</f>
        <v/>
      </c>
      <c r="AN365" s="36">
        <f>IFERROR(VALUE(IFERROR(TRIM(INDEX($A365:$Z365,MATCH(Lists!$J$10,$A$1:$Z$1,0))&amp;""),"")),0)</f>
        <v/>
      </c>
      <c r="AO365" s="36">
        <f>IFERROR(VALUE(IFERROR(TRIM(INDEX($A365:$Z365,MATCH(Lists!$J$12,$A$1:$Z$1,0))&amp;""),"")),0)</f>
        <v/>
      </c>
      <c r="AP365" s="36">
        <f>IF(IFERROR(INDEX(Lists!$C$2:$C$9,MATCH(AJ365,Lists!$A$2:$A$9,0)),"N")="Y",AN365-AO365,0)</f>
        <v/>
      </c>
      <c r="AQ365" s="36">
        <f>UPPER(IFERROR(TRIM(INDEX($A365:$Z365,MATCH(Lists!$J$11,$A$1:$Z$1,0))&amp;""),""))</f>
        <v/>
      </c>
      <c r="AR365" s="36">
        <f>IF(LEN(AQ365)&gt;0,ROW(),"")</f>
        <v/>
      </c>
      <c r="AS365" s="36">
        <f>IFERROR(TRIM(INDEX($A365:$Z365,MATCH(Lists!$J$7,$A$1:$Z$1,0))&amp;""),"")</f>
        <v/>
      </c>
      <c r="AT365" s="36">
        <f>IFERROR(TRIM(INDEX($A365:$Z365,MATCH(Lists!$J$8,$A$1:$Z$1,0))&amp;""),"")</f>
        <v/>
      </c>
      <c r="AU365" s="36">
        <f>IF(AND(AH365=1,LEN(AT365)&gt;0),MAX($AU$1:AU364)+1,"")</f>
        <v/>
      </c>
      <c r="AV365" s="36">
        <f>IF(AH365=1,AE365,"")</f>
        <v/>
      </c>
      <c r="AW365" s="36">
        <f>IF(AV365="","",SUMPRODUCT(($AV$2:$AV$501&lt;&gt;"")*($AV$2:$AV$501&lt;AV365))+SUMPRODUCT(($AV$2:AV365=AV365)*1))</f>
        <v/>
      </c>
      <c r="AX365" s="36">
        <f>IF(AI365=1,IFERROR(TRIM(INDEX($A365:$Z365,MATCH(Lists!$J$6,$A$1:$Z$1,0))&amp;""),""),"")</f>
        <v/>
      </c>
    </row>
    <row r="366">
      <c r="AA366" s="34" t="n"/>
      <c r="AB366" s="37" t="n"/>
      <c r="AC366" s="37" t="n"/>
      <c r="AD366" s="34" t="n"/>
      <c r="AE366" s="36">
        <f>IFERROR(TRIM(INDEX($A366:$Z366,MATCH(Lists!$J$2,$A$1:$Z$1,0))&amp;""),"")</f>
        <v/>
      </c>
      <c r="AF366" s="36">
        <f>IFERROR(TRIM(INDEX($A366:$Z366,MATCH(Lists!$J$3,$A$1:$Z$1,0))&amp;""),"")</f>
        <v/>
      </c>
      <c r="AG366" s="36">
        <f>IFERROR(TRIM(INDEX($A366:$Z366,MATCH(Lists!$J$4,$A$1:$Z$1,0))&amp;""),"")</f>
        <v/>
      </c>
      <c r="AH366" s="36">
        <f>IF(AND(AE366&lt;&gt;"",UPPER(TRIM(AB366))&lt;&gt;"Y"),1,0)</f>
        <v/>
      </c>
      <c r="AI366" s="36">
        <f>IF(AH366=1,IF(LEFT(IFERROR(TRIM(INDEX($A366:$Z366,MATCH(Lists!$J$5,$A$1:$Z$1,0))&amp;""),""),3)="Yes",1,0),0)</f>
        <v/>
      </c>
      <c r="AJ366" s="36">
        <f>IFERROR(TRIM(INDEX($A366:$Z366,MATCH(Lists!$J$9,$A$1:$Z$1,0))&amp;""),"")</f>
        <v/>
      </c>
      <c r="AK366" s="36">
        <f>IF(AH366=0,0,IF(AJ366="",1,IF(IFERROR(INDEX(Lists!$B$2:$B$9,MATCH(AJ366,Lists!$A$2:$A$9,0)),"N")="Y",1,0)))</f>
        <v/>
      </c>
      <c r="AL366" s="36">
        <f>AH366+AI366</f>
        <v/>
      </c>
      <c r="AM366" s="36">
        <f>AK366*(1+AI366)</f>
        <v/>
      </c>
      <c r="AN366" s="36">
        <f>IFERROR(VALUE(IFERROR(TRIM(INDEX($A366:$Z366,MATCH(Lists!$J$10,$A$1:$Z$1,0))&amp;""),"")),0)</f>
        <v/>
      </c>
      <c r="AO366" s="36">
        <f>IFERROR(VALUE(IFERROR(TRIM(INDEX($A366:$Z366,MATCH(Lists!$J$12,$A$1:$Z$1,0))&amp;""),"")),0)</f>
        <v/>
      </c>
      <c r="AP366" s="36">
        <f>IF(IFERROR(INDEX(Lists!$C$2:$C$9,MATCH(AJ366,Lists!$A$2:$A$9,0)),"N")="Y",AN366-AO366,0)</f>
        <v/>
      </c>
      <c r="AQ366" s="36">
        <f>UPPER(IFERROR(TRIM(INDEX($A366:$Z366,MATCH(Lists!$J$11,$A$1:$Z$1,0))&amp;""),""))</f>
        <v/>
      </c>
      <c r="AR366" s="36">
        <f>IF(LEN(AQ366)&gt;0,ROW(),"")</f>
        <v/>
      </c>
      <c r="AS366" s="36">
        <f>IFERROR(TRIM(INDEX($A366:$Z366,MATCH(Lists!$J$7,$A$1:$Z$1,0))&amp;""),"")</f>
        <v/>
      </c>
      <c r="AT366" s="36">
        <f>IFERROR(TRIM(INDEX($A366:$Z366,MATCH(Lists!$J$8,$A$1:$Z$1,0))&amp;""),"")</f>
        <v/>
      </c>
      <c r="AU366" s="36">
        <f>IF(AND(AH366=1,LEN(AT366)&gt;0),MAX($AU$1:AU365)+1,"")</f>
        <v/>
      </c>
      <c r="AV366" s="36">
        <f>IF(AH366=1,AE366,"")</f>
        <v/>
      </c>
      <c r="AW366" s="36">
        <f>IF(AV366="","",SUMPRODUCT(($AV$2:$AV$501&lt;&gt;"")*($AV$2:$AV$501&lt;AV366))+SUMPRODUCT(($AV$2:AV366=AV366)*1))</f>
        <v/>
      </c>
      <c r="AX366" s="36">
        <f>IF(AI366=1,IFERROR(TRIM(INDEX($A366:$Z366,MATCH(Lists!$J$6,$A$1:$Z$1,0))&amp;""),""),"")</f>
        <v/>
      </c>
    </row>
    <row r="367">
      <c r="AA367" s="34" t="n"/>
      <c r="AB367" s="37" t="n"/>
      <c r="AC367" s="37" t="n"/>
      <c r="AD367" s="34" t="n"/>
      <c r="AE367" s="36">
        <f>IFERROR(TRIM(INDEX($A367:$Z367,MATCH(Lists!$J$2,$A$1:$Z$1,0))&amp;""),"")</f>
        <v/>
      </c>
      <c r="AF367" s="36">
        <f>IFERROR(TRIM(INDEX($A367:$Z367,MATCH(Lists!$J$3,$A$1:$Z$1,0))&amp;""),"")</f>
        <v/>
      </c>
      <c r="AG367" s="36">
        <f>IFERROR(TRIM(INDEX($A367:$Z367,MATCH(Lists!$J$4,$A$1:$Z$1,0))&amp;""),"")</f>
        <v/>
      </c>
      <c r="AH367" s="36">
        <f>IF(AND(AE367&lt;&gt;"",UPPER(TRIM(AB367))&lt;&gt;"Y"),1,0)</f>
        <v/>
      </c>
      <c r="AI367" s="36">
        <f>IF(AH367=1,IF(LEFT(IFERROR(TRIM(INDEX($A367:$Z367,MATCH(Lists!$J$5,$A$1:$Z$1,0))&amp;""),""),3)="Yes",1,0),0)</f>
        <v/>
      </c>
      <c r="AJ367" s="36">
        <f>IFERROR(TRIM(INDEX($A367:$Z367,MATCH(Lists!$J$9,$A$1:$Z$1,0))&amp;""),"")</f>
        <v/>
      </c>
      <c r="AK367" s="36">
        <f>IF(AH367=0,0,IF(AJ367="",1,IF(IFERROR(INDEX(Lists!$B$2:$B$9,MATCH(AJ367,Lists!$A$2:$A$9,0)),"N")="Y",1,0)))</f>
        <v/>
      </c>
      <c r="AL367" s="36">
        <f>AH367+AI367</f>
        <v/>
      </c>
      <c r="AM367" s="36">
        <f>AK367*(1+AI367)</f>
        <v/>
      </c>
      <c r="AN367" s="36">
        <f>IFERROR(VALUE(IFERROR(TRIM(INDEX($A367:$Z367,MATCH(Lists!$J$10,$A$1:$Z$1,0))&amp;""),"")),0)</f>
        <v/>
      </c>
      <c r="AO367" s="36">
        <f>IFERROR(VALUE(IFERROR(TRIM(INDEX($A367:$Z367,MATCH(Lists!$J$12,$A$1:$Z$1,0))&amp;""),"")),0)</f>
        <v/>
      </c>
      <c r="AP367" s="36">
        <f>IF(IFERROR(INDEX(Lists!$C$2:$C$9,MATCH(AJ367,Lists!$A$2:$A$9,0)),"N")="Y",AN367-AO367,0)</f>
        <v/>
      </c>
      <c r="AQ367" s="36">
        <f>UPPER(IFERROR(TRIM(INDEX($A367:$Z367,MATCH(Lists!$J$11,$A$1:$Z$1,0))&amp;""),""))</f>
        <v/>
      </c>
      <c r="AR367" s="36">
        <f>IF(LEN(AQ367)&gt;0,ROW(),"")</f>
        <v/>
      </c>
      <c r="AS367" s="36">
        <f>IFERROR(TRIM(INDEX($A367:$Z367,MATCH(Lists!$J$7,$A$1:$Z$1,0))&amp;""),"")</f>
        <v/>
      </c>
      <c r="AT367" s="36">
        <f>IFERROR(TRIM(INDEX($A367:$Z367,MATCH(Lists!$J$8,$A$1:$Z$1,0))&amp;""),"")</f>
        <v/>
      </c>
      <c r="AU367" s="36">
        <f>IF(AND(AH367=1,LEN(AT367)&gt;0),MAX($AU$1:AU366)+1,"")</f>
        <v/>
      </c>
      <c r="AV367" s="36">
        <f>IF(AH367=1,AE367,"")</f>
        <v/>
      </c>
      <c r="AW367" s="36">
        <f>IF(AV367="","",SUMPRODUCT(($AV$2:$AV$501&lt;&gt;"")*($AV$2:$AV$501&lt;AV367))+SUMPRODUCT(($AV$2:AV367=AV367)*1))</f>
        <v/>
      </c>
      <c r="AX367" s="36">
        <f>IF(AI367=1,IFERROR(TRIM(INDEX($A367:$Z367,MATCH(Lists!$J$6,$A$1:$Z$1,0))&amp;""),""),"")</f>
        <v/>
      </c>
    </row>
    <row r="368">
      <c r="AA368" s="34" t="n"/>
      <c r="AB368" s="37" t="n"/>
      <c r="AC368" s="37" t="n"/>
      <c r="AD368" s="34" t="n"/>
      <c r="AE368" s="36">
        <f>IFERROR(TRIM(INDEX($A368:$Z368,MATCH(Lists!$J$2,$A$1:$Z$1,0))&amp;""),"")</f>
        <v/>
      </c>
      <c r="AF368" s="36">
        <f>IFERROR(TRIM(INDEX($A368:$Z368,MATCH(Lists!$J$3,$A$1:$Z$1,0))&amp;""),"")</f>
        <v/>
      </c>
      <c r="AG368" s="36">
        <f>IFERROR(TRIM(INDEX($A368:$Z368,MATCH(Lists!$J$4,$A$1:$Z$1,0))&amp;""),"")</f>
        <v/>
      </c>
      <c r="AH368" s="36">
        <f>IF(AND(AE368&lt;&gt;"",UPPER(TRIM(AB368))&lt;&gt;"Y"),1,0)</f>
        <v/>
      </c>
      <c r="AI368" s="36">
        <f>IF(AH368=1,IF(LEFT(IFERROR(TRIM(INDEX($A368:$Z368,MATCH(Lists!$J$5,$A$1:$Z$1,0))&amp;""),""),3)="Yes",1,0),0)</f>
        <v/>
      </c>
      <c r="AJ368" s="36">
        <f>IFERROR(TRIM(INDEX($A368:$Z368,MATCH(Lists!$J$9,$A$1:$Z$1,0))&amp;""),"")</f>
        <v/>
      </c>
      <c r="AK368" s="36">
        <f>IF(AH368=0,0,IF(AJ368="",1,IF(IFERROR(INDEX(Lists!$B$2:$B$9,MATCH(AJ368,Lists!$A$2:$A$9,0)),"N")="Y",1,0)))</f>
        <v/>
      </c>
      <c r="AL368" s="36">
        <f>AH368+AI368</f>
        <v/>
      </c>
      <c r="AM368" s="36">
        <f>AK368*(1+AI368)</f>
        <v/>
      </c>
      <c r="AN368" s="36">
        <f>IFERROR(VALUE(IFERROR(TRIM(INDEX($A368:$Z368,MATCH(Lists!$J$10,$A$1:$Z$1,0))&amp;""),"")),0)</f>
        <v/>
      </c>
      <c r="AO368" s="36">
        <f>IFERROR(VALUE(IFERROR(TRIM(INDEX($A368:$Z368,MATCH(Lists!$J$12,$A$1:$Z$1,0))&amp;""),"")),0)</f>
        <v/>
      </c>
      <c r="AP368" s="36">
        <f>IF(IFERROR(INDEX(Lists!$C$2:$C$9,MATCH(AJ368,Lists!$A$2:$A$9,0)),"N")="Y",AN368-AO368,0)</f>
        <v/>
      </c>
      <c r="AQ368" s="36">
        <f>UPPER(IFERROR(TRIM(INDEX($A368:$Z368,MATCH(Lists!$J$11,$A$1:$Z$1,0))&amp;""),""))</f>
        <v/>
      </c>
      <c r="AR368" s="36">
        <f>IF(LEN(AQ368)&gt;0,ROW(),"")</f>
        <v/>
      </c>
      <c r="AS368" s="36">
        <f>IFERROR(TRIM(INDEX($A368:$Z368,MATCH(Lists!$J$7,$A$1:$Z$1,0))&amp;""),"")</f>
        <v/>
      </c>
      <c r="AT368" s="36">
        <f>IFERROR(TRIM(INDEX($A368:$Z368,MATCH(Lists!$J$8,$A$1:$Z$1,0))&amp;""),"")</f>
        <v/>
      </c>
      <c r="AU368" s="36">
        <f>IF(AND(AH368=1,LEN(AT368)&gt;0),MAX($AU$1:AU367)+1,"")</f>
        <v/>
      </c>
      <c r="AV368" s="36">
        <f>IF(AH368=1,AE368,"")</f>
        <v/>
      </c>
      <c r="AW368" s="36">
        <f>IF(AV368="","",SUMPRODUCT(($AV$2:$AV$501&lt;&gt;"")*($AV$2:$AV$501&lt;AV368))+SUMPRODUCT(($AV$2:AV368=AV368)*1))</f>
        <v/>
      </c>
      <c r="AX368" s="36">
        <f>IF(AI368=1,IFERROR(TRIM(INDEX($A368:$Z368,MATCH(Lists!$J$6,$A$1:$Z$1,0))&amp;""),""),"")</f>
        <v/>
      </c>
    </row>
    <row r="369">
      <c r="AA369" s="34" t="n"/>
      <c r="AB369" s="37" t="n"/>
      <c r="AC369" s="37" t="n"/>
      <c r="AD369" s="34" t="n"/>
      <c r="AE369" s="36">
        <f>IFERROR(TRIM(INDEX($A369:$Z369,MATCH(Lists!$J$2,$A$1:$Z$1,0))&amp;""),"")</f>
        <v/>
      </c>
      <c r="AF369" s="36">
        <f>IFERROR(TRIM(INDEX($A369:$Z369,MATCH(Lists!$J$3,$A$1:$Z$1,0))&amp;""),"")</f>
        <v/>
      </c>
      <c r="AG369" s="36">
        <f>IFERROR(TRIM(INDEX($A369:$Z369,MATCH(Lists!$J$4,$A$1:$Z$1,0))&amp;""),"")</f>
        <v/>
      </c>
      <c r="AH369" s="36">
        <f>IF(AND(AE369&lt;&gt;"",UPPER(TRIM(AB369))&lt;&gt;"Y"),1,0)</f>
        <v/>
      </c>
      <c r="AI369" s="36">
        <f>IF(AH369=1,IF(LEFT(IFERROR(TRIM(INDEX($A369:$Z369,MATCH(Lists!$J$5,$A$1:$Z$1,0))&amp;""),""),3)="Yes",1,0),0)</f>
        <v/>
      </c>
      <c r="AJ369" s="36">
        <f>IFERROR(TRIM(INDEX($A369:$Z369,MATCH(Lists!$J$9,$A$1:$Z$1,0))&amp;""),"")</f>
        <v/>
      </c>
      <c r="AK369" s="36">
        <f>IF(AH369=0,0,IF(AJ369="",1,IF(IFERROR(INDEX(Lists!$B$2:$B$9,MATCH(AJ369,Lists!$A$2:$A$9,0)),"N")="Y",1,0)))</f>
        <v/>
      </c>
      <c r="AL369" s="36">
        <f>AH369+AI369</f>
        <v/>
      </c>
      <c r="AM369" s="36">
        <f>AK369*(1+AI369)</f>
        <v/>
      </c>
      <c r="AN369" s="36">
        <f>IFERROR(VALUE(IFERROR(TRIM(INDEX($A369:$Z369,MATCH(Lists!$J$10,$A$1:$Z$1,0))&amp;""),"")),0)</f>
        <v/>
      </c>
      <c r="AO369" s="36">
        <f>IFERROR(VALUE(IFERROR(TRIM(INDEX($A369:$Z369,MATCH(Lists!$J$12,$A$1:$Z$1,0))&amp;""),"")),0)</f>
        <v/>
      </c>
      <c r="AP369" s="36">
        <f>IF(IFERROR(INDEX(Lists!$C$2:$C$9,MATCH(AJ369,Lists!$A$2:$A$9,0)),"N")="Y",AN369-AO369,0)</f>
        <v/>
      </c>
      <c r="AQ369" s="36">
        <f>UPPER(IFERROR(TRIM(INDEX($A369:$Z369,MATCH(Lists!$J$11,$A$1:$Z$1,0))&amp;""),""))</f>
        <v/>
      </c>
      <c r="AR369" s="36">
        <f>IF(LEN(AQ369)&gt;0,ROW(),"")</f>
        <v/>
      </c>
      <c r="AS369" s="36">
        <f>IFERROR(TRIM(INDEX($A369:$Z369,MATCH(Lists!$J$7,$A$1:$Z$1,0))&amp;""),"")</f>
        <v/>
      </c>
      <c r="AT369" s="36">
        <f>IFERROR(TRIM(INDEX($A369:$Z369,MATCH(Lists!$J$8,$A$1:$Z$1,0))&amp;""),"")</f>
        <v/>
      </c>
      <c r="AU369" s="36">
        <f>IF(AND(AH369=1,LEN(AT369)&gt;0),MAX($AU$1:AU368)+1,"")</f>
        <v/>
      </c>
      <c r="AV369" s="36">
        <f>IF(AH369=1,AE369,"")</f>
        <v/>
      </c>
      <c r="AW369" s="36">
        <f>IF(AV369="","",SUMPRODUCT(($AV$2:$AV$501&lt;&gt;"")*($AV$2:$AV$501&lt;AV369))+SUMPRODUCT(($AV$2:AV369=AV369)*1))</f>
        <v/>
      </c>
      <c r="AX369" s="36">
        <f>IF(AI369=1,IFERROR(TRIM(INDEX($A369:$Z369,MATCH(Lists!$J$6,$A$1:$Z$1,0))&amp;""),""),"")</f>
        <v/>
      </c>
    </row>
    <row r="370">
      <c r="AA370" s="34" t="n"/>
      <c r="AB370" s="37" t="n"/>
      <c r="AC370" s="37" t="n"/>
      <c r="AD370" s="34" t="n"/>
      <c r="AE370" s="36">
        <f>IFERROR(TRIM(INDEX($A370:$Z370,MATCH(Lists!$J$2,$A$1:$Z$1,0))&amp;""),"")</f>
        <v/>
      </c>
      <c r="AF370" s="36">
        <f>IFERROR(TRIM(INDEX($A370:$Z370,MATCH(Lists!$J$3,$A$1:$Z$1,0))&amp;""),"")</f>
        <v/>
      </c>
      <c r="AG370" s="36">
        <f>IFERROR(TRIM(INDEX($A370:$Z370,MATCH(Lists!$J$4,$A$1:$Z$1,0))&amp;""),"")</f>
        <v/>
      </c>
      <c r="AH370" s="36">
        <f>IF(AND(AE370&lt;&gt;"",UPPER(TRIM(AB370))&lt;&gt;"Y"),1,0)</f>
        <v/>
      </c>
      <c r="AI370" s="36">
        <f>IF(AH370=1,IF(LEFT(IFERROR(TRIM(INDEX($A370:$Z370,MATCH(Lists!$J$5,$A$1:$Z$1,0))&amp;""),""),3)="Yes",1,0),0)</f>
        <v/>
      </c>
      <c r="AJ370" s="36">
        <f>IFERROR(TRIM(INDEX($A370:$Z370,MATCH(Lists!$J$9,$A$1:$Z$1,0))&amp;""),"")</f>
        <v/>
      </c>
      <c r="AK370" s="36">
        <f>IF(AH370=0,0,IF(AJ370="",1,IF(IFERROR(INDEX(Lists!$B$2:$B$9,MATCH(AJ370,Lists!$A$2:$A$9,0)),"N")="Y",1,0)))</f>
        <v/>
      </c>
      <c r="AL370" s="36">
        <f>AH370+AI370</f>
        <v/>
      </c>
      <c r="AM370" s="36">
        <f>AK370*(1+AI370)</f>
        <v/>
      </c>
      <c r="AN370" s="36">
        <f>IFERROR(VALUE(IFERROR(TRIM(INDEX($A370:$Z370,MATCH(Lists!$J$10,$A$1:$Z$1,0))&amp;""),"")),0)</f>
        <v/>
      </c>
      <c r="AO370" s="36">
        <f>IFERROR(VALUE(IFERROR(TRIM(INDEX($A370:$Z370,MATCH(Lists!$J$12,$A$1:$Z$1,0))&amp;""),"")),0)</f>
        <v/>
      </c>
      <c r="AP370" s="36">
        <f>IF(IFERROR(INDEX(Lists!$C$2:$C$9,MATCH(AJ370,Lists!$A$2:$A$9,0)),"N")="Y",AN370-AO370,0)</f>
        <v/>
      </c>
      <c r="AQ370" s="36">
        <f>UPPER(IFERROR(TRIM(INDEX($A370:$Z370,MATCH(Lists!$J$11,$A$1:$Z$1,0))&amp;""),""))</f>
        <v/>
      </c>
      <c r="AR370" s="36">
        <f>IF(LEN(AQ370)&gt;0,ROW(),"")</f>
        <v/>
      </c>
      <c r="AS370" s="36">
        <f>IFERROR(TRIM(INDEX($A370:$Z370,MATCH(Lists!$J$7,$A$1:$Z$1,0))&amp;""),"")</f>
        <v/>
      </c>
      <c r="AT370" s="36">
        <f>IFERROR(TRIM(INDEX($A370:$Z370,MATCH(Lists!$J$8,$A$1:$Z$1,0))&amp;""),"")</f>
        <v/>
      </c>
      <c r="AU370" s="36">
        <f>IF(AND(AH370=1,LEN(AT370)&gt;0),MAX($AU$1:AU369)+1,"")</f>
        <v/>
      </c>
      <c r="AV370" s="36">
        <f>IF(AH370=1,AE370,"")</f>
        <v/>
      </c>
      <c r="AW370" s="36">
        <f>IF(AV370="","",SUMPRODUCT(($AV$2:$AV$501&lt;&gt;"")*($AV$2:$AV$501&lt;AV370))+SUMPRODUCT(($AV$2:AV370=AV370)*1))</f>
        <v/>
      </c>
      <c r="AX370" s="36">
        <f>IF(AI370=1,IFERROR(TRIM(INDEX($A370:$Z370,MATCH(Lists!$J$6,$A$1:$Z$1,0))&amp;""),""),"")</f>
        <v/>
      </c>
    </row>
    <row r="371">
      <c r="AA371" s="34" t="n"/>
      <c r="AB371" s="37" t="n"/>
      <c r="AC371" s="37" t="n"/>
      <c r="AD371" s="34" t="n"/>
      <c r="AE371" s="36">
        <f>IFERROR(TRIM(INDEX($A371:$Z371,MATCH(Lists!$J$2,$A$1:$Z$1,0))&amp;""),"")</f>
        <v/>
      </c>
      <c r="AF371" s="36">
        <f>IFERROR(TRIM(INDEX($A371:$Z371,MATCH(Lists!$J$3,$A$1:$Z$1,0))&amp;""),"")</f>
        <v/>
      </c>
      <c r="AG371" s="36">
        <f>IFERROR(TRIM(INDEX($A371:$Z371,MATCH(Lists!$J$4,$A$1:$Z$1,0))&amp;""),"")</f>
        <v/>
      </c>
      <c r="AH371" s="36">
        <f>IF(AND(AE371&lt;&gt;"",UPPER(TRIM(AB371))&lt;&gt;"Y"),1,0)</f>
        <v/>
      </c>
      <c r="AI371" s="36">
        <f>IF(AH371=1,IF(LEFT(IFERROR(TRIM(INDEX($A371:$Z371,MATCH(Lists!$J$5,$A$1:$Z$1,0))&amp;""),""),3)="Yes",1,0),0)</f>
        <v/>
      </c>
      <c r="AJ371" s="36">
        <f>IFERROR(TRIM(INDEX($A371:$Z371,MATCH(Lists!$J$9,$A$1:$Z$1,0))&amp;""),"")</f>
        <v/>
      </c>
      <c r="AK371" s="36">
        <f>IF(AH371=0,0,IF(AJ371="",1,IF(IFERROR(INDEX(Lists!$B$2:$B$9,MATCH(AJ371,Lists!$A$2:$A$9,0)),"N")="Y",1,0)))</f>
        <v/>
      </c>
      <c r="AL371" s="36">
        <f>AH371+AI371</f>
        <v/>
      </c>
      <c r="AM371" s="36">
        <f>AK371*(1+AI371)</f>
        <v/>
      </c>
      <c r="AN371" s="36">
        <f>IFERROR(VALUE(IFERROR(TRIM(INDEX($A371:$Z371,MATCH(Lists!$J$10,$A$1:$Z$1,0))&amp;""),"")),0)</f>
        <v/>
      </c>
      <c r="AO371" s="36">
        <f>IFERROR(VALUE(IFERROR(TRIM(INDEX($A371:$Z371,MATCH(Lists!$J$12,$A$1:$Z$1,0))&amp;""),"")),0)</f>
        <v/>
      </c>
      <c r="AP371" s="36">
        <f>IF(IFERROR(INDEX(Lists!$C$2:$C$9,MATCH(AJ371,Lists!$A$2:$A$9,0)),"N")="Y",AN371-AO371,0)</f>
        <v/>
      </c>
      <c r="AQ371" s="36">
        <f>UPPER(IFERROR(TRIM(INDEX($A371:$Z371,MATCH(Lists!$J$11,$A$1:$Z$1,0))&amp;""),""))</f>
        <v/>
      </c>
      <c r="AR371" s="36">
        <f>IF(LEN(AQ371)&gt;0,ROW(),"")</f>
        <v/>
      </c>
      <c r="AS371" s="36">
        <f>IFERROR(TRIM(INDEX($A371:$Z371,MATCH(Lists!$J$7,$A$1:$Z$1,0))&amp;""),"")</f>
        <v/>
      </c>
      <c r="AT371" s="36">
        <f>IFERROR(TRIM(INDEX($A371:$Z371,MATCH(Lists!$J$8,$A$1:$Z$1,0))&amp;""),"")</f>
        <v/>
      </c>
      <c r="AU371" s="36">
        <f>IF(AND(AH371=1,LEN(AT371)&gt;0),MAX($AU$1:AU370)+1,"")</f>
        <v/>
      </c>
      <c r="AV371" s="36">
        <f>IF(AH371=1,AE371,"")</f>
        <v/>
      </c>
      <c r="AW371" s="36">
        <f>IF(AV371="","",SUMPRODUCT(($AV$2:$AV$501&lt;&gt;"")*($AV$2:$AV$501&lt;AV371))+SUMPRODUCT(($AV$2:AV371=AV371)*1))</f>
        <v/>
      </c>
      <c r="AX371" s="36">
        <f>IF(AI371=1,IFERROR(TRIM(INDEX($A371:$Z371,MATCH(Lists!$J$6,$A$1:$Z$1,0))&amp;""),""),"")</f>
        <v/>
      </c>
    </row>
    <row r="372">
      <c r="AA372" s="34" t="n"/>
      <c r="AB372" s="37" t="n"/>
      <c r="AC372" s="37" t="n"/>
      <c r="AD372" s="34" t="n"/>
      <c r="AE372" s="36">
        <f>IFERROR(TRIM(INDEX($A372:$Z372,MATCH(Lists!$J$2,$A$1:$Z$1,0))&amp;""),"")</f>
        <v/>
      </c>
      <c r="AF372" s="36">
        <f>IFERROR(TRIM(INDEX($A372:$Z372,MATCH(Lists!$J$3,$A$1:$Z$1,0))&amp;""),"")</f>
        <v/>
      </c>
      <c r="AG372" s="36">
        <f>IFERROR(TRIM(INDEX($A372:$Z372,MATCH(Lists!$J$4,$A$1:$Z$1,0))&amp;""),"")</f>
        <v/>
      </c>
      <c r="AH372" s="36">
        <f>IF(AND(AE372&lt;&gt;"",UPPER(TRIM(AB372))&lt;&gt;"Y"),1,0)</f>
        <v/>
      </c>
      <c r="AI372" s="36">
        <f>IF(AH372=1,IF(LEFT(IFERROR(TRIM(INDEX($A372:$Z372,MATCH(Lists!$J$5,$A$1:$Z$1,0))&amp;""),""),3)="Yes",1,0),0)</f>
        <v/>
      </c>
      <c r="AJ372" s="36">
        <f>IFERROR(TRIM(INDEX($A372:$Z372,MATCH(Lists!$J$9,$A$1:$Z$1,0))&amp;""),"")</f>
        <v/>
      </c>
      <c r="AK372" s="36">
        <f>IF(AH372=0,0,IF(AJ372="",1,IF(IFERROR(INDEX(Lists!$B$2:$B$9,MATCH(AJ372,Lists!$A$2:$A$9,0)),"N")="Y",1,0)))</f>
        <v/>
      </c>
      <c r="AL372" s="36">
        <f>AH372+AI372</f>
        <v/>
      </c>
      <c r="AM372" s="36">
        <f>AK372*(1+AI372)</f>
        <v/>
      </c>
      <c r="AN372" s="36">
        <f>IFERROR(VALUE(IFERROR(TRIM(INDEX($A372:$Z372,MATCH(Lists!$J$10,$A$1:$Z$1,0))&amp;""),"")),0)</f>
        <v/>
      </c>
      <c r="AO372" s="36">
        <f>IFERROR(VALUE(IFERROR(TRIM(INDEX($A372:$Z372,MATCH(Lists!$J$12,$A$1:$Z$1,0))&amp;""),"")),0)</f>
        <v/>
      </c>
      <c r="AP372" s="36">
        <f>IF(IFERROR(INDEX(Lists!$C$2:$C$9,MATCH(AJ372,Lists!$A$2:$A$9,0)),"N")="Y",AN372-AO372,0)</f>
        <v/>
      </c>
      <c r="AQ372" s="36">
        <f>UPPER(IFERROR(TRIM(INDEX($A372:$Z372,MATCH(Lists!$J$11,$A$1:$Z$1,0))&amp;""),""))</f>
        <v/>
      </c>
      <c r="AR372" s="36">
        <f>IF(LEN(AQ372)&gt;0,ROW(),"")</f>
        <v/>
      </c>
      <c r="AS372" s="36">
        <f>IFERROR(TRIM(INDEX($A372:$Z372,MATCH(Lists!$J$7,$A$1:$Z$1,0))&amp;""),"")</f>
        <v/>
      </c>
      <c r="AT372" s="36">
        <f>IFERROR(TRIM(INDEX($A372:$Z372,MATCH(Lists!$J$8,$A$1:$Z$1,0))&amp;""),"")</f>
        <v/>
      </c>
      <c r="AU372" s="36">
        <f>IF(AND(AH372=1,LEN(AT372)&gt;0),MAX($AU$1:AU371)+1,"")</f>
        <v/>
      </c>
      <c r="AV372" s="36">
        <f>IF(AH372=1,AE372,"")</f>
        <v/>
      </c>
      <c r="AW372" s="36">
        <f>IF(AV372="","",SUMPRODUCT(($AV$2:$AV$501&lt;&gt;"")*($AV$2:$AV$501&lt;AV372))+SUMPRODUCT(($AV$2:AV372=AV372)*1))</f>
        <v/>
      </c>
      <c r="AX372" s="36">
        <f>IF(AI372=1,IFERROR(TRIM(INDEX($A372:$Z372,MATCH(Lists!$J$6,$A$1:$Z$1,0))&amp;""),""),"")</f>
        <v/>
      </c>
    </row>
    <row r="373">
      <c r="AA373" s="34" t="n"/>
      <c r="AB373" s="37" t="n"/>
      <c r="AC373" s="37" t="n"/>
      <c r="AD373" s="34" t="n"/>
      <c r="AE373" s="36">
        <f>IFERROR(TRIM(INDEX($A373:$Z373,MATCH(Lists!$J$2,$A$1:$Z$1,0))&amp;""),"")</f>
        <v/>
      </c>
      <c r="AF373" s="36">
        <f>IFERROR(TRIM(INDEX($A373:$Z373,MATCH(Lists!$J$3,$A$1:$Z$1,0))&amp;""),"")</f>
        <v/>
      </c>
      <c r="AG373" s="36">
        <f>IFERROR(TRIM(INDEX($A373:$Z373,MATCH(Lists!$J$4,$A$1:$Z$1,0))&amp;""),"")</f>
        <v/>
      </c>
      <c r="AH373" s="36">
        <f>IF(AND(AE373&lt;&gt;"",UPPER(TRIM(AB373))&lt;&gt;"Y"),1,0)</f>
        <v/>
      </c>
      <c r="AI373" s="36">
        <f>IF(AH373=1,IF(LEFT(IFERROR(TRIM(INDEX($A373:$Z373,MATCH(Lists!$J$5,$A$1:$Z$1,0))&amp;""),""),3)="Yes",1,0),0)</f>
        <v/>
      </c>
      <c r="AJ373" s="36">
        <f>IFERROR(TRIM(INDEX($A373:$Z373,MATCH(Lists!$J$9,$A$1:$Z$1,0))&amp;""),"")</f>
        <v/>
      </c>
      <c r="AK373" s="36">
        <f>IF(AH373=0,0,IF(AJ373="",1,IF(IFERROR(INDEX(Lists!$B$2:$B$9,MATCH(AJ373,Lists!$A$2:$A$9,0)),"N")="Y",1,0)))</f>
        <v/>
      </c>
      <c r="AL373" s="36">
        <f>AH373+AI373</f>
        <v/>
      </c>
      <c r="AM373" s="36">
        <f>AK373*(1+AI373)</f>
        <v/>
      </c>
      <c r="AN373" s="36">
        <f>IFERROR(VALUE(IFERROR(TRIM(INDEX($A373:$Z373,MATCH(Lists!$J$10,$A$1:$Z$1,0))&amp;""),"")),0)</f>
        <v/>
      </c>
      <c r="AO373" s="36">
        <f>IFERROR(VALUE(IFERROR(TRIM(INDEX($A373:$Z373,MATCH(Lists!$J$12,$A$1:$Z$1,0))&amp;""),"")),0)</f>
        <v/>
      </c>
      <c r="AP373" s="36">
        <f>IF(IFERROR(INDEX(Lists!$C$2:$C$9,MATCH(AJ373,Lists!$A$2:$A$9,0)),"N")="Y",AN373-AO373,0)</f>
        <v/>
      </c>
      <c r="AQ373" s="36">
        <f>UPPER(IFERROR(TRIM(INDEX($A373:$Z373,MATCH(Lists!$J$11,$A$1:$Z$1,0))&amp;""),""))</f>
        <v/>
      </c>
      <c r="AR373" s="36">
        <f>IF(LEN(AQ373)&gt;0,ROW(),"")</f>
        <v/>
      </c>
      <c r="AS373" s="36">
        <f>IFERROR(TRIM(INDEX($A373:$Z373,MATCH(Lists!$J$7,$A$1:$Z$1,0))&amp;""),"")</f>
        <v/>
      </c>
      <c r="AT373" s="36">
        <f>IFERROR(TRIM(INDEX($A373:$Z373,MATCH(Lists!$J$8,$A$1:$Z$1,0))&amp;""),"")</f>
        <v/>
      </c>
      <c r="AU373" s="36">
        <f>IF(AND(AH373=1,LEN(AT373)&gt;0),MAX($AU$1:AU372)+1,"")</f>
        <v/>
      </c>
      <c r="AV373" s="36">
        <f>IF(AH373=1,AE373,"")</f>
        <v/>
      </c>
      <c r="AW373" s="36">
        <f>IF(AV373="","",SUMPRODUCT(($AV$2:$AV$501&lt;&gt;"")*($AV$2:$AV$501&lt;AV373))+SUMPRODUCT(($AV$2:AV373=AV373)*1))</f>
        <v/>
      </c>
      <c r="AX373" s="36">
        <f>IF(AI373=1,IFERROR(TRIM(INDEX($A373:$Z373,MATCH(Lists!$J$6,$A$1:$Z$1,0))&amp;""),""),"")</f>
        <v/>
      </c>
    </row>
    <row r="374">
      <c r="AA374" s="34" t="n"/>
      <c r="AB374" s="37" t="n"/>
      <c r="AC374" s="37" t="n"/>
      <c r="AD374" s="34" t="n"/>
      <c r="AE374" s="36">
        <f>IFERROR(TRIM(INDEX($A374:$Z374,MATCH(Lists!$J$2,$A$1:$Z$1,0))&amp;""),"")</f>
        <v/>
      </c>
      <c r="AF374" s="36">
        <f>IFERROR(TRIM(INDEX($A374:$Z374,MATCH(Lists!$J$3,$A$1:$Z$1,0))&amp;""),"")</f>
        <v/>
      </c>
      <c r="AG374" s="36">
        <f>IFERROR(TRIM(INDEX($A374:$Z374,MATCH(Lists!$J$4,$A$1:$Z$1,0))&amp;""),"")</f>
        <v/>
      </c>
      <c r="AH374" s="36">
        <f>IF(AND(AE374&lt;&gt;"",UPPER(TRIM(AB374))&lt;&gt;"Y"),1,0)</f>
        <v/>
      </c>
      <c r="AI374" s="36">
        <f>IF(AH374=1,IF(LEFT(IFERROR(TRIM(INDEX($A374:$Z374,MATCH(Lists!$J$5,$A$1:$Z$1,0))&amp;""),""),3)="Yes",1,0),0)</f>
        <v/>
      </c>
      <c r="AJ374" s="36">
        <f>IFERROR(TRIM(INDEX($A374:$Z374,MATCH(Lists!$J$9,$A$1:$Z$1,0))&amp;""),"")</f>
        <v/>
      </c>
      <c r="AK374" s="36">
        <f>IF(AH374=0,0,IF(AJ374="",1,IF(IFERROR(INDEX(Lists!$B$2:$B$9,MATCH(AJ374,Lists!$A$2:$A$9,0)),"N")="Y",1,0)))</f>
        <v/>
      </c>
      <c r="AL374" s="36">
        <f>AH374+AI374</f>
        <v/>
      </c>
      <c r="AM374" s="36">
        <f>AK374*(1+AI374)</f>
        <v/>
      </c>
      <c r="AN374" s="36">
        <f>IFERROR(VALUE(IFERROR(TRIM(INDEX($A374:$Z374,MATCH(Lists!$J$10,$A$1:$Z$1,0))&amp;""),"")),0)</f>
        <v/>
      </c>
      <c r="AO374" s="36">
        <f>IFERROR(VALUE(IFERROR(TRIM(INDEX($A374:$Z374,MATCH(Lists!$J$12,$A$1:$Z$1,0))&amp;""),"")),0)</f>
        <v/>
      </c>
      <c r="AP374" s="36">
        <f>IF(IFERROR(INDEX(Lists!$C$2:$C$9,MATCH(AJ374,Lists!$A$2:$A$9,0)),"N")="Y",AN374-AO374,0)</f>
        <v/>
      </c>
      <c r="AQ374" s="36">
        <f>UPPER(IFERROR(TRIM(INDEX($A374:$Z374,MATCH(Lists!$J$11,$A$1:$Z$1,0))&amp;""),""))</f>
        <v/>
      </c>
      <c r="AR374" s="36">
        <f>IF(LEN(AQ374)&gt;0,ROW(),"")</f>
        <v/>
      </c>
      <c r="AS374" s="36">
        <f>IFERROR(TRIM(INDEX($A374:$Z374,MATCH(Lists!$J$7,$A$1:$Z$1,0))&amp;""),"")</f>
        <v/>
      </c>
      <c r="AT374" s="36">
        <f>IFERROR(TRIM(INDEX($A374:$Z374,MATCH(Lists!$J$8,$A$1:$Z$1,0))&amp;""),"")</f>
        <v/>
      </c>
      <c r="AU374" s="36">
        <f>IF(AND(AH374=1,LEN(AT374)&gt;0),MAX($AU$1:AU373)+1,"")</f>
        <v/>
      </c>
      <c r="AV374" s="36">
        <f>IF(AH374=1,AE374,"")</f>
        <v/>
      </c>
      <c r="AW374" s="36">
        <f>IF(AV374="","",SUMPRODUCT(($AV$2:$AV$501&lt;&gt;"")*($AV$2:$AV$501&lt;AV374))+SUMPRODUCT(($AV$2:AV374=AV374)*1))</f>
        <v/>
      </c>
      <c r="AX374" s="36">
        <f>IF(AI374=1,IFERROR(TRIM(INDEX($A374:$Z374,MATCH(Lists!$J$6,$A$1:$Z$1,0))&amp;""),""),"")</f>
        <v/>
      </c>
    </row>
    <row r="375">
      <c r="AA375" s="34" t="n"/>
      <c r="AB375" s="37" t="n"/>
      <c r="AC375" s="37" t="n"/>
      <c r="AD375" s="34" t="n"/>
      <c r="AE375" s="36">
        <f>IFERROR(TRIM(INDEX($A375:$Z375,MATCH(Lists!$J$2,$A$1:$Z$1,0))&amp;""),"")</f>
        <v/>
      </c>
      <c r="AF375" s="36">
        <f>IFERROR(TRIM(INDEX($A375:$Z375,MATCH(Lists!$J$3,$A$1:$Z$1,0))&amp;""),"")</f>
        <v/>
      </c>
      <c r="AG375" s="36">
        <f>IFERROR(TRIM(INDEX($A375:$Z375,MATCH(Lists!$J$4,$A$1:$Z$1,0))&amp;""),"")</f>
        <v/>
      </c>
      <c r="AH375" s="36">
        <f>IF(AND(AE375&lt;&gt;"",UPPER(TRIM(AB375))&lt;&gt;"Y"),1,0)</f>
        <v/>
      </c>
      <c r="AI375" s="36">
        <f>IF(AH375=1,IF(LEFT(IFERROR(TRIM(INDEX($A375:$Z375,MATCH(Lists!$J$5,$A$1:$Z$1,0))&amp;""),""),3)="Yes",1,0),0)</f>
        <v/>
      </c>
      <c r="AJ375" s="36">
        <f>IFERROR(TRIM(INDEX($A375:$Z375,MATCH(Lists!$J$9,$A$1:$Z$1,0))&amp;""),"")</f>
        <v/>
      </c>
      <c r="AK375" s="36">
        <f>IF(AH375=0,0,IF(AJ375="",1,IF(IFERROR(INDEX(Lists!$B$2:$B$9,MATCH(AJ375,Lists!$A$2:$A$9,0)),"N")="Y",1,0)))</f>
        <v/>
      </c>
      <c r="AL375" s="36">
        <f>AH375+AI375</f>
        <v/>
      </c>
      <c r="AM375" s="36">
        <f>AK375*(1+AI375)</f>
        <v/>
      </c>
      <c r="AN375" s="36">
        <f>IFERROR(VALUE(IFERROR(TRIM(INDEX($A375:$Z375,MATCH(Lists!$J$10,$A$1:$Z$1,0))&amp;""),"")),0)</f>
        <v/>
      </c>
      <c r="AO375" s="36">
        <f>IFERROR(VALUE(IFERROR(TRIM(INDEX($A375:$Z375,MATCH(Lists!$J$12,$A$1:$Z$1,0))&amp;""),"")),0)</f>
        <v/>
      </c>
      <c r="AP375" s="36">
        <f>IF(IFERROR(INDEX(Lists!$C$2:$C$9,MATCH(AJ375,Lists!$A$2:$A$9,0)),"N")="Y",AN375-AO375,0)</f>
        <v/>
      </c>
      <c r="AQ375" s="36">
        <f>UPPER(IFERROR(TRIM(INDEX($A375:$Z375,MATCH(Lists!$J$11,$A$1:$Z$1,0))&amp;""),""))</f>
        <v/>
      </c>
      <c r="AR375" s="36">
        <f>IF(LEN(AQ375)&gt;0,ROW(),"")</f>
        <v/>
      </c>
      <c r="AS375" s="36">
        <f>IFERROR(TRIM(INDEX($A375:$Z375,MATCH(Lists!$J$7,$A$1:$Z$1,0))&amp;""),"")</f>
        <v/>
      </c>
      <c r="AT375" s="36">
        <f>IFERROR(TRIM(INDEX($A375:$Z375,MATCH(Lists!$J$8,$A$1:$Z$1,0))&amp;""),"")</f>
        <v/>
      </c>
      <c r="AU375" s="36">
        <f>IF(AND(AH375=1,LEN(AT375)&gt;0),MAX($AU$1:AU374)+1,"")</f>
        <v/>
      </c>
      <c r="AV375" s="36">
        <f>IF(AH375=1,AE375,"")</f>
        <v/>
      </c>
      <c r="AW375" s="36">
        <f>IF(AV375="","",SUMPRODUCT(($AV$2:$AV$501&lt;&gt;"")*($AV$2:$AV$501&lt;AV375))+SUMPRODUCT(($AV$2:AV375=AV375)*1))</f>
        <v/>
      </c>
      <c r="AX375" s="36">
        <f>IF(AI375=1,IFERROR(TRIM(INDEX($A375:$Z375,MATCH(Lists!$J$6,$A$1:$Z$1,0))&amp;""),""),"")</f>
        <v/>
      </c>
    </row>
    <row r="376">
      <c r="AA376" s="34" t="n"/>
      <c r="AB376" s="37" t="n"/>
      <c r="AC376" s="37" t="n"/>
      <c r="AD376" s="34" t="n"/>
      <c r="AE376" s="36">
        <f>IFERROR(TRIM(INDEX($A376:$Z376,MATCH(Lists!$J$2,$A$1:$Z$1,0))&amp;""),"")</f>
        <v/>
      </c>
      <c r="AF376" s="36">
        <f>IFERROR(TRIM(INDEX($A376:$Z376,MATCH(Lists!$J$3,$A$1:$Z$1,0))&amp;""),"")</f>
        <v/>
      </c>
      <c r="AG376" s="36">
        <f>IFERROR(TRIM(INDEX($A376:$Z376,MATCH(Lists!$J$4,$A$1:$Z$1,0))&amp;""),"")</f>
        <v/>
      </c>
      <c r="AH376" s="36">
        <f>IF(AND(AE376&lt;&gt;"",UPPER(TRIM(AB376))&lt;&gt;"Y"),1,0)</f>
        <v/>
      </c>
      <c r="AI376" s="36">
        <f>IF(AH376=1,IF(LEFT(IFERROR(TRIM(INDEX($A376:$Z376,MATCH(Lists!$J$5,$A$1:$Z$1,0))&amp;""),""),3)="Yes",1,0),0)</f>
        <v/>
      </c>
      <c r="AJ376" s="36">
        <f>IFERROR(TRIM(INDEX($A376:$Z376,MATCH(Lists!$J$9,$A$1:$Z$1,0))&amp;""),"")</f>
        <v/>
      </c>
      <c r="AK376" s="36">
        <f>IF(AH376=0,0,IF(AJ376="",1,IF(IFERROR(INDEX(Lists!$B$2:$B$9,MATCH(AJ376,Lists!$A$2:$A$9,0)),"N")="Y",1,0)))</f>
        <v/>
      </c>
      <c r="AL376" s="36">
        <f>AH376+AI376</f>
        <v/>
      </c>
      <c r="AM376" s="36">
        <f>AK376*(1+AI376)</f>
        <v/>
      </c>
      <c r="AN376" s="36">
        <f>IFERROR(VALUE(IFERROR(TRIM(INDEX($A376:$Z376,MATCH(Lists!$J$10,$A$1:$Z$1,0))&amp;""),"")),0)</f>
        <v/>
      </c>
      <c r="AO376" s="36">
        <f>IFERROR(VALUE(IFERROR(TRIM(INDEX($A376:$Z376,MATCH(Lists!$J$12,$A$1:$Z$1,0))&amp;""),"")),0)</f>
        <v/>
      </c>
      <c r="AP376" s="36">
        <f>IF(IFERROR(INDEX(Lists!$C$2:$C$9,MATCH(AJ376,Lists!$A$2:$A$9,0)),"N")="Y",AN376-AO376,0)</f>
        <v/>
      </c>
      <c r="AQ376" s="36">
        <f>UPPER(IFERROR(TRIM(INDEX($A376:$Z376,MATCH(Lists!$J$11,$A$1:$Z$1,0))&amp;""),""))</f>
        <v/>
      </c>
      <c r="AR376" s="36">
        <f>IF(LEN(AQ376)&gt;0,ROW(),"")</f>
        <v/>
      </c>
      <c r="AS376" s="36">
        <f>IFERROR(TRIM(INDEX($A376:$Z376,MATCH(Lists!$J$7,$A$1:$Z$1,0))&amp;""),"")</f>
        <v/>
      </c>
      <c r="AT376" s="36">
        <f>IFERROR(TRIM(INDEX($A376:$Z376,MATCH(Lists!$J$8,$A$1:$Z$1,0))&amp;""),"")</f>
        <v/>
      </c>
      <c r="AU376" s="36">
        <f>IF(AND(AH376=1,LEN(AT376)&gt;0),MAX($AU$1:AU375)+1,"")</f>
        <v/>
      </c>
      <c r="AV376" s="36">
        <f>IF(AH376=1,AE376,"")</f>
        <v/>
      </c>
      <c r="AW376" s="36">
        <f>IF(AV376="","",SUMPRODUCT(($AV$2:$AV$501&lt;&gt;"")*($AV$2:$AV$501&lt;AV376))+SUMPRODUCT(($AV$2:AV376=AV376)*1))</f>
        <v/>
      </c>
      <c r="AX376" s="36">
        <f>IF(AI376=1,IFERROR(TRIM(INDEX($A376:$Z376,MATCH(Lists!$J$6,$A$1:$Z$1,0))&amp;""),""),"")</f>
        <v/>
      </c>
    </row>
    <row r="377">
      <c r="AA377" s="34" t="n"/>
      <c r="AB377" s="37" t="n"/>
      <c r="AC377" s="37" t="n"/>
      <c r="AD377" s="34" t="n"/>
      <c r="AE377" s="36">
        <f>IFERROR(TRIM(INDEX($A377:$Z377,MATCH(Lists!$J$2,$A$1:$Z$1,0))&amp;""),"")</f>
        <v/>
      </c>
      <c r="AF377" s="36">
        <f>IFERROR(TRIM(INDEX($A377:$Z377,MATCH(Lists!$J$3,$A$1:$Z$1,0))&amp;""),"")</f>
        <v/>
      </c>
      <c r="AG377" s="36">
        <f>IFERROR(TRIM(INDEX($A377:$Z377,MATCH(Lists!$J$4,$A$1:$Z$1,0))&amp;""),"")</f>
        <v/>
      </c>
      <c r="AH377" s="36">
        <f>IF(AND(AE377&lt;&gt;"",UPPER(TRIM(AB377))&lt;&gt;"Y"),1,0)</f>
        <v/>
      </c>
      <c r="AI377" s="36">
        <f>IF(AH377=1,IF(LEFT(IFERROR(TRIM(INDEX($A377:$Z377,MATCH(Lists!$J$5,$A$1:$Z$1,0))&amp;""),""),3)="Yes",1,0),0)</f>
        <v/>
      </c>
      <c r="AJ377" s="36">
        <f>IFERROR(TRIM(INDEX($A377:$Z377,MATCH(Lists!$J$9,$A$1:$Z$1,0))&amp;""),"")</f>
        <v/>
      </c>
      <c r="AK377" s="36">
        <f>IF(AH377=0,0,IF(AJ377="",1,IF(IFERROR(INDEX(Lists!$B$2:$B$9,MATCH(AJ377,Lists!$A$2:$A$9,0)),"N")="Y",1,0)))</f>
        <v/>
      </c>
      <c r="AL377" s="36">
        <f>AH377+AI377</f>
        <v/>
      </c>
      <c r="AM377" s="36">
        <f>AK377*(1+AI377)</f>
        <v/>
      </c>
      <c r="AN377" s="36">
        <f>IFERROR(VALUE(IFERROR(TRIM(INDEX($A377:$Z377,MATCH(Lists!$J$10,$A$1:$Z$1,0))&amp;""),"")),0)</f>
        <v/>
      </c>
      <c r="AO377" s="36">
        <f>IFERROR(VALUE(IFERROR(TRIM(INDEX($A377:$Z377,MATCH(Lists!$J$12,$A$1:$Z$1,0))&amp;""),"")),0)</f>
        <v/>
      </c>
      <c r="AP377" s="36">
        <f>IF(IFERROR(INDEX(Lists!$C$2:$C$9,MATCH(AJ377,Lists!$A$2:$A$9,0)),"N")="Y",AN377-AO377,0)</f>
        <v/>
      </c>
      <c r="AQ377" s="36">
        <f>UPPER(IFERROR(TRIM(INDEX($A377:$Z377,MATCH(Lists!$J$11,$A$1:$Z$1,0))&amp;""),""))</f>
        <v/>
      </c>
      <c r="AR377" s="36">
        <f>IF(LEN(AQ377)&gt;0,ROW(),"")</f>
        <v/>
      </c>
      <c r="AS377" s="36">
        <f>IFERROR(TRIM(INDEX($A377:$Z377,MATCH(Lists!$J$7,$A$1:$Z$1,0))&amp;""),"")</f>
        <v/>
      </c>
      <c r="AT377" s="36">
        <f>IFERROR(TRIM(INDEX($A377:$Z377,MATCH(Lists!$J$8,$A$1:$Z$1,0))&amp;""),"")</f>
        <v/>
      </c>
      <c r="AU377" s="36">
        <f>IF(AND(AH377=1,LEN(AT377)&gt;0),MAX($AU$1:AU376)+1,"")</f>
        <v/>
      </c>
      <c r="AV377" s="36">
        <f>IF(AH377=1,AE377,"")</f>
        <v/>
      </c>
      <c r="AW377" s="36">
        <f>IF(AV377="","",SUMPRODUCT(($AV$2:$AV$501&lt;&gt;"")*($AV$2:$AV$501&lt;AV377))+SUMPRODUCT(($AV$2:AV377=AV377)*1))</f>
        <v/>
      </c>
      <c r="AX377" s="36">
        <f>IF(AI377=1,IFERROR(TRIM(INDEX($A377:$Z377,MATCH(Lists!$J$6,$A$1:$Z$1,0))&amp;""),""),"")</f>
        <v/>
      </c>
    </row>
    <row r="378">
      <c r="AA378" s="34" t="n"/>
      <c r="AB378" s="37" t="n"/>
      <c r="AC378" s="37" t="n"/>
      <c r="AD378" s="34" t="n"/>
      <c r="AE378" s="36">
        <f>IFERROR(TRIM(INDEX($A378:$Z378,MATCH(Lists!$J$2,$A$1:$Z$1,0))&amp;""),"")</f>
        <v/>
      </c>
      <c r="AF378" s="36">
        <f>IFERROR(TRIM(INDEX($A378:$Z378,MATCH(Lists!$J$3,$A$1:$Z$1,0))&amp;""),"")</f>
        <v/>
      </c>
      <c r="AG378" s="36">
        <f>IFERROR(TRIM(INDEX($A378:$Z378,MATCH(Lists!$J$4,$A$1:$Z$1,0))&amp;""),"")</f>
        <v/>
      </c>
      <c r="AH378" s="36">
        <f>IF(AND(AE378&lt;&gt;"",UPPER(TRIM(AB378))&lt;&gt;"Y"),1,0)</f>
        <v/>
      </c>
      <c r="AI378" s="36">
        <f>IF(AH378=1,IF(LEFT(IFERROR(TRIM(INDEX($A378:$Z378,MATCH(Lists!$J$5,$A$1:$Z$1,0))&amp;""),""),3)="Yes",1,0),0)</f>
        <v/>
      </c>
      <c r="AJ378" s="36">
        <f>IFERROR(TRIM(INDEX($A378:$Z378,MATCH(Lists!$J$9,$A$1:$Z$1,0))&amp;""),"")</f>
        <v/>
      </c>
      <c r="AK378" s="36">
        <f>IF(AH378=0,0,IF(AJ378="",1,IF(IFERROR(INDEX(Lists!$B$2:$B$9,MATCH(AJ378,Lists!$A$2:$A$9,0)),"N")="Y",1,0)))</f>
        <v/>
      </c>
      <c r="AL378" s="36">
        <f>AH378+AI378</f>
        <v/>
      </c>
      <c r="AM378" s="36">
        <f>AK378*(1+AI378)</f>
        <v/>
      </c>
      <c r="AN378" s="36">
        <f>IFERROR(VALUE(IFERROR(TRIM(INDEX($A378:$Z378,MATCH(Lists!$J$10,$A$1:$Z$1,0))&amp;""),"")),0)</f>
        <v/>
      </c>
      <c r="AO378" s="36">
        <f>IFERROR(VALUE(IFERROR(TRIM(INDEX($A378:$Z378,MATCH(Lists!$J$12,$A$1:$Z$1,0))&amp;""),"")),0)</f>
        <v/>
      </c>
      <c r="AP378" s="36">
        <f>IF(IFERROR(INDEX(Lists!$C$2:$C$9,MATCH(AJ378,Lists!$A$2:$A$9,0)),"N")="Y",AN378-AO378,0)</f>
        <v/>
      </c>
      <c r="AQ378" s="36">
        <f>UPPER(IFERROR(TRIM(INDEX($A378:$Z378,MATCH(Lists!$J$11,$A$1:$Z$1,0))&amp;""),""))</f>
        <v/>
      </c>
      <c r="AR378" s="36">
        <f>IF(LEN(AQ378)&gt;0,ROW(),"")</f>
        <v/>
      </c>
      <c r="AS378" s="36">
        <f>IFERROR(TRIM(INDEX($A378:$Z378,MATCH(Lists!$J$7,$A$1:$Z$1,0))&amp;""),"")</f>
        <v/>
      </c>
      <c r="AT378" s="36">
        <f>IFERROR(TRIM(INDEX($A378:$Z378,MATCH(Lists!$J$8,$A$1:$Z$1,0))&amp;""),"")</f>
        <v/>
      </c>
      <c r="AU378" s="36">
        <f>IF(AND(AH378=1,LEN(AT378)&gt;0),MAX($AU$1:AU377)+1,"")</f>
        <v/>
      </c>
      <c r="AV378" s="36">
        <f>IF(AH378=1,AE378,"")</f>
        <v/>
      </c>
      <c r="AW378" s="36">
        <f>IF(AV378="","",SUMPRODUCT(($AV$2:$AV$501&lt;&gt;"")*($AV$2:$AV$501&lt;AV378))+SUMPRODUCT(($AV$2:AV378=AV378)*1))</f>
        <v/>
      </c>
      <c r="AX378" s="36">
        <f>IF(AI378=1,IFERROR(TRIM(INDEX($A378:$Z378,MATCH(Lists!$J$6,$A$1:$Z$1,0))&amp;""),""),"")</f>
        <v/>
      </c>
    </row>
    <row r="379">
      <c r="AA379" s="34" t="n"/>
      <c r="AB379" s="37" t="n"/>
      <c r="AC379" s="37" t="n"/>
      <c r="AD379" s="34" t="n"/>
      <c r="AE379" s="36">
        <f>IFERROR(TRIM(INDEX($A379:$Z379,MATCH(Lists!$J$2,$A$1:$Z$1,0))&amp;""),"")</f>
        <v/>
      </c>
      <c r="AF379" s="36">
        <f>IFERROR(TRIM(INDEX($A379:$Z379,MATCH(Lists!$J$3,$A$1:$Z$1,0))&amp;""),"")</f>
        <v/>
      </c>
      <c r="AG379" s="36">
        <f>IFERROR(TRIM(INDEX($A379:$Z379,MATCH(Lists!$J$4,$A$1:$Z$1,0))&amp;""),"")</f>
        <v/>
      </c>
      <c r="AH379" s="36">
        <f>IF(AND(AE379&lt;&gt;"",UPPER(TRIM(AB379))&lt;&gt;"Y"),1,0)</f>
        <v/>
      </c>
      <c r="AI379" s="36">
        <f>IF(AH379=1,IF(LEFT(IFERROR(TRIM(INDEX($A379:$Z379,MATCH(Lists!$J$5,$A$1:$Z$1,0))&amp;""),""),3)="Yes",1,0),0)</f>
        <v/>
      </c>
      <c r="AJ379" s="36">
        <f>IFERROR(TRIM(INDEX($A379:$Z379,MATCH(Lists!$J$9,$A$1:$Z$1,0))&amp;""),"")</f>
        <v/>
      </c>
      <c r="AK379" s="36">
        <f>IF(AH379=0,0,IF(AJ379="",1,IF(IFERROR(INDEX(Lists!$B$2:$B$9,MATCH(AJ379,Lists!$A$2:$A$9,0)),"N")="Y",1,0)))</f>
        <v/>
      </c>
      <c r="AL379" s="36">
        <f>AH379+AI379</f>
        <v/>
      </c>
      <c r="AM379" s="36">
        <f>AK379*(1+AI379)</f>
        <v/>
      </c>
      <c r="AN379" s="36">
        <f>IFERROR(VALUE(IFERROR(TRIM(INDEX($A379:$Z379,MATCH(Lists!$J$10,$A$1:$Z$1,0))&amp;""),"")),0)</f>
        <v/>
      </c>
      <c r="AO379" s="36">
        <f>IFERROR(VALUE(IFERROR(TRIM(INDEX($A379:$Z379,MATCH(Lists!$J$12,$A$1:$Z$1,0))&amp;""),"")),0)</f>
        <v/>
      </c>
      <c r="AP379" s="36">
        <f>IF(IFERROR(INDEX(Lists!$C$2:$C$9,MATCH(AJ379,Lists!$A$2:$A$9,0)),"N")="Y",AN379-AO379,0)</f>
        <v/>
      </c>
      <c r="AQ379" s="36">
        <f>UPPER(IFERROR(TRIM(INDEX($A379:$Z379,MATCH(Lists!$J$11,$A$1:$Z$1,0))&amp;""),""))</f>
        <v/>
      </c>
      <c r="AR379" s="36">
        <f>IF(LEN(AQ379)&gt;0,ROW(),"")</f>
        <v/>
      </c>
      <c r="AS379" s="36">
        <f>IFERROR(TRIM(INDEX($A379:$Z379,MATCH(Lists!$J$7,$A$1:$Z$1,0))&amp;""),"")</f>
        <v/>
      </c>
      <c r="AT379" s="36">
        <f>IFERROR(TRIM(INDEX($A379:$Z379,MATCH(Lists!$J$8,$A$1:$Z$1,0))&amp;""),"")</f>
        <v/>
      </c>
      <c r="AU379" s="36">
        <f>IF(AND(AH379=1,LEN(AT379)&gt;0),MAX($AU$1:AU378)+1,"")</f>
        <v/>
      </c>
      <c r="AV379" s="36">
        <f>IF(AH379=1,AE379,"")</f>
        <v/>
      </c>
      <c r="AW379" s="36">
        <f>IF(AV379="","",SUMPRODUCT(($AV$2:$AV$501&lt;&gt;"")*($AV$2:$AV$501&lt;AV379))+SUMPRODUCT(($AV$2:AV379=AV379)*1))</f>
        <v/>
      </c>
      <c r="AX379" s="36">
        <f>IF(AI379=1,IFERROR(TRIM(INDEX($A379:$Z379,MATCH(Lists!$J$6,$A$1:$Z$1,0))&amp;""),""),"")</f>
        <v/>
      </c>
    </row>
    <row r="380">
      <c r="AA380" s="34" t="n"/>
      <c r="AB380" s="37" t="n"/>
      <c r="AC380" s="37" t="n"/>
      <c r="AD380" s="34" t="n"/>
      <c r="AE380" s="36">
        <f>IFERROR(TRIM(INDEX($A380:$Z380,MATCH(Lists!$J$2,$A$1:$Z$1,0))&amp;""),"")</f>
        <v/>
      </c>
      <c r="AF380" s="36">
        <f>IFERROR(TRIM(INDEX($A380:$Z380,MATCH(Lists!$J$3,$A$1:$Z$1,0))&amp;""),"")</f>
        <v/>
      </c>
      <c r="AG380" s="36">
        <f>IFERROR(TRIM(INDEX($A380:$Z380,MATCH(Lists!$J$4,$A$1:$Z$1,0))&amp;""),"")</f>
        <v/>
      </c>
      <c r="AH380" s="36">
        <f>IF(AND(AE380&lt;&gt;"",UPPER(TRIM(AB380))&lt;&gt;"Y"),1,0)</f>
        <v/>
      </c>
      <c r="AI380" s="36">
        <f>IF(AH380=1,IF(LEFT(IFERROR(TRIM(INDEX($A380:$Z380,MATCH(Lists!$J$5,$A$1:$Z$1,0))&amp;""),""),3)="Yes",1,0),0)</f>
        <v/>
      </c>
      <c r="AJ380" s="36">
        <f>IFERROR(TRIM(INDEX($A380:$Z380,MATCH(Lists!$J$9,$A$1:$Z$1,0))&amp;""),"")</f>
        <v/>
      </c>
      <c r="AK380" s="36">
        <f>IF(AH380=0,0,IF(AJ380="",1,IF(IFERROR(INDEX(Lists!$B$2:$B$9,MATCH(AJ380,Lists!$A$2:$A$9,0)),"N")="Y",1,0)))</f>
        <v/>
      </c>
      <c r="AL380" s="36">
        <f>AH380+AI380</f>
        <v/>
      </c>
      <c r="AM380" s="36">
        <f>AK380*(1+AI380)</f>
        <v/>
      </c>
      <c r="AN380" s="36">
        <f>IFERROR(VALUE(IFERROR(TRIM(INDEX($A380:$Z380,MATCH(Lists!$J$10,$A$1:$Z$1,0))&amp;""),"")),0)</f>
        <v/>
      </c>
      <c r="AO380" s="36">
        <f>IFERROR(VALUE(IFERROR(TRIM(INDEX($A380:$Z380,MATCH(Lists!$J$12,$A$1:$Z$1,0))&amp;""),"")),0)</f>
        <v/>
      </c>
      <c r="AP380" s="36">
        <f>IF(IFERROR(INDEX(Lists!$C$2:$C$9,MATCH(AJ380,Lists!$A$2:$A$9,0)),"N")="Y",AN380-AO380,0)</f>
        <v/>
      </c>
      <c r="AQ380" s="36">
        <f>UPPER(IFERROR(TRIM(INDEX($A380:$Z380,MATCH(Lists!$J$11,$A$1:$Z$1,0))&amp;""),""))</f>
        <v/>
      </c>
      <c r="AR380" s="36">
        <f>IF(LEN(AQ380)&gt;0,ROW(),"")</f>
        <v/>
      </c>
      <c r="AS380" s="36">
        <f>IFERROR(TRIM(INDEX($A380:$Z380,MATCH(Lists!$J$7,$A$1:$Z$1,0))&amp;""),"")</f>
        <v/>
      </c>
      <c r="AT380" s="36">
        <f>IFERROR(TRIM(INDEX($A380:$Z380,MATCH(Lists!$J$8,$A$1:$Z$1,0))&amp;""),"")</f>
        <v/>
      </c>
      <c r="AU380" s="36">
        <f>IF(AND(AH380=1,LEN(AT380)&gt;0),MAX($AU$1:AU379)+1,"")</f>
        <v/>
      </c>
      <c r="AV380" s="36">
        <f>IF(AH380=1,AE380,"")</f>
        <v/>
      </c>
      <c r="AW380" s="36">
        <f>IF(AV380="","",SUMPRODUCT(($AV$2:$AV$501&lt;&gt;"")*($AV$2:$AV$501&lt;AV380))+SUMPRODUCT(($AV$2:AV380=AV380)*1))</f>
        <v/>
      </c>
      <c r="AX380" s="36">
        <f>IF(AI380=1,IFERROR(TRIM(INDEX($A380:$Z380,MATCH(Lists!$J$6,$A$1:$Z$1,0))&amp;""),""),"")</f>
        <v/>
      </c>
    </row>
    <row r="381">
      <c r="AA381" s="34" t="n"/>
      <c r="AB381" s="37" t="n"/>
      <c r="AC381" s="37" t="n"/>
      <c r="AD381" s="34" t="n"/>
      <c r="AE381" s="36">
        <f>IFERROR(TRIM(INDEX($A381:$Z381,MATCH(Lists!$J$2,$A$1:$Z$1,0))&amp;""),"")</f>
        <v/>
      </c>
      <c r="AF381" s="36">
        <f>IFERROR(TRIM(INDEX($A381:$Z381,MATCH(Lists!$J$3,$A$1:$Z$1,0))&amp;""),"")</f>
        <v/>
      </c>
      <c r="AG381" s="36">
        <f>IFERROR(TRIM(INDEX($A381:$Z381,MATCH(Lists!$J$4,$A$1:$Z$1,0))&amp;""),"")</f>
        <v/>
      </c>
      <c r="AH381" s="36">
        <f>IF(AND(AE381&lt;&gt;"",UPPER(TRIM(AB381))&lt;&gt;"Y"),1,0)</f>
        <v/>
      </c>
      <c r="AI381" s="36">
        <f>IF(AH381=1,IF(LEFT(IFERROR(TRIM(INDEX($A381:$Z381,MATCH(Lists!$J$5,$A$1:$Z$1,0))&amp;""),""),3)="Yes",1,0),0)</f>
        <v/>
      </c>
      <c r="AJ381" s="36">
        <f>IFERROR(TRIM(INDEX($A381:$Z381,MATCH(Lists!$J$9,$A$1:$Z$1,0))&amp;""),"")</f>
        <v/>
      </c>
      <c r="AK381" s="36">
        <f>IF(AH381=0,0,IF(AJ381="",1,IF(IFERROR(INDEX(Lists!$B$2:$B$9,MATCH(AJ381,Lists!$A$2:$A$9,0)),"N")="Y",1,0)))</f>
        <v/>
      </c>
      <c r="AL381" s="36">
        <f>AH381+AI381</f>
        <v/>
      </c>
      <c r="AM381" s="36">
        <f>AK381*(1+AI381)</f>
        <v/>
      </c>
      <c r="AN381" s="36">
        <f>IFERROR(VALUE(IFERROR(TRIM(INDEX($A381:$Z381,MATCH(Lists!$J$10,$A$1:$Z$1,0))&amp;""),"")),0)</f>
        <v/>
      </c>
      <c r="AO381" s="36">
        <f>IFERROR(VALUE(IFERROR(TRIM(INDEX($A381:$Z381,MATCH(Lists!$J$12,$A$1:$Z$1,0))&amp;""),"")),0)</f>
        <v/>
      </c>
      <c r="AP381" s="36">
        <f>IF(IFERROR(INDEX(Lists!$C$2:$C$9,MATCH(AJ381,Lists!$A$2:$A$9,0)),"N")="Y",AN381-AO381,0)</f>
        <v/>
      </c>
      <c r="AQ381" s="36">
        <f>UPPER(IFERROR(TRIM(INDEX($A381:$Z381,MATCH(Lists!$J$11,$A$1:$Z$1,0))&amp;""),""))</f>
        <v/>
      </c>
      <c r="AR381" s="36">
        <f>IF(LEN(AQ381)&gt;0,ROW(),"")</f>
        <v/>
      </c>
      <c r="AS381" s="36">
        <f>IFERROR(TRIM(INDEX($A381:$Z381,MATCH(Lists!$J$7,$A$1:$Z$1,0))&amp;""),"")</f>
        <v/>
      </c>
      <c r="AT381" s="36">
        <f>IFERROR(TRIM(INDEX($A381:$Z381,MATCH(Lists!$J$8,$A$1:$Z$1,0))&amp;""),"")</f>
        <v/>
      </c>
      <c r="AU381" s="36">
        <f>IF(AND(AH381=1,LEN(AT381)&gt;0),MAX($AU$1:AU380)+1,"")</f>
        <v/>
      </c>
      <c r="AV381" s="36">
        <f>IF(AH381=1,AE381,"")</f>
        <v/>
      </c>
      <c r="AW381" s="36">
        <f>IF(AV381="","",SUMPRODUCT(($AV$2:$AV$501&lt;&gt;"")*($AV$2:$AV$501&lt;AV381))+SUMPRODUCT(($AV$2:AV381=AV381)*1))</f>
        <v/>
      </c>
      <c r="AX381" s="36">
        <f>IF(AI381=1,IFERROR(TRIM(INDEX($A381:$Z381,MATCH(Lists!$J$6,$A$1:$Z$1,0))&amp;""),""),"")</f>
        <v/>
      </c>
    </row>
    <row r="382">
      <c r="AA382" s="34" t="n"/>
      <c r="AB382" s="37" t="n"/>
      <c r="AC382" s="37" t="n"/>
      <c r="AD382" s="34" t="n"/>
      <c r="AE382" s="36">
        <f>IFERROR(TRIM(INDEX($A382:$Z382,MATCH(Lists!$J$2,$A$1:$Z$1,0))&amp;""),"")</f>
        <v/>
      </c>
      <c r="AF382" s="36">
        <f>IFERROR(TRIM(INDEX($A382:$Z382,MATCH(Lists!$J$3,$A$1:$Z$1,0))&amp;""),"")</f>
        <v/>
      </c>
      <c r="AG382" s="36">
        <f>IFERROR(TRIM(INDEX($A382:$Z382,MATCH(Lists!$J$4,$A$1:$Z$1,0))&amp;""),"")</f>
        <v/>
      </c>
      <c r="AH382" s="36">
        <f>IF(AND(AE382&lt;&gt;"",UPPER(TRIM(AB382))&lt;&gt;"Y"),1,0)</f>
        <v/>
      </c>
      <c r="AI382" s="36">
        <f>IF(AH382=1,IF(LEFT(IFERROR(TRIM(INDEX($A382:$Z382,MATCH(Lists!$J$5,$A$1:$Z$1,0))&amp;""),""),3)="Yes",1,0),0)</f>
        <v/>
      </c>
      <c r="AJ382" s="36">
        <f>IFERROR(TRIM(INDEX($A382:$Z382,MATCH(Lists!$J$9,$A$1:$Z$1,0))&amp;""),"")</f>
        <v/>
      </c>
      <c r="AK382" s="36">
        <f>IF(AH382=0,0,IF(AJ382="",1,IF(IFERROR(INDEX(Lists!$B$2:$B$9,MATCH(AJ382,Lists!$A$2:$A$9,0)),"N")="Y",1,0)))</f>
        <v/>
      </c>
      <c r="AL382" s="36">
        <f>AH382+AI382</f>
        <v/>
      </c>
      <c r="AM382" s="36">
        <f>AK382*(1+AI382)</f>
        <v/>
      </c>
      <c r="AN382" s="36">
        <f>IFERROR(VALUE(IFERROR(TRIM(INDEX($A382:$Z382,MATCH(Lists!$J$10,$A$1:$Z$1,0))&amp;""),"")),0)</f>
        <v/>
      </c>
      <c r="AO382" s="36">
        <f>IFERROR(VALUE(IFERROR(TRIM(INDEX($A382:$Z382,MATCH(Lists!$J$12,$A$1:$Z$1,0))&amp;""),"")),0)</f>
        <v/>
      </c>
      <c r="AP382" s="36">
        <f>IF(IFERROR(INDEX(Lists!$C$2:$C$9,MATCH(AJ382,Lists!$A$2:$A$9,0)),"N")="Y",AN382-AO382,0)</f>
        <v/>
      </c>
      <c r="AQ382" s="36">
        <f>UPPER(IFERROR(TRIM(INDEX($A382:$Z382,MATCH(Lists!$J$11,$A$1:$Z$1,0))&amp;""),""))</f>
        <v/>
      </c>
      <c r="AR382" s="36">
        <f>IF(LEN(AQ382)&gt;0,ROW(),"")</f>
        <v/>
      </c>
      <c r="AS382" s="36">
        <f>IFERROR(TRIM(INDEX($A382:$Z382,MATCH(Lists!$J$7,$A$1:$Z$1,0))&amp;""),"")</f>
        <v/>
      </c>
      <c r="AT382" s="36">
        <f>IFERROR(TRIM(INDEX($A382:$Z382,MATCH(Lists!$J$8,$A$1:$Z$1,0))&amp;""),"")</f>
        <v/>
      </c>
      <c r="AU382" s="36">
        <f>IF(AND(AH382=1,LEN(AT382)&gt;0),MAX($AU$1:AU381)+1,"")</f>
        <v/>
      </c>
      <c r="AV382" s="36">
        <f>IF(AH382=1,AE382,"")</f>
        <v/>
      </c>
      <c r="AW382" s="36">
        <f>IF(AV382="","",SUMPRODUCT(($AV$2:$AV$501&lt;&gt;"")*($AV$2:$AV$501&lt;AV382))+SUMPRODUCT(($AV$2:AV382=AV382)*1))</f>
        <v/>
      </c>
      <c r="AX382" s="36">
        <f>IF(AI382=1,IFERROR(TRIM(INDEX($A382:$Z382,MATCH(Lists!$J$6,$A$1:$Z$1,0))&amp;""),""),"")</f>
        <v/>
      </c>
    </row>
    <row r="383">
      <c r="AA383" s="34" t="n"/>
      <c r="AB383" s="37" t="n"/>
      <c r="AC383" s="37" t="n"/>
      <c r="AD383" s="34" t="n"/>
      <c r="AE383" s="36">
        <f>IFERROR(TRIM(INDEX($A383:$Z383,MATCH(Lists!$J$2,$A$1:$Z$1,0))&amp;""),"")</f>
        <v/>
      </c>
      <c r="AF383" s="36">
        <f>IFERROR(TRIM(INDEX($A383:$Z383,MATCH(Lists!$J$3,$A$1:$Z$1,0))&amp;""),"")</f>
        <v/>
      </c>
      <c r="AG383" s="36">
        <f>IFERROR(TRIM(INDEX($A383:$Z383,MATCH(Lists!$J$4,$A$1:$Z$1,0))&amp;""),"")</f>
        <v/>
      </c>
      <c r="AH383" s="36">
        <f>IF(AND(AE383&lt;&gt;"",UPPER(TRIM(AB383))&lt;&gt;"Y"),1,0)</f>
        <v/>
      </c>
      <c r="AI383" s="36">
        <f>IF(AH383=1,IF(LEFT(IFERROR(TRIM(INDEX($A383:$Z383,MATCH(Lists!$J$5,$A$1:$Z$1,0))&amp;""),""),3)="Yes",1,0),0)</f>
        <v/>
      </c>
      <c r="AJ383" s="36">
        <f>IFERROR(TRIM(INDEX($A383:$Z383,MATCH(Lists!$J$9,$A$1:$Z$1,0))&amp;""),"")</f>
        <v/>
      </c>
      <c r="AK383" s="36">
        <f>IF(AH383=0,0,IF(AJ383="",1,IF(IFERROR(INDEX(Lists!$B$2:$B$9,MATCH(AJ383,Lists!$A$2:$A$9,0)),"N")="Y",1,0)))</f>
        <v/>
      </c>
      <c r="AL383" s="36">
        <f>AH383+AI383</f>
        <v/>
      </c>
      <c r="AM383" s="36">
        <f>AK383*(1+AI383)</f>
        <v/>
      </c>
      <c r="AN383" s="36">
        <f>IFERROR(VALUE(IFERROR(TRIM(INDEX($A383:$Z383,MATCH(Lists!$J$10,$A$1:$Z$1,0))&amp;""),"")),0)</f>
        <v/>
      </c>
      <c r="AO383" s="36">
        <f>IFERROR(VALUE(IFERROR(TRIM(INDEX($A383:$Z383,MATCH(Lists!$J$12,$A$1:$Z$1,0))&amp;""),"")),0)</f>
        <v/>
      </c>
      <c r="AP383" s="36">
        <f>IF(IFERROR(INDEX(Lists!$C$2:$C$9,MATCH(AJ383,Lists!$A$2:$A$9,0)),"N")="Y",AN383-AO383,0)</f>
        <v/>
      </c>
      <c r="AQ383" s="36">
        <f>UPPER(IFERROR(TRIM(INDEX($A383:$Z383,MATCH(Lists!$J$11,$A$1:$Z$1,0))&amp;""),""))</f>
        <v/>
      </c>
      <c r="AR383" s="36">
        <f>IF(LEN(AQ383)&gt;0,ROW(),"")</f>
        <v/>
      </c>
      <c r="AS383" s="36">
        <f>IFERROR(TRIM(INDEX($A383:$Z383,MATCH(Lists!$J$7,$A$1:$Z$1,0))&amp;""),"")</f>
        <v/>
      </c>
      <c r="AT383" s="36">
        <f>IFERROR(TRIM(INDEX($A383:$Z383,MATCH(Lists!$J$8,$A$1:$Z$1,0))&amp;""),"")</f>
        <v/>
      </c>
      <c r="AU383" s="36">
        <f>IF(AND(AH383=1,LEN(AT383)&gt;0),MAX($AU$1:AU382)+1,"")</f>
        <v/>
      </c>
      <c r="AV383" s="36">
        <f>IF(AH383=1,AE383,"")</f>
        <v/>
      </c>
      <c r="AW383" s="36">
        <f>IF(AV383="","",SUMPRODUCT(($AV$2:$AV$501&lt;&gt;"")*($AV$2:$AV$501&lt;AV383))+SUMPRODUCT(($AV$2:AV383=AV383)*1))</f>
        <v/>
      </c>
      <c r="AX383" s="36">
        <f>IF(AI383=1,IFERROR(TRIM(INDEX($A383:$Z383,MATCH(Lists!$J$6,$A$1:$Z$1,0))&amp;""),""),"")</f>
        <v/>
      </c>
    </row>
    <row r="384">
      <c r="AA384" s="34" t="n"/>
      <c r="AB384" s="37" t="n"/>
      <c r="AC384" s="37" t="n"/>
      <c r="AD384" s="34" t="n"/>
      <c r="AE384" s="36">
        <f>IFERROR(TRIM(INDEX($A384:$Z384,MATCH(Lists!$J$2,$A$1:$Z$1,0))&amp;""),"")</f>
        <v/>
      </c>
      <c r="AF384" s="36">
        <f>IFERROR(TRIM(INDEX($A384:$Z384,MATCH(Lists!$J$3,$A$1:$Z$1,0))&amp;""),"")</f>
        <v/>
      </c>
      <c r="AG384" s="36">
        <f>IFERROR(TRIM(INDEX($A384:$Z384,MATCH(Lists!$J$4,$A$1:$Z$1,0))&amp;""),"")</f>
        <v/>
      </c>
      <c r="AH384" s="36">
        <f>IF(AND(AE384&lt;&gt;"",UPPER(TRIM(AB384))&lt;&gt;"Y"),1,0)</f>
        <v/>
      </c>
      <c r="AI384" s="36">
        <f>IF(AH384=1,IF(LEFT(IFERROR(TRIM(INDEX($A384:$Z384,MATCH(Lists!$J$5,$A$1:$Z$1,0))&amp;""),""),3)="Yes",1,0),0)</f>
        <v/>
      </c>
      <c r="AJ384" s="36">
        <f>IFERROR(TRIM(INDEX($A384:$Z384,MATCH(Lists!$J$9,$A$1:$Z$1,0))&amp;""),"")</f>
        <v/>
      </c>
      <c r="AK384" s="36">
        <f>IF(AH384=0,0,IF(AJ384="",1,IF(IFERROR(INDEX(Lists!$B$2:$B$9,MATCH(AJ384,Lists!$A$2:$A$9,0)),"N")="Y",1,0)))</f>
        <v/>
      </c>
      <c r="AL384" s="36">
        <f>AH384+AI384</f>
        <v/>
      </c>
      <c r="AM384" s="36">
        <f>AK384*(1+AI384)</f>
        <v/>
      </c>
      <c r="AN384" s="36">
        <f>IFERROR(VALUE(IFERROR(TRIM(INDEX($A384:$Z384,MATCH(Lists!$J$10,$A$1:$Z$1,0))&amp;""),"")),0)</f>
        <v/>
      </c>
      <c r="AO384" s="36">
        <f>IFERROR(VALUE(IFERROR(TRIM(INDEX($A384:$Z384,MATCH(Lists!$J$12,$A$1:$Z$1,0))&amp;""),"")),0)</f>
        <v/>
      </c>
      <c r="AP384" s="36">
        <f>IF(IFERROR(INDEX(Lists!$C$2:$C$9,MATCH(AJ384,Lists!$A$2:$A$9,0)),"N")="Y",AN384-AO384,0)</f>
        <v/>
      </c>
      <c r="AQ384" s="36">
        <f>UPPER(IFERROR(TRIM(INDEX($A384:$Z384,MATCH(Lists!$J$11,$A$1:$Z$1,0))&amp;""),""))</f>
        <v/>
      </c>
      <c r="AR384" s="36">
        <f>IF(LEN(AQ384)&gt;0,ROW(),"")</f>
        <v/>
      </c>
      <c r="AS384" s="36">
        <f>IFERROR(TRIM(INDEX($A384:$Z384,MATCH(Lists!$J$7,$A$1:$Z$1,0))&amp;""),"")</f>
        <v/>
      </c>
      <c r="AT384" s="36">
        <f>IFERROR(TRIM(INDEX($A384:$Z384,MATCH(Lists!$J$8,$A$1:$Z$1,0))&amp;""),"")</f>
        <v/>
      </c>
      <c r="AU384" s="36">
        <f>IF(AND(AH384=1,LEN(AT384)&gt;0),MAX($AU$1:AU383)+1,"")</f>
        <v/>
      </c>
      <c r="AV384" s="36">
        <f>IF(AH384=1,AE384,"")</f>
        <v/>
      </c>
      <c r="AW384" s="36">
        <f>IF(AV384="","",SUMPRODUCT(($AV$2:$AV$501&lt;&gt;"")*($AV$2:$AV$501&lt;AV384))+SUMPRODUCT(($AV$2:AV384=AV384)*1))</f>
        <v/>
      </c>
      <c r="AX384" s="36">
        <f>IF(AI384=1,IFERROR(TRIM(INDEX($A384:$Z384,MATCH(Lists!$J$6,$A$1:$Z$1,0))&amp;""),""),"")</f>
        <v/>
      </c>
    </row>
    <row r="385">
      <c r="AA385" s="34" t="n"/>
      <c r="AB385" s="37" t="n"/>
      <c r="AC385" s="37" t="n"/>
      <c r="AD385" s="34" t="n"/>
      <c r="AE385" s="36">
        <f>IFERROR(TRIM(INDEX($A385:$Z385,MATCH(Lists!$J$2,$A$1:$Z$1,0))&amp;""),"")</f>
        <v/>
      </c>
      <c r="AF385" s="36">
        <f>IFERROR(TRIM(INDEX($A385:$Z385,MATCH(Lists!$J$3,$A$1:$Z$1,0))&amp;""),"")</f>
        <v/>
      </c>
      <c r="AG385" s="36">
        <f>IFERROR(TRIM(INDEX($A385:$Z385,MATCH(Lists!$J$4,$A$1:$Z$1,0))&amp;""),"")</f>
        <v/>
      </c>
      <c r="AH385" s="36">
        <f>IF(AND(AE385&lt;&gt;"",UPPER(TRIM(AB385))&lt;&gt;"Y"),1,0)</f>
        <v/>
      </c>
      <c r="AI385" s="36">
        <f>IF(AH385=1,IF(LEFT(IFERROR(TRIM(INDEX($A385:$Z385,MATCH(Lists!$J$5,$A$1:$Z$1,0))&amp;""),""),3)="Yes",1,0),0)</f>
        <v/>
      </c>
      <c r="AJ385" s="36">
        <f>IFERROR(TRIM(INDEX($A385:$Z385,MATCH(Lists!$J$9,$A$1:$Z$1,0))&amp;""),"")</f>
        <v/>
      </c>
      <c r="AK385" s="36">
        <f>IF(AH385=0,0,IF(AJ385="",1,IF(IFERROR(INDEX(Lists!$B$2:$B$9,MATCH(AJ385,Lists!$A$2:$A$9,0)),"N")="Y",1,0)))</f>
        <v/>
      </c>
      <c r="AL385" s="36">
        <f>AH385+AI385</f>
        <v/>
      </c>
      <c r="AM385" s="36">
        <f>AK385*(1+AI385)</f>
        <v/>
      </c>
      <c r="AN385" s="36">
        <f>IFERROR(VALUE(IFERROR(TRIM(INDEX($A385:$Z385,MATCH(Lists!$J$10,$A$1:$Z$1,0))&amp;""),"")),0)</f>
        <v/>
      </c>
      <c r="AO385" s="36">
        <f>IFERROR(VALUE(IFERROR(TRIM(INDEX($A385:$Z385,MATCH(Lists!$J$12,$A$1:$Z$1,0))&amp;""),"")),0)</f>
        <v/>
      </c>
      <c r="AP385" s="36">
        <f>IF(IFERROR(INDEX(Lists!$C$2:$C$9,MATCH(AJ385,Lists!$A$2:$A$9,0)),"N")="Y",AN385-AO385,0)</f>
        <v/>
      </c>
      <c r="AQ385" s="36">
        <f>UPPER(IFERROR(TRIM(INDEX($A385:$Z385,MATCH(Lists!$J$11,$A$1:$Z$1,0))&amp;""),""))</f>
        <v/>
      </c>
      <c r="AR385" s="36">
        <f>IF(LEN(AQ385)&gt;0,ROW(),"")</f>
        <v/>
      </c>
      <c r="AS385" s="36">
        <f>IFERROR(TRIM(INDEX($A385:$Z385,MATCH(Lists!$J$7,$A$1:$Z$1,0))&amp;""),"")</f>
        <v/>
      </c>
      <c r="AT385" s="36">
        <f>IFERROR(TRIM(INDEX($A385:$Z385,MATCH(Lists!$J$8,$A$1:$Z$1,0))&amp;""),"")</f>
        <v/>
      </c>
      <c r="AU385" s="36">
        <f>IF(AND(AH385=1,LEN(AT385)&gt;0),MAX($AU$1:AU384)+1,"")</f>
        <v/>
      </c>
      <c r="AV385" s="36">
        <f>IF(AH385=1,AE385,"")</f>
        <v/>
      </c>
      <c r="AW385" s="36">
        <f>IF(AV385="","",SUMPRODUCT(($AV$2:$AV$501&lt;&gt;"")*($AV$2:$AV$501&lt;AV385))+SUMPRODUCT(($AV$2:AV385=AV385)*1))</f>
        <v/>
      </c>
      <c r="AX385" s="36">
        <f>IF(AI385=1,IFERROR(TRIM(INDEX($A385:$Z385,MATCH(Lists!$J$6,$A$1:$Z$1,0))&amp;""),""),"")</f>
        <v/>
      </c>
    </row>
    <row r="386">
      <c r="AA386" s="34" t="n"/>
      <c r="AB386" s="37" t="n"/>
      <c r="AC386" s="37" t="n"/>
      <c r="AD386" s="34" t="n"/>
      <c r="AE386" s="36">
        <f>IFERROR(TRIM(INDEX($A386:$Z386,MATCH(Lists!$J$2,$A$1:$Z$1,0))&amp;""),"")</f>
        <v/>
      </c>
      <c r="AF386" s="36">
        <f>IFERROR(TRIM(INDEX($A386:$Z386,MATCH(Lists!$J$3,$A$1:$Z$1,0))&amp;""),"")</f>
        <v/>
      </c>
      <c r="AG386" s="36">
        <f>IFERROR(TRIM(INDEX($A386:$Z386,MATCH(Lists!$J$4,$A$1:$Z$1,0))&amp;""),"")</f>
        <v/>
      </c>
      <c r="AH386" s="36">
        <f>IF(AND(AE386&lt;&gt;"",UPPER(TRIM(AB386))&lt;&gt;"Y"),1,0)</f>
        <v/>
      </c>
      <c r="AI386" s="36">
        <f>IF(AH386=1,IF(LEFT(IFERROR(TRIM(INDEX($A386:$Z386,MATCH(Lists!$J$5,$A$1:$Z$1,0))&amp;""),""),3)="Yes",1,0),0)</f>
        <v/>
      </c>
      <c r="AJ386" s="36">
        <f>IFERROR(TRIM(INDEX($A386:$Z386,MATCH(Lists!$J$9,$A$1:$Z$1,0))&amp;""),"")</f>
        <v/>
      </c>
      <c r="AK386" s="36">
        <f>IF(AH386=0,0,IF(AJ386="",1,IF(IFERROR(INDEX(Lists!$B$2:$B$9,MATCH(AJ386,Lists!$A$2:$A$9,0)),"N")="Y",1,0)))</f>
        <v/>
      </c>
      <c r="AL386" s="36">
        <f>AH386+AI386</f>
        <v/>
      </c>
      <c r="AM386" s="36">
        <f>AK386*(1+AI386)</f>
        <v/>
      </c>
      <c r="AN386" s="36">
        <f>IFERROR(VALUE(IFERROR(TRIM(INDEX($A386:$Z386,MATCH(Lists!$J$10,$A$1:$Z$1,0))&amp;""),"")),0)</f>
        <v/>
      </c>
      <c r="AO386" s="36">
        <f>IFERROR(VALUE(IFERROR(TRIM(INDEX($A386:$Z386,MATCH(Lists!$J$12,$A$1:$Z$1,0))&amp;""),"")),0)</f>
        <v/>
      </c>
      <c r="AP386" s="36">
        <f>IF(IFERROR(INDEX(Lists!$C$2:$C$9,MATCH(AJ386,Lists!$A$2:$A$9,0)),"N")="Y",AN386-AO386,0)</f>
        <v/>
      </c>
      <c r="AQ386" s="36">
        <f>UPPER(IFERROR(TRIM(INDEX($A386:$Z386,MATCH(Lists!$J$11,$A$1:$Z$1,0))&amp;""),""))</f>
        <v/>
      </c>
      <c r="AR386" s="36">
        <f>IF(LEN(AQ386)&gt;0,ROW(),"")</f>
        <v/>
      </c>
      <c r="AS386" s="36">
        <f>IFERROR(TRIM(INDEX($A386:$Z386,MATCH(Lists!$J$7,$A$1:$Z$1,0))&amp;""),"")</f>
        <v/>
      </c>
      <c r="AT386" s="36">
        <f>IFERROR(TRIM(INDEX($A386:$Z386,MATCH(Lists!$J$8,$A$1:$Z$1,0))&amp;""),"")</f>
        <v/>
      </c>
      <c r="AU386" s="36">
        <f>IF(AND(AH386=1,LEN(AT386)&gt;0),MAX($AU$1:AU385)+1,"")</f>
        <v/>
      </c>
      <c r="AV386" s="36">
        <f>IF(AH386=1,AE386,"")</f>
        <v/>
      </c>
      <c r="AW386" s="36">
        <f>IF(AV386="","",SUMPRODUCT(($AV$2:$AV$501&lt;&gt;"")*($AV$2:$AV$501&lt;AV386))+SUMPRODUCT(($AV$2:AV386=AV386)*1))</f>
        <v/>
      </c>
      <c r="AX386" s="36">
        <f>IF(AI386=1,IFERROR(TRIM(INDEX($A386:$Z386,MATCH(Lists!$J$6,$A$1:$Z$1,0))&amp;""),""),"")</f>
        <v/>
      </c>
    </row>
    <row r="387">
      <c r="AA387" s="34" t="n"/>
      <c r="AB387" s="37" t="n"/>
      <c r="AC387" s="37" t="n"/>
      <c r="AD387" s="34" t="n"/>
      <c r="AE387" s="36">
        <f>IFERROR(TRIM(INDEX($A387:$Z387,MATCH(Lists!$J$2,$A$1:$Z$1,0))&amp;""),"")</f>
        <v/>
      </c>
      <c r="AF387" s="36">
        <f>IFERROR(TRIM(INDEX($A387:$Z387,MATCH(Lists!$J$3,$A$1:$Z$1,0))&amp;""),"")</f>
        <v/>
      </c>
      <c r="AG387" s="36">
        <f>IFERROR(TRIM(INDEX($A387:$Z387,MATCH(Lists!$J$4,$A$1:$Z$1,0))&amp;""),"")</f>
        <v/>
      </c>
      <c r="AH387" s="36">
        <f>IF(AND(AE387&lt;&gt;"",UPPER(TRIM(AB387))&lt;&gt;"Y"),1,0)</f>
        <v/>
      </c>
      <c r="AI387" s="36">
        <f>IF(AH387=1,IF(LEFT(IFERROR(TRIM(INDEX($A387:$Z387,MATCH(Lists!$J$5,$A$1:$Z$1,0))&amp;""),""),3)="Yes",1,0),0)</f>
        <v/>
      </c>
      <c r="AJ387" s="36">
        <f>IFERROR(TRIM(INDEX($A387:$Z387,MATCH(Lists!$J$9,$A$1:$Z$1,0))&amp;""),"")</f>
        <v/>
      </c>
      <c r="AK387" s="36">
        <f>IF(AH387=0,0,IF(AJ387="",1,IF(IFERROR(INDEX(Lists!$B$2:$B$9,MATCH(AJ387,Lists!$A$2:$A$9,0)),"N")="Y",1,0)))</f>
        <v/>
      </c>
      <c r="AL387" s="36">
        <f>AH387+AI387</f>
        <v/>
      </c>
      <c r="AM387" s="36">
        <f>AK387*(1+AI387)</f>
        <v/>
      </c>
      <c r="AN387" s="36">
        <f>IFERROR(VALUE(IFERROR(TRIM(INDEX($A387:$Z387,MATCH(Lists!$J$10,$A$1:$Z$1,0))&amp;""),"")),0)</f>
        <v/>
      </c>
      <c r="AO387" s="36">
        <f>IFERROR(VALUE(IFERROR(TRIM(INDEX($A387:$Z387,MATCH(Lists!$J$12,$A$1:$Z$1,0))&amp;""),"")),0)</f>
        <v/>
      </c>
      <c r="AP387" s="36">
        <f>IF(IFERROR(INDEX(Lists!$C$2:$C$9,MATCH(AJ387,Lists!$A$2:$A$9,0)),"N")="Y",AN387-AO387,0)</f>
        <v/>
      </c>
      <c r="AQ387" s="36">
        <f>UPPER(IFERROR(TRIM(INDEX($A387:$Z387,MATCH(Lists!$J$11,$A$1:$Z$1,0))&amp;""),""))</f>
        <v/>
      </c>
      <c r="AR387" s="36">
        <f>IF(LEN(AQ387)&gt;0,ROW(),"")</f>
        <v/>
      </c>
      <c r="AS387" s="36">
        <f>IFERROR(TRIM(INDEX($A387:$Z387,MATCH(Lists!$J$7,$A$1:$Z$1,0))&amp;""),"")</f>
        <v/>
      </c>
      <c r="AT387" s="36">
        <f>IFERROR(TRIM(INDEX($A387:$Z387,MATCH(Lists!$J$8,$A$1:$Z$1,0))&amp;""),"")</f>
        <v/>
      </c>
      <c r="AU387" s="36">
        <f>IF(AND(AH387=1,LEN(AT387)&gt;0),MAX($AU$1:AU386)+1,"")</f>
        <v/>
      </c>
      <c r="AV387" s="36">
        <f>IF(AH387=1,AE387,"")</f>
        <v/>
      </c>
      <c r="AW387" s="36">
        <f>IF(AV387="","",SUMPRODUCT(($AV$2:$AV$501&lt;&gt;"")*($AV$2:$AV$501&lt;AV387))+SUMPRODUCT(($AV$2:AV387=AV387)*1))</f>
        <v/>
      </c>
      <c r="AX387" s="36">
        <f>IF(AI387=1,IFERROR(TRIM(INDEX($A387:$Z387,MATCH(Lists!$J$6,$A$1:$Z$1,0))&amp;""),""),"")</f>
        <v/>
      </c>
    </row>
    <row r="388">
      <c r="AA388" s="34" t="n"/>
      <c r="AB388" s="37" t="n"/>
      <c r="AC388" s="37" t="n"/>
      <c r="AD388" s="34" t="n"/>
      <c r="AE388" s="36">
        <f>IFERROR(TRIM(INDEX($A388:$Z388,MATCH(Lists!$J$2,$A$1:$Z$1,0))&amp;""),"")</f>
        <v/>
      </c>
      <c r="AF388" s="36">
        <f>IFERROR(TRIM(INDEX($A388:$Z388,MATCH(Lists!$J$3,$A$1:$Z$1,0))&amp;""),"")</f>
        <v/>
      </c>
      <c r="AG388" s="36">
        <f>IFERROR(TRIM(INDEX($A388:$Z388,MATCH(Lists!$J$4,$A$1:$Z$1,0))&amp;""),"")</f>
        <v/>
      </c>
      <c r="AH388" s="36">
        <f>IF(AND(AE388&lt;&gt;"",UPPER(TRIM(AB388))&lt;&gt;"Y"),1,0)</f>
        <v/>
      </c>
      <c r="AI388" s="36">
        <f>IF(AH388=1,IF(LEFT(IFERROR(TRIM(INDEX($A388:$Z388,MATCH(Lists!$J$5,$A$1:$Z$1,0))&amp;""),""),3)="Yes",1,0),0)</f>
        <v/>
      </c>
      <c r="AJ388" s="36">
        <f>IFERROR(TRIM(INDEX($A388:$Z388,MATCH(Lists!$J$9,$A$1:$Z$1,0))&amp;""),"")</f>
        <v/>
      </c>
      <c r="AK388" s="36">
        <f>IF(AH388=0,0,IF(AJ388="",1,IF(IFERROR(INDEX(Lists!$B$2:$B$9,MATCH(AJ388,Lists!$A$2:$A$9,0)),"N")="Y",1,0)))</f>
        <v/>
      </c>
      <c r="AL388" s="36">
        <f>AH388+AI388</f>
        <v/>
      </c>
      <c r="AM388" s="36">
        <f>AK388*(1+AI388)</f>
        <v/>
      </c>
      <c r="AN388" s="36">
        <f>IFERROR(VALUE(IFERROR(TRIM(INDEX($A388:$Z388,MATCH(Lists!$J$10,$A$1:$Z$1,0))&amp;""),"")),0)</f>
        <v/>
      </c>
      <c r="AO388" s="36">
        <f>IFERROR(VALUE(IFERROR(TRIM(INDEX($A388:$Z388,MATCH(Lists!$J$12,$A$1:$Z$1,0))&amp;""),"")),0)</f>
        <v/>
      </c>
      <c r="AP388" s="36">
        <f>IF(IFERROR(INDEX(Lists!$C$2:$C$9,MATCH(AJ388,Lists!$A$2:$A$9,0)),"N")="Y",AN388-AO388,0)</f>
        <v/>
      </c>
      <c r="AQ388" s="36">
        <f>UPPER(IFERROR(TRIM(INDEX($A388:$Z388,MATCH(Lists!$J$11,$A$1:$Z$1,0))&amp;""),""))</f>
        <v/>
      </c>
      <c r="AR388" s="36">
        <f>IF(LEN(AQ388)&gt;0,ROW(),"")</f>
        <v/>
      </c>
      <c r="AS388" s="36">
        <f>IFERROR(TRIM(INDEX($A388:$Z388,MATCH(Lists!$J$7,$A$1:$Z$1,0))&amp;""),"")</f>
        <v/>
      </c>
      <c r="AT388" s="36">
        <f>IFERROR(TRIM(INDEX($A388:$Z388,MATCH(Lists!$J$8,$A$1:$Z$1,0))&amp;""),"")</f>
        <v/>
      </c>
      <c r="AU388" s="36">
        <f>IF(AND(AH388=1,LEN(AT388)&gt;0),MAX($AU$1:AU387)+1,"")</f>
        <v/>
      </c>
      <c r="AV388" s="36">
        <f>IF(AH388=1,AE388,"")</f>
        <v/>
      </c>
      <c r="AW388" s="36">
        <f>IF(AV388="","",SUMPRODUCT(($AV$2:$AV$501&lt;&gt;"")*($AV$2:$AV$501&lt;AV388))+SUMPRODUCT(($AV$2:AV388=AV388)*1))</f>
        <v/>
      </c>
      <c r="AX388" s="36">
        <f>IF(AI388=1,IFERROR(TRIM(INDEX($A388:$Z388,MATCH(Lists!$J$6,$A$1:$Z$1,0))&amp;""),""),"")</f>
        <v/>
      </c>
    </row>
    <row r="389">
      <c r="AA389" s="34" t="n"/>
      <c r="AB389" s="37" t="n"/>
      <c r="AC389" s="37" t="n"/>
      <c r="AD389" s="34" t="n"/>
      <c r="AE389" s="36">
        <f>IFERROR(TRIM(INDEX($A389:$Z389,MATCH(Lists!$J$2,$A$1:$Z$1,0))&amp;""),"")</f>
        <v/>
      </c>
      <c r="AF389" s="36">
        <f>IFERROR(TRIM(INDEX($A389:$Z389,MATCH(Lists!$J$3,$A$1:$Z$1,0))&amp;""),"")</f>
        <v/>
      </c>
      <c r="AG389" s="36">
        <f>IFERROR(TRIM(INDEX($A389:$Z389,MATCH(Lists!$J$4,$A$1:$Z$1,0))&amp;""),"")</f>
        <v/>
      </c>
      <c r="AH389" s="36">
        <f>IF(AND(AE389&lt;&gt;"",UPPER(TRIM(AB389))&lt;&gt;"Y"),1,0)</f>
        <v/>
      </c>
      <c r="AI389" s="36">
        <f>IF(AH389=1,IF(LEFT(IFERROR(TRIM(INDEX($A389:$Z389,MATCH(Lists!$J$5,$A$1:$Z$1,0))&amp;""),""),3)="Yes",1,0),0)</f>
        <v/>
      </c>
      <c r="AJ389" s="36">
        <f>IFERROR(TRIM(INDEX($A389:$Z389,MATCH(Lists!$J$9,$A$1:$Z$1,0))&amp;""),"")</f>
        <v/>
      </c>
      <c r="AK389" s="36">
        <f>IF(AH389=0,0,IF(AJ389="",1,IF(IFERROR(INDEX(Lists!$B$2:$B$9,MATCH(AJ389,Lists!$A$2:$A$9,0)),"N")="Y",1,0)))</f>
        <v/>
      </c>
      <c r="AL389" s="36">
        <f>AH389+AI389</f>
        <v/>
      </c>
      <c r="AM389" s="36">
        <f>AK389*(1+AI389)</f>
        <v/>
      </c>
      <c r="AN389" s="36">
        <f>IFERROR(VALUE(IFERROR(TRIM(INDEX($A389:$Z389,MATCH(Lists!$J$10,$A$1:$Z$1,0))&amp;""),"")),0)</f>
        <v/>
      </c>
      <c r="AO389" s="36">
        <f>IFERROR(VALUE(IFERROR(TRIM(INDEX($A389:$Z389,MATCH(Lists!$J$12,$A$1:$Z$1,0))&amp;""),"")),0)</f>
        <v/>
      </c>
      <c r="AP389" s="36">
        <f>IF(IFERROR(INDEX(Lists!$C$2:$C$9,MATCH(AJ389,Lists!$A$2:$A$9,0)),"N")="Y",AN389-AO389,0)</f>
        <v/>
      </c>
      <c r="AQ389" s="36">
        <f>UPPER(IFERROR(TRIM(INDEX($A389:$Z389,MATCH(Lists!$J$11,$A$1:$Z$1,0))&amp;""),""))</f>
        <v/>
      </c>
      <c r="AR389" s="36">
        <f>IF(LEN(AQ389)&gt;0,ROW(),"")</f>
        <v/>
      </c>
      <c r="AS389" s="36">
        <f>IFERROR(TRIM(INDEX($A389:$Z389,MATCH(Lists!$J$7,$A$1:$Z$1,0))&amp;""),"")</f>
        <v/>
      </c>
      <c r="AT389" s="36">
        <f>IFERROR(TRIM(INDEX($A389:$Z389,MATCH(Lists!$J$8,$A$1:$Z$1,0))&amp;""),"")</f>
        <v/>
      </c>
      <c r="AU389" s="36">
        <f>IF(AND(AH389=1,LEN(AT389)&gt;0),MAX($AU$1:AU388)+1,"")</f>
        <v/>
      </c>
      <c r="AV389" s="36">
        <f>IF(AH389=1,AE389,"")</f>
        <v/>
      </c>
      <c r="AW389" s="36">
        <f>IF(AV389="","",SUMPRODUCT(($AV$2:$AV$501&lt;&gt;"")*($AV$2:$AV$501&lt;AV389))+SUMPRODUCT(($AV$2:AV389=AV389)*1))</f>
        <v/>
      </c>
      <c r="AX389" s="36">
        <f>IF(AI389=1,IFERROR(TRIM(INDEX($A389:$Z389,MATCH(Lists!$J$6,$A$1:$Z$1,0))&amp;""),""),"")</f>
        <v/>
      </c>
    </row>
    <row r="390">
      <c r="AA390" s="34" t="n"/>
      <c r="AB390" s="37" t="n"/>
      <c r="AC390" s="37" t="n"/>
      <c r="AD390" s="34" t="n"/>
      <c r="AE390" s="36">
        <f>IFERROR(TRIM(INDEX($A390:$Z390,MATCH(Lists!$J$2,$A$1:$Z$1,0))&amp;""),"")</f>
        <v/>
      </c>
      <c r="AF390" s="36">
        <f>IFERROR(TRIM(INDEX($A390:$Z390,MATCH(Lists!$J$3,$A$1:$Z$1,0))&amp;""),"")</f>
        <v/>
      </c>
      <c r="AG390" s="36">
        <f>IFERROR(TRIM(INDEX($A390:$Z390,MATCH(Lists!$J$4,$A$1:$Z$1,0))&amp;""),"")</f>
        <v/>
      </c>
      <c r="AH390" s="36">
        <f>IF(AND(AE390&lt;&gt;"",UPPER(TRIM(AB390))&lt;&gt;"Y"),1,0)</f>
        <v/>
      </c>
      <c r="AI390" s="36">
        <f>IF(AH390=1,IF(LEFT(IFERROR(TRIM(INDEX($A390:$Z390,MATCH(Lists!$J$5,$A$1:$Z$1,0))&amp;""),""),3)="Yes",1,0),0)</f>
        <v/>
      </c>
      <c r="AJ390" s="36">
        <f>IFERROR(TRIM(INDEX($A390:$Z390,MATCH(Lists!$J$9,$A$1:$Z$1,0))&amp;""),"")</f>
        <v/>
      </c>
      <c r="AK390" s="36">
        <f>IF(AH390=0,0,IF(AJ390="",1,IF(IFERROR(INDEX(Lists!$B$2:$B$9,MATCH(AJ390,Lists!$A$2:$A$9,0)),"N")="Y",1,0)))</f>
        <v/>
      </c>
      <c r="AL390" s="36">
        <f>AH390+AI390</f>
        <v/>
      </c>
      <c r="AM390" s="36">
        <f>AK390*(1+AI390)</f>
        <v/>
      </c>
      <c r="AN390" s="36">
        <f>IFERROR(VALUE(IFERROR(TRIM(INDEX($A390:$Z390,MATCH(Lists!$J$10,$A$1:$Z$1,0))&amp;""),"")),0)</f>
        <v/>
      </c>
      <c r="AO390" s="36">
        <f>IFERROR(VALUE(IFERROR(TRIM(INDEX($A390:$Z390,MATCH(Lists!$J$12,$A$1:$Z$1,0))&amp;""),"")),0)</f>
        <v/>
      </c>
      <c r="AP390" s="36">
        <f>IF(IFERROR(INDEX(Lists!$C$2:$C$9,MATCH(AJ390,Lists!$A$2:$A$9,0)),"N")="Y",AN390-AO390,0)</f>
        <v/>
      </c>
      <c r="AQ390" s="36">
        <f>UPPER(IFERROR(TRIM(INDEX($A390:$Z390,MATCH(Lists!$J$11,$A$1:$Z$1,0))&amp;""),""))</f>
        <v/>
      </c>
      <c r="AR390" s="36">
        <f>IF(LEN(AQ390)&gt;0,ROW(),"")</f>
        <v/>
      </c>
      <c r="AS390" s="36">
        <f>IFERROR(TRIM(INDEX($A390:$Z390,MATCH(Lists!$J$7,$A$1:$Z$1,0))&amp;""),"")</f>
        <v/>
      </c>
      <c r="AT390" s="36">
        <f>IFERROR(TRIM(INDEX($A390:$Z390,MATCH(Lists!$J$8,$A$1:$Z$1,0))&amp;""),"")</f>
        <v/>
      </c>
      <c r="AU390" s="36">
        <f>IF(AND(AH390=1,LEN(AT390)&gt;0),MAX($AU$1:AU389)+1,"")</f>
        <v/>
      </c>
      <c r="AV390" s="36">
        <f>IF(AH390=1,AE390,"")</f>
        <v/>
      </c>
      <c r="AW390" s="36">
        <f>IF(AV390="","",SUMPRODUCT(($AV$2:$AV$501&lt;&gt;"")*($AV$2:$AV$501&lt;AV390))+SUMPRODUCT(($AV$2:AV390=AV390)*1))</f>
        <v/>
      </c>
      <c r="AX390" s="36">
        <f>IF(AI390=1,IFERROR(TRIM(INDEX($A390:$Z390,MATCH(Lists!$J$6,$A$1:$Z$1,0))&amp;""),""),"")</f>
        <v/>
      </c>
    </row>
    <row r="391">
      <c r="AA391" s="34" t="n"/>
      <c r="AB391" s="37" t="n"/>
      <c r="AC391" s="37" t="n"/>
      <c r="AD391" s="34" t="n"/>
      <c r="AE391" s="36">
        <f>IFERROR(TRIM(INDEX($A391:$Z391,MATCH(Lists!$J$2,$A$1:$Z$1,0))&amp;""),"")</f>
        <v/>
      </c>
      <c r="AF391" s="36">
        <f>IFERROR(TRIM(INDEX($A391:$Z391,MATCH(Lists!$J$3,$A$1:$Z$1,0))&amp;""),"")</f>
        <v/>
      </c>
      <c r="AG391" s="36">
        <f>IFERROR(TRIM(INDEX($A391:$Z391,MATCH(Lists!$J$4,$A$1:$Z$1,0))&amp;""),"")</f>
        <v/>
      </c>
      <c r="AH391" s="36">
        <f>IF(AND(AE391&lt;&gt;"",UPPER(TRIM(AB391))&lt;&gt;"Y"),1,0)</f>
        <v/>
      </c>
      <c r="AI391" s="36">
        <f>IF(AH391=1,IF(LEFT(IFERROR(TRIM(INDEX($A391:$Z391,MATCH(Lists!$J$5,$A$1:$Z$1,0))&amp;""),""),3)="Yes",1,0),0)</f>
        <v/>
      </c>
      <c r="AJ391" s="36">
        <f>IFERROR(TRIM(INDEX($A391:$Z391,MATCH(Lists!$J$9,$A$1:$Z$1,0))&amp;""),"")</f>
        <v/>
      </c>
      <c r="AK391" s="36">
        <f>IF(AH391=0,0,IF(AJ391="",1,IF(IFERROR(INDEX(Lists!$B$2:$B$9,MATCH(AJ391,Lists!$A$2:$A$9,0)),"N")="Y",1,0)))</f>
        <v/>
      </c>
      <c r="AL391" s="36">
        <f>AH391+AI391</f>
        <v/>
      </c>
      <c r="AM391" s="36">
        <f>AK391*(1+AI391)</f>
        <v/>
      </c>
      <c r="AN391" s="36">
        <f>IFERROR(VALUE(IFERROR(TRIM(INDEX($A391:$Z391,MATCH(Lists!$J$10,$A$1:$Z$1,0))&amp;""),"")),0)</f>
        <v/>
      </c>
      <c r="AO391" s="36">
        <f>IFERROR(VALUE(IFERROR(TRIM(INDEX($A391:$Z391,MATCH(Lists!$J$12,$A$1:$Z$1,0))&amp;""),"")),0)</f>
        <v/>
      </c>
      <c r="AP391" s="36">
        <f>IF(IFERROR(INDEX(Lists!$C$2:$C$9,MATCH(AJ391,Lists!$A$2:$A$9,0)),"N")="Y",AN391-AO391,0)</f>
        <v/>
      </c>
      <c r="AQ391" s="36">
        <f>UPPER(IFERROR(TRIM(INDEX($A391:$Z391,MATCH(Lists!$J$11,$A$1:$Z$1,0))&amp;""),""))</f>
        <v/>
      </c>
      <c r="AR391" s="36">
        <f>IF(LEN(AQ391)&gt;0,ROW(),"")</f>
        <v/>
      </c>
      <c r="AS391" s="36">
        <f>IFERROR(TRIM(INDEX($A391:$Z391,MATCH(Lists!$J$7,$A$1:$Z$1,0))&amp;""),"")</f>
        <v/>
      </c>
      <c r="AT391" s="36">
        <f>IFERROR(TRIM(INDEX($A391:$Z391,MATCH(Lists!$J$8,$A$1:$Z$1,0))&amp;""),"")</f>
        <v/>
      </c>
      <c r="AU391" s="36">
        <f>IF(AND(AH391=1,LEN(AT391)&gt;0),MAX($AU$1:AU390)+1,"")</f>
        <v/>
      </c>
      <c r="AV391" s="36">
        <f>IF(AH391=1,AE391,"")</f>
        <v/>
      </c>
      <c r="AW391" s="36">
        <f>IF(AV391="","",SUMPRODUCT(($AV$2:$AV$501&lt;&gt;"")*($AV$2:$AV$501&lt;AV391))+SUMPRODUCT(($AV$2:AV391=AV391)*1))</f>
        <v/>
      </c>
      <c r="AX391" s="36">
        <f>IF(AI391=1,IFERROR(TRIM(INDEX($A391:$Z391,MATCH(Lists!$J$6,$A$1:$Z$1,0))&amp;""),""),"")</f>
        <v/>
      </c>
    </row>
    <row r="392">
      <c r="AA392" s="34" t="n"/>
      <c r="AB392" s="37" t="n"/>
      <c r="AC392" s="37" t="n"/>
      <c r="AD392" s="34" t="n"/>
      <c r="AE392" s="36">
        <f>IFERROR(TRIM(INDEX($A392:$Z392,MATCH(Lists!$J$2,$A$1:$Z$1,0))&amp;""),"")</f>
        <v/>
      </c>
      <c r="AF392" s="36">
        <f>IFERROR(TRIM(INDEX($A392:$Z392,MATCH(Lists!$J$3,$A$1:$Z$1,0))&amp;""),"")</f>
        <v/>
      </c>
      <c r="AG392" s="36">
        <f>IFERROR(TRIM(INDEX($A392:$Z392,MATCH(Lists!$J$4,$A$1:$Z$1,0))&amp;""),"")</f>
        <v/>
      </c>
      <c r="AH392" s="36">
        <f>IF(AND(AE392&lt;&gt;"",UPPER(TRIM(AB392))&lt;&gt;"Y"),1,0)</f>
        <v/>
      </c>
      <c r="AI392" s="36">
        <f>IF(AH392=1,IF(LEFT(IFERROR(TRIM(INDEX($A392:$Z392,MATCH(Lists!$J$5,$A$1:$Z$1,0))&amp;""),""),3)="Yes",1,0),0)</f>
        <v/>
      </c>
      <c r="AJ392" s="36">
        <f>IFERROR(TRIM(INDEX($A392:$Z392,MATCH(Lists!$J$9,$A$1:$Z$1,0))&amp;""),"")</f>
        <v/>
      </c>
      <c r="AK392" s="36">
        <f>IF(AH392=0,0,IF(AJ392="",1,IF(IFERROR(INDEX(Lists!$B$2:$B$9,MATCH(AJ392,Lists!$A$2:$A$9,0)),"N")="Y",1,0)))</f>
        <v/>
      </c>
      <c r="AL392" s="36">
        <f>AH392+AI392</f>
        <v/>
      </c>
      <c r="AM392" s="36">
        <f>AK392*(1+AI392)</f>
        <v/>
      </c>
      <c r="AN392" s="36">
        <f>IFERROR(VALUE(IFERROR(TRIM(INDEX($A392:$Z392,MATCH(Lists!$J$10,$A$1:$Z$1,0))&amp;""),"")),0)</f>
        <v/>
      </c>
      <c r="AO392" s="36">
        <f>IFERROR(VALUE(IFERROR(TRIM(INDEX($A392:$Z392,MATCH(Lists!$J$12,$A$1:$Z$1,0))&amp;""),"")),0)</f>
        <v/>
      </c>
      <c r="AP392" s="36">
        <f>IF(IFERROR(INDEX(Lists!$C$2:$C$9,MATCH(AJ392,Lists!$A$2:$A$9,0)),"N")="Y",AN392-AO392,0)</f>
        <v/>
      </c>
      <c r="AQ392" s="36">
        <f>UPPER(IFERROR(TRIM(INDEX($A392:$Z392,MATCH(Lists!$J$11,$A$1:$Z$1,0))&amp;""),""))</f>
        <v/>
      </c>
      <c r="AR392" s="36">
        <f>IF(LEN(AQ392)&gt;0,ROW(),"")</f>
        <v/>
      </c>
      <c r="AS392" s="36">
        <f>IFERROR(TRIM(INDEX($A392:$Z392,MATCH(Lists!$J$7,$A$1:$Z$1,0))&amp;""),"")</f>
        <v/>
      </c>
      <c r="AT392" s="36">
        <f>IFERROR(TRIM(INDEX($A392:$Z392,MATCH(Lists!$J$8,$A$1:$Z$1,0))&amp;""),"")</f>
        <v/>
      </c>
      <c r="AU392" s="36">
        <f>IF(AND(AH392=1,LEN(AT392)&gt;0),MAX($AU$1:AU391)+1,"")</f>
        <v/>
      </c>
      <c r="AV392" s="36">
        <f>IF(AH392=1,AE392,"")</f>
        <v/>
      </c>
      <c r="AW392" s="36">
        <f>IF(AV392="","",SUMPRODUCT(($AV$2:$AV$501&lt;&gt;"")*($AV$2:$AV$501&lt;AV392))+SUMPRODUCT(($AV$2:AV392=AV392)*1))</f>
        <v/>
      </c>
      <c r="AX392" s="36">
        <f>IF(AI392=1,IFERROR(TRIM(INDEX($A392:$Z392,MATCH(Lists!$J$6,$A$1:$Z$1,0))&amp;""),""),"")</f>
        <v/>
      </c>
    </row>
    <row r="393">
      <c r="AA393" s="34" t="n"/>
      <c r="AB393" s="37" t="n"/>
      <c r="AC393" s="37" t="n"/>
      <c r="AD393" s="34" t="n"/>
      <c r="AE393" s="36">
        <f>IFERROR(TRIM(INDEX($A393:$Z393,MATCH(Lists!$J$2,$A$1:$Z$1,0))&amp;""),"")</f>
        <v/>
      </c>
      <c r="AF393" s="36">
        <f>IFERROR(TRIM(INDEX($A393:$Z393,MATCH(Lists!$J$3,$A$1:$Z$1,0))&amp;""),"")</f>
        <v/>
      </c>
      <c r="AG393" s="36">
        <f>IFERROR(TRIM(INDEX($A393:$Z393,MATCH(Lists!$J$4,$A$1:$Z$1,0))&amp;""),"")</f>
        <v/>
      </c>
      <c r="AH393" s="36">
        <f>IF(AND(AE393&lt;&gt;"",UPPER(TRIM(AB393))&lt;&gt;"Y"),1,0)</f>
        <v/>
      </c>
      <c r="AI393" s="36">
        <f>IF(AH393=1,IF(LEFT(IFERROR(TRIM(INDEX($A393:$Z393,MATCH(Lists!$J$5,$A$1:$Z$1,0))&amp;""),""),3)="Yes",1,0),0)</f>
        <v/>
      </c>
      <c r="AJ393" s="36">
        <f>IFERROR(TRIM(INDEX($A393:$Z393,MATCH(Lists!$J$9,$A$1:$Z$1,0))&amp;""),"")</f>
        <v/>
      </c>
      <c r="AK393" s="36">
        <f>IF(AH393=0,0,IF(AJ393="",1,IF(IFERROR(INDEX(Lists!$B$2:$B$9,MATCH(AJ393,Lists!$A$2:$A$9,0)),"N")="Y",1,0)))</f>
        <v/>
      </c>
      <c r="AL393" s="36">
        <f>AH393+AI393</f>
        <v/>
      </c>
      <c r="AM393" s="36">
        <f>AK393*(1+AI393)</f>
        <v/>
      </c>
      <c r="AN393" s="36">
        <f>IFERROR(VALUE(IFERROR(TRIM(INDEX($A393:$Z393,MATCH(Lists!$J$10,$A$1:$Z$1,0))&amp;""),"")),0)</f>
        <v/>
      </c>
      <c r="AO393" s="36">
        <f>IFERROR(VALUE(IFERROR(TRIM(INDEX($A393:$Z393,MATCH(Lists!$J$12,$A$1:$Z$1,0))&amp;""),"")),0)</f>
        <v/>
      </c>
      <c r="AP393" s="36">
        <f>IF(IFERROR(INDEX(Lists!$C$2:$C$9,MATCH(AJ393,Lists!$A$2:$A$9,0)),"N")="Y",AN393-AO393,0)</f>
        <v/>
      </c>
      <c r="AQ393" s="36">
        <f>UPPER(IFERROR(TRIM(INDEX($A393:$Z393,MATCH(Lists!$J$11,$A$1:$Z$1,0))&amp;""),""))</f>
        <v/>
      </c>
      <c r="AR393" s="36">
        <f>IF(LEN(AQ393)&gt;0,ROW(),"")</f>
        <v/>
      </c>
      <c r="AS393" s="36">
        <f>IFERROR(TRIM(INDEX($A393:$Z393,MATCH(Lists!$J$7,$A$1:$Z$1,0))&amp;""),"")</f>
        <v/>
      </c>
      <c r="AT393" s="36">
        <f>IFERROR(TRIM(INDEX($A393:$Z393,MATCH(Lists!$J$8,$A$1:$Z$1,0))&amp;""),"")</f>
        <v/>
      </c>
      <c r="AU393" s="36">
        <f>IF(AND(AH393=1,LEN(AT393)&gt;0),MAX($AU$1:AU392)+1,"")</f>
        <v/>
      </c>
      <c r="AV393" s="36">
        <f>IF(AH393=1,AE393,"")</f>
        <v/>
      </c>
      <c r="AW393" s="36">
        <f>IF(AV393="","",SUMPRODUCT(($AV$2:$AV$501&lt;&gt;"")*($AV$2:$AV$501&lt;AV393))+SUMPRODUCT(($AV$2:AV393=AV393)*1))</f>
        <v/>
      </c>
      <c r="AX393" s="36">
        <f>IF(AI393=1,IFERROR(TRIM(INDEX($A393:$Z393,MATCH(Lists!$J$6,$A$1:$Z$1,0))&amp;""),""),"")</f>
        <v/>
      </c>
    </row>
    <row r="394">
      <c r="AA394" s="34" t="n"/>
      <c r="AB394" s="37" t="n"/>
      <c r="AC394" s="37" t="n"/>
      <c r="AD394" s="34" t="n"/>
      <c r="AE394" s="36">
        <f>IFERROR(TRIM(INDEX($A394:$Z394,MATCH(Lists!$J$2,$A$1:$Z$1,0))&amp;""),"")</f>
        <v/>
      </c>
      <c r="AF394" s="36">
        <f>IFERROR(TRIM(INDEX($A394:$Z394,MATCH(Lists!$J$3,$A$1:$Z$1,0))&amp;""),"")</f>
        <v/>
      </c>
      <c r="AG394" s="36">
        <f>IFERROR(TRIM(INDEX($A394:$Z394,MATCH(Lists!$J$4,$A$1:$Z$1,0))&amp;""),"")</f>
        <v/>
      </c>
      <c r="AH394" s="36">
        <f>IF(AND(AE394&lt;&gt;"",UPPER(TRIM(AB394))&lt;&gt;"Y"),1,0)</f>
        <v/>
      </c>
      <c r="AI394" s="36">
        <f>IF(AH394=1,IF(LEFT(IFERROR(TRIM(INDEX($A394:$Z394,MATCH(Lists!$J$5,$A$1:$Z$1,0))&amp;""),""),3)="Yes",1,0),0)</f>
        <v/>
      </c>
      <c r="AJ394" s="36">
        <f>IFERROR(TRIM(INDEX($A394:$Z394,MATCH(Lists!$J$9,$A$1:$Z$1,0))&amp;""),"")</f>
        <v/>
      </c>
      <c r="AK394" s="36">
        <f>IF(AH394=0,0,IF(AJ394="",1,IF(IFERROR(INDEX(Lists!$B$2:$B$9,MATCH(AJ394,Lists!$A$2:$A$9,0)),"N")="Y",1,0)))</f>
        <v/>
      </c>
      <c r="AL394" s="36">
        <f>AH394+AI394</f>
        <v/>
      </c>
      <c r="AM394" s="36">
        <f>AK394*(1+AI394)</f>
        <v/>
      </c>
      <c r="AN394" s="36">
        <f>IFERROR(VALUE(IFERROR(TRIM(INDEX($A394:$Z394,MATCH(Lists!$J$10,$A$1:$Z$1,0))&amp;""),"")),0)</f>
        <v/>
      </c>
      <c r="AO394" s="36">
        <f>IFERROR(VALUE(IFERROR(TRIM(INDEX($A394:$Z394,MATCH(Lists!$J$12,$A$1:$Z$1,0))&amp;""),"")),0)</f>
        <v/>
      </c>
      <c r="AP394" s="36">
        <f>IF(IFERROR(INDEX(Lists!$C$2:$C$9,MATCH(AJ394,Lists!$A$2:$A$9,0)),"N")="Y",AN394-AO394,0)</f>
        <v/>
      </c>
      <c r="AQ394" s="36">
        <f>UPPER(IFERROR(TRIM(INDEX($A394:$Z394,MATCH(Lists!$J$11,$A$1:$Z$1,0))&amp;""),""))</f>
        <v/>
      </c>
      <c r="AR394" s="36">
        <f>IF(LEN(AQ394)&gt;0,ROW(),"")</f>
        <v/>
      </c>
      <c r="AS394" s="36">
        <f>IFERROR(TRIM(INDEX($A394:$Z394,MATCH(Lists!$J$7,$A$1:$Z$1,0))&amp;""),"")</f>
        <v/>
      </c>
      <c r="AT394" s="36">
        <f>IFERROR(TRIM(INDEX($A394:$Z394,MATCH(Lists!$J$8,$A$1:$Z$1,0))&amp;""),"")</f>
        <v/>
      </c>
      <c r="AU394" s="36">
        <f>IF(AND(AH394=1,LEN(AT394)&gt;0),MAX($AU$1:AU393)+1,"")</f>
        <v/>
      </c>
      <c r="AV394" s="36">
        <f>IF(AH394=1,AE394,"")</f>
        <v/>
      </c>
      <c r="AW394" s="36">
        <f>IF(AV394="","",SUMPRODUCT(($AV$2:$AV$501&lt;&gt;"")*($AV$2:$AV$501&lt;AV394))+SUMPRODUCT(($AV$2:AV394=AV394)*1))</f>
        <v/>
      </c>
      <c r="AX394" s="36">
        <f>IF(AI394=1,IFERROR(TRIM(INDEX($A394:$Z394,MATCH(Lists!$J$6,$A$1:$Z$1,0))&amp;""),""),"")</f>
        <v/>
      </c>
    </row>
    <row r="395">
      <c r="AA395" s="34" t="n"/>
      <c r="AB395" s="37" t="n"/>
      <c r="AC395" s="37" t="n"/>
      <c r="AD395" s="34" t="n"/>
      <c r="AE395" s="36">
        <f>IFERROR(TRIM(INDEX($A395:$Z395,MATCH(Lists!$J$2,$A$1:$Z$1,0))&amp;""),"")</f>
        <v/>
      </c>
      <c r="AF395" s="36">
        <f>IFERROR(TRIM(INDEX($A395:$Z395,MATCH(Lists!$J$3,$A$1:$Z$1,0))&amp;""),"")</f>
        <v/>
      </c>
      <c r="AG395" s="36">
        <f>IFERROR(TRIM(INDEX($A395:$Z395,MATCH(Lists!$J$4,$A$1:$Z$1,0))&amp;""),"")</f>
        <v/>
      </c>
      <c r="AH395" s="36">
        <f>IF(AND(AE395&lt;&gt;"",UPPER(TRIM(AB395))&lt;&gt;"Y"),1,0)</f>
        <v/>
      </c>
      <c r="AI395" s="36">
        <f>IF(AH395=1,IF(LEFT(IFERROR(TRIM(INDEX($A395:$Z395,MATCH(Lists!$J$5,$A$1:$Z$1,0))&amp;""),""),3)="Yes",1,0),0)</f>
        <v/>
      </c>
      <c r="AJ395" s="36">
        <f>IFERROR(TRIM(INDEX($A395:$Z395,MATCH(Lists!$J$9,$A$1:$Z$1,0))&amp;""),"")</f>
        <v/>
      </c>
      <c r="AK395" s="36">
        <f>IF(AH395=0,0,IF(AJ395="",1,IF(IFERROR(INDEX(Lists!$B$2:$B$9,MATCH(AJ395,Lists!$A$2:$A$9,0)),"N")="Y",1,0)))</f>
        <v/>
      </c>
      <c r="AL395" s="36">
        <f>AH395+AI395</f>
        <v/>
      </c>
      <c r="AM395" s="36">
        <f>AK395*(1+AI395)</f>
        <v/>
      </c>
      <c r="AN395" s="36">
        <f>IFERROR(VALUE(IFERROR(TRIM(INDEX($A395:$Z395,MATCH(Lists!$J$10,$A$1:$Z$1,0))&amp;""),"")),0)</f>
        <v/>
      </c>
      <c r="AO395" s="36">
        <f>IFERROR(VALUE(IFERROR(TRIM(INDEX($A395:$Z395,MATCH(Lists!$J$12,$A$1:$Z$1,0))&amp;""),"")),0)</f>
        <v/>
      </c>
      <c r="AP395" s="36">
        <f>IF(IFERROR(INDEX(Lists!$C$2:$C$9,MATCH(AJ395,Lists!$A$2:$A$9,0)),"N")="Y",AN395-AO395,0)</f>
        <v/>
      </c>
      <c r="AQ395" s="36">
        <f>UPPER(IFERROR(TRIM(INDEX($A395:$Z395,MATCH(Lists!$J$11,$A$1:$Z$1,0))&amp;""),""))</f>
        <v/>
      </c>
      <c r="AR395" s="36">
        <f>IF(LEN(AQ395)&gt;0,ROW(),"")</f>
        <v/>
      </c>
      <c r="AS395" s="36">
        <f>IFERROR(TRIM(INDEX($A395:$Z395,MATCH(Lists!$J$7,$A$1:$Z$1,0))&amp;""),"")</f>
        <v/>
      </c>
      <c r="AT395" s="36">
        <f>IFERROR(TRIM(INDEX($A395:$Z395,MATCH(Lists!$J$8,$A$1:$Z$1,0))&amp;""),"")</f>
        <v/>
      </c>
      <c r="AU395" s="36">
        <f>IF(AND(AH395=1,LEN(AT395)&gt;0),MAX($AU$1:AU394)+1,"")</f>
        <v/>
      </c>
      <c r="AV395" s="36">
        <f>IF(AH395=1,AE395,"")</f>
        <v/>
      </c>
      <c r="AW395" s="36">
        <f>IF(AV395="","",SUMPRODUCT(($AV$2:$AV$501&lt;&gt;"")*($AV$2:$AV$501&lt;AV395))+SUMPRODUCT(($AV$2:AV395=AV395)*1))</f>
        <v/>
      </c>
      <c r="AX395" s="36">
        <f>IF(AI395=1,IFERROR(TRIM(INDEX($A395:$Z395,MATCH(Lists!$J$6,$A$1:$Z$1,0))&amp;""),""),"")</f>
        <v/>
      </c>
    </row>
    <row r="396">
      <c r="AA396" s="34" t="n"/>
      <c r="AB396" s="37" t="n"/>
      <c r="AC396" s="37" t="n"/>
      <c r="AD396" s="34" t="n"/>
      <c r="AE396" s="36">
        <f>IFERROR(TRIM(INDEX($A396:$Z396,MATCH(Lists!$J$2,$A$1:$Z$1,0))&amp;""),"")</f>
        <v/>
      </c>
      <c r="AF396" s="36">
        <f>IFERROR(TRIM(INDEX($A396:$Z396,MATCH(Lists!$J$3,$A$1:$Z$1,0))&amp;""),"")</f>
        <v/>
      </c>
      <c r="AG396" s="36">
        <f>IFERROR(TRIM(INDEX($A396:$Z396,MATCH(Lists!$J$4,$A$1:$Z$1,0))&amp;""),"")</f>
        <v/>
      </c>
      <c r="AH396" s="36">
        <f>IF(AND(AE396&lt;&gt;"",UPPER(TRIM(AB396))&lt;&gt;"Y"),1,0)</f>
        <v/>
      </c>
      <c r="AI396" s="36">
        <f>IF(AH396=1,IF(LEFT(IFERROR(TRIM(INDEX($A396:$Z396,MATCH(Lists!$J$5,$A$1:$Z$1,0))&amp;""),""),3)="Yes",1,0),0)</f>
        <v/>
      </c>
      <c r="AJ396" s="36">
        <f>IFERROR(TRIM(INDEX($A396:$Z396,MATCH(Lists!$J$9,$A$1:$Z$1,0))&amp;""),"")</f>
        <v/>
      </c>
      <c r="AK396" s="36">
        <f>IF(AH396=0,0,IF(AJ396="",1,IF(IFERROR(INDEX(Lists!$B$2:$B$9,MATCH(AJ396,Lists!$A$2:$A$9,0)),"N")="Y",1,0)))</f>
        <v/>
      </c>
      <c r="AL396" s="36">
        <f>AH396+AI396</f>
        <v/>
      </c>
      <c r="AM396" s="36">
        <f>AK396*(1+AI396)</f>
        <v/>
      </c>
      <c r="AN396" s="36">
        <f>IFERROR(VALUE(IFERROR(TRIM(INDEX($A396:$Z396,MATCH(Lists!$J$10,$A$1:$Z$1,0))&amp;""),"")),0)</f>
        <v/>
      </c>
      <c r="AO396" s="36">
        <f>IFERROR(VALUE(IFERROR(TRIM(INDEX($A396:$Z396,MATCH(Lists!$J$12,$A$1:$Z$1,0))&amp;""),"")),0)</f>
        <v/>
      </c>
      <c r="AP396" s="36">
        <f>IF(IFERROR(INDEX(Lists!$C$2:$C$9,MATCH(AJ396,Lists!$A$2:$A$9,0)),"N")="Y",AN396-AO396,0)</f>
        <v/>
      </c>
      <c r="AQ396" s="36">
        <f>UPPER(IFERROR(TRIM(INDEX($A396:$Z396,MATCH(Lists!$J$11,$A$1:$Z$1,0))&amp;""),""))</f>
        <v/>
      </c>
      <c r="AR396" s="36">
        <f>IF(LEN(AQ396)&gt;0,ROW(),"")</f>
        <v/>
      </c>
      <c r="AS396" s="36">
        <f>IFERROR(TRIM(INDEX($A396:$Z396,MATCH(Lists!$J$7,$A$1:$Z$1,0))&amp;""),"")</f>
        <v/>
      </c>
      <c r="AT396" s="36">
        <f>IFERROR(TRIM(INDEX($A396:$Z396,MATCH(Lists!$J$8,$A$1:$Z$1,0))&amp;""),"")</f>
        <v/>
      </c>
      <c r="AU396" s="36">
        <f>IF(AND(AH396=1,LEN(AT396)&gt;0),MAX($AU$1:AU395)+1,"")</f>
        <v/>
      </c>
      <c r="AV396" s="36">
        <f>IF(AH396=1,AE396,"")</f>
        <v/>
      </c>
      <c r="AW396" s="36">
        <f>IF(AV396="","",SUMPRODUCT(($AV$2:$AV$501&lt;&gt;"")*($AV$2:$AV$501&lt;AV396))+SUMPRODUCT(($AV$2:AV396=AV396)*1))</f>
        <v/>
      </c>
      <c r="AX396" s="36">
        <f>IF(AI396=1,IFERROR(TRIM(INDEX($A396:$Z396,MATCH(Lists!$J$6,$A$1:$Z$1,0))&amp;""),""),"")</f>
        <v/>
      </c>
    </row>
    <row r="397">
      <c r="AA397" s="34" t="n"/>
      <c r="AB397" s="37" t="n"/>
      <c r="AC397" s="37" t="n"/>
      <c r="AD397" s="34" t="n"/>
      <c r="AE397" s="36">
        <f>IFERROR(TRIM(INDEX($A397:$Z397,MATCH(Lists!$J$2,$A$1:$Z$1,0))&amp;""),"")</f>
        <v/>
      </c>
      <c r="AF397" s="36">
        <f>IFERROR(TRIM(INDEX($A397:$Z397,MATCH(Lists!$J$3,$A$1:$Z$1,0))&amp;""),"")</f>
        <v/>
      </c>
      <c r="AG397" s="36">
        <f>IFERROR(TRIM(INDEX($A397:$Z397,MATCH(Lists!$J$4,$A$1:$Z$1,0))&amp;""),"")</f>
        <v/>
      </c>
      <c r="AH397" s="36">
        <f>IF(AND(AE397&lt;&gt;"",UPPER(TRIM(AB397))&lt;&gt;"Y"),1,0)</f>
        <v/>
      </c>
      <c r="AI397" s="36">
        <f>IF(AH397=1,IF(LEFT(IFERROR(TRIM(INDEX($A397:$Z397,MATCH(Lists!$J$5,$A$1:$Z$1,0))&amp;""),""),3)="Yes",1,0),0)</f>
        <v/>
      </c>
      <c r="AJ397" s="36">
        <f>IFERROR(TRIM(INDEX($A397:$Z397,MATCH(Lists!$J$9,$A$1:$Z$1,0))&amp;""),"")</f>
        <v/>
      </c>
      <c r="AK397" s="36">
        <f>IF(AH397=0,0,IF(AJ397="",1,IF(IFERROR(INDEX(Lists!$B$2:$B$9,MATCH(AJ397,Lists!$A$2:$A$9,0)),"N")="Y",1,0)))</f>
        <v/>
      </c>
      <c r="AL397" s="36">
        <f>AH397+AI397</f>
        <v/>
      </c>
      <c r="AM397" s="36">
        <f>AK397*(1+AI397)</f>
        <v/>
      </c>
      <c r="AN397" s="36">
        <f>IFERROR(VALUE(IFERROR(TRIM(INDEX($A397:$Z397,MATCH(Lists!$J$10,$A$1:$Z$1,0))&amp;""),"")),0)</f>
        <v/>
      </c>
      <c r="AO397" s="36">
        <f>IFERROR(VALUE(IFERROR(TRIM(INDEX($A397:$Z397,MATCH(Lists!$J$12,$A$1:$Z$1,0))&amp;""),"")),0)</f>
        <v/>
      </c>
      <c r="AP397" s="36">
        <f>IF(IFERROR(INDEX(Lists!$C$2:$C$9,MATCH(AJ397,Lists!$A$2:$A$9,0)),"N")="Y",AN397-AO397,0)</f>
        <v/>
      </c>
      <c r="AQ397" s="36">
        <f>UPPER(IFERROR(TRIM(INDEX($A397:$Z397,MATCH(Lists!$J$11,$A$1:$Z$1,0))&amp;""),""))</f>
        <v/>
      </c>
      <c r="AR397" s="36">
        <f>IF(LEN(AQ397)&gt;0,ROW(),"")</f>
        <v/>
      </c>
      <c r="AS397" s="36">
        <f>IFERROR(TRIM(INDEX($A397:$Z397,MATCH(Lists!$J$7,$A$1:$Z$1,0))&amp;""),"")</f>
        <v/>
      </c>
      <c r="AT397" s="36">
        <f>IFERROR(TRIM(INDEX($A397:$Z397,MATCH(Lists!$J$8,$A$1:$Z$1,0))&amp;""),"")</f>
        <v/>
      </c>
      <c r="AU397" s="36">
        <f>IF(AND(AH397=1,LEN(AT397)&gt;0),MAX($AU$1:AU396)+1,"")</f>
        <v/>
      </c>
      <c r="AV397" s="36">
        <f>IF(AH397=1,AE397,"")</f>
        <v/>
      </c>
      <c r="AW397" s="36">
        <f>IF(AV397="","",SUMPRODUCT(($AV$2:$AV$501&lt;&gt;"")*($AV$2:$AV$501&lt;AV397))+SUMPRODUCT(($AV$2:AV397=AV397)*1))</f>
        <v/>
      </c>
      <c r="AX397" s="36">
        <f>IF(AI397=1,IFERROR(TRIM(INDEX($A397:$Z397,MATCH(Lists!$J$6,$A$1:$Z$1,0))&amp;""),""),"")</f>
        <v/>
      </c>
    </row>
    <row r="398">
      <c r="AA398" s="34" t="n"/>
      <c r="AB398" s="37" t="n"/>
      <c r="AC398" s="37" t="n"/>
      <c r="AD398" s="34" t="n"/>
      <c r="AE398" s="36">
        <f>IFERROR(TRIM(INDEX($A398:$Z398,MATCH(Lists!$J$2,$A$1:$Z$1,0))&amp;""),"")</f>
        <v/>
      </c>
      <c r="AF398" s="36">
        <f>IFERROR(TRIM(INDEX($A398:$Z398,MATCH(Lists!$J$3,$A$1:$Z$1,0))&amp;""),"")</f>
        <v/>
      </c>
      <c r="AG398" s="36">
        <f>IFERROR(TRIM(INDEX($A398:$Z398,MATCH(Lists!$J$4,$A$1:$Z$1,0))&amp;""),"")</f>
        <v/>
      </c>
      <c r="AH398" s="36">
        <f>IF(AND(AE398&lt;&gt;"",UPPER(TRIM(AB398))&lt;&gt;"Y"),1,0)</f>
        <v/>
      </c>
      <c r="AI398" s="36">
        <f>IF(AH398=1,IF(LEFT(IFERROR(TRIM(INDEX($A398:$Z398,MATCH(Lists!$J$5,$A$1:$Z$1,0))&amp;""),""),3)="Yes",1,0),0)</f>
        <v/>
      </c>
      <c r="AJ398" s="36">
        <f>IFERROR(TRIM(INDEX($A398:$Z398,MATCH(Lists!$J$9,$A$1:$Z$1,0))&amp;""),"")</f>
        <v/>
      </c>
      <c r="AK398" s="36">
        <f>IF(AH398=0,0,IF(AJ398="",1,IF(IFERROR(INDEX(Lists!$B$2:$B$9,MATCH(AJ398,Lists!$A$2:$A$9,0)),"N")="Y",1,0)))</f>
        <v/>
      </c>
      <c r="AL398" s="36">
        <f>AH398+AI398</f>
        <v/>
      </c>
      <c r="AM398" s="36">
        <f>AK398*(1+AI398)</f>
        <v/>
      </c>
      <c r="AN398" s="36">
        <f>IFERROR(VALUE(IFERROR(TRIM(INDEX($A398:$Z398,MATCH(Lists!$J$10,$A$1:$Z$1,0))&amp;""),"")),0)</f>
        <v/>
      </c>
      <c r="AO398" s="36">
        <f>IFERROR(VALUE(IFERROR(TRIM(INDEX($A398:$Z398,MATCH(Lists!$J$12,$A$1:$Z$1,0))&amp;""),"")),0)</f>
        <v/>
      </c>
      <c r="AP398" s="36">
        <f>IF(IFERROR(INDEX(Lists!$C$2:$C$9,MATCH(AJ398,Lists!$A$2:$A$9,0)),"N")="Y",AN398-AO398,0)</f>
        <v/>
      </c>
      <c r="AQ398" s="36">
        <f>UPPER(IFERROR(TRIM(INDEX($A398:$Z398,MATCH(Lists!$J$11,$A$1:$Z$1,0))&amp;""),""))</f>
        <v/>
      </c>
      <c r="AR398" s="36">
        <f>IF(LEN(AQ398)&gt;0,ROW(),"")</f>
        <v/>
      </c>
      <c r="AS398" s="36">
        <f>IFERROR(TRIM(INDEX($A398:$Z398,MATCH(Lists!$J$7,$A$1:$Z$1,0))&amp;""),"")</f>
        <v/>
      </c>
      <c r="AT398" s="36">
        <f>IFERROR(TRIM(INDEX($A398:$Z398,MATCH(Lists!$J$8,$A$1:$Z$1,0))&amp;""),"")</f>
        <v/>
      </c>
      <c r="AU398" s="36">
        <f>IF(AND(AH398=1,LEN(AT398)&gt;0),MAX($AU$1:AU397)+1,"")</f>
        <v/>
      </c>
      <c r="AV398" s="36">
        <f>IF(AH398=1,AE398,"")</f>
        <v/>
      </c>
      <c r="AW398" s="36">
        <f>IF(AV398="","",SUMPRODUCT(($AV$2:$AV$501&lt;&gt;"")*($AV$2:$AV$501&lt;AV398))+SUMPRODUCT(($AV$2:AV398=AV398)*1))</f>
        <v/>
      </c>
      <c r="AX398" s="36">
        <f>IF(AI398=1,IFERROR(TRIM(INDEX($A398:$Z398,MATCH(Lists!$J$6,$A$1:$Z$1,0))&amp;""),""),"")</f>
        <v/>
      </c>
    </row>
    <row r="399">
      <c r="AA399" s="34" t="n"/>
      <c r="AB399" s="37" t="n"/>
      <c r="AC399" s="37" t="n"/>
      <c r="AD399" s="34" t="n"/>
      <c r="AE399" s="36">
        <f>IFERROR(TRIM(INDEX($A399:$Z399,MATCH(Lists!$J$2,$A$1:$Z$1,0))&amp;""),"")</f>
        <v/>
      </c>
      <c r="AF399" s="36">
        <f>IFERROR(TRIM(INDEX($A399:$Z399,MATCH(Lists!$J$3,$A$1:$Z$1,0))&amp;""),"")</f>
        <v/>
      </c>
      <c r="AG399" s="36">
        <f>IFERROR(TRIM(INDEX($A399:$Z399,MATCH(Lists!$J$4,$A$1:$Z$1,0))&amp;""),"")</f>
        <v/>
      </c>
      <c r="AH399" s="36">
        <f>IF(AND(AE399&lt;&gt;"",UPPER(TRIM(AB399))&lt;&gt;"Y"),1,0)</f>
        <v/>
      </c>
      <c r="AI399" s="36">
        <f>IF(AH399=1,IF(LEFT(IFERROR(TRIM(INDEX($A399:$Z399,MATCH(Lists!$J$5,$A$1:$Z$1,0))&amp;""),""),3)="Yes",1,0),0)</f>
        <v/>
      </c>
      <c r="AJ399" s="36">
        <f>IFERROR(TRIM(INDEX($A399:$Z399,MATCH(Lists!$J$9,$A$1:$Z$1,0))&amp;""),"")</f>
        <v/>
      </c>
      <c r="AK399" s="36">
        <f>IF(AH399=0,0,IF(AJ399="",1,IF(IFERROR(INDEX(Lists!$B$2:$B$9,MATCH(AJ399,Lists!$A$2:$A$9,0)),"N")="Y",1,0)))</f>
        <v/>
      </c>
      <c r="AL399" s="36">
        <f>AH399+AI399</f>
        <v/>
      </c>
      <c r="AM399" s="36">
        <f>AK399*(1+AI399)</f>
        <v/>
      </c>
      <c r="AN399" s="36">
        <f>IFERROR(VALUE(IFERROR(TRIM(INDEX($A399:$Z399,MATCH(Lists!$J$10,$A$1:$Z$1,0))&amp;""),"")),0)</f>
        <v/>
      </c>
      <c r="AO399" s="36">
        <f>IFERROR(VALUE(IFERROR(TRIM(INDEX($A399:$Z399,MATCH(Lists!$J$12,$A$1:$Z$1,0))&amp;""),"")),0)</f>
        <v/>
      </c>
      <c r="AP399" s="36">
        <f>IF(IFERROR(INDEX(Lists!$C$2:$C$9,MATCH(AJ399,Lists!$A$2:$A$9,0)),"N")="Y",AN399-AO399,0)</f>
        <v/>
      </c>
      <c r="AQ399" s="36">
        <f>UPPER(IFERROR(TRIM(INDEX($A399:$Z399,MATCH(Lists!$J$11,$A$1:$Z$1,0))&amp;""),""))</f>
        <v/>
      </c>
      <c r="AR399" s="36">
        <f>IF(LEN(AQ399)&gt;0,ROW(),"")</f>
        <v/>
      </c>
      <c r="AS399" s="36">
        <f>IFERROR(TRIM(INDEX($A399:$Z399,MATCH(Lists!$J$7,$A$1:$Z$1,0))&amp;""),"")</f>
        <v/>
      </c>
      <c r="AT399" s="36">
        <f>IFERROR(TRIM(INDEX($A399:$Z399,MATCH(Lists!$J$8,$A$1:$Z$1,0))&amp;""),"")</f>
        <v/>
      </c>
      <c r="AU399" s="36">
        <f>IF(AND(AH399=1,LEN(AT399)&gt;0),MAX($AU$1:AU398)+1,"")</f>
        <v/>
      </c>
      <c r="AV399" s="36">
        <f>IF(AH399=1,AE399,"")</f>
        <v/>
      </c>
      <c r="AW399" s="36">
        <f>IF(AV399="","",SUMPRODUCT(($AV$2:$AV$501&lt;&gt;"")*($AV$2:$AV$501&lt;AV399))+SUMPRODUCT(($AV$2:AV399=AV399)*1))</f>
        <v/>
      </c>
      <c r="AX399" s="36">
        <f>IF(AI399=1,IFERROR(TRIM(INDEX($A399:$Z399,MATCH(Lists!$J$6,$A$1:$Z$1,0))&amp;""),""),"")</f>
        <v/>
      </c>
    </row>
    <row r="400">
      <c r="AA400" s="34" t="n"/>
      <c r="AB400" s="37" t="n"/>
      <c r="AC400" s="37" t="n"/>
      <c r="AD400" s="34" t="n"/>
      <c r="AE400" s="36">
        <f>IFERROR(TRIM(INDEX($A400:$Z400,MATCH(Lists!$J$2,$A$1:$Z$1,0))&amp;""),"")</f>
        <v/>
      </c>
      <c r="AF400" s="36">
        <f>IFERROR(TRIM(INDEX($A400:$Z400,MATCH(Lists!$J$3,$A$1:$Z$1,0))&amp;""),"")</f>
        <v/>
      </c>
      <c r="AG400" s="36">
        <f>IFERROR(TRIM(INDEX($A400:$Z400,MATCH(Lists!$J$4,$A$1:$Z$1,0))&amp;""),"")</f>
        <v/>
      </c>
      <c r="AH400" s="36">
        <f>IF(AND(AE400&lt;&gt;"",UPPER(TRIM(AB400))&lt;&gt;"Y"),1,0)</f>
        <v/>
      </c>
      <c r="AI400" s="36">
        <f>IF(AH400=1,IF(LEFT(IFERROR(TRIM(INDEX($A400:$Z400,MATCH(Lists!$J$5,$A$1:$Z$1,0))&amp;""),""),3)="Yes",1,0),0)</f>
        <v/>
      </c>
      <c r="AJ400" s="36">
        <f>IFERROR(TRIM(INDEX($A400:$Z400,MATCH(Lists!$J$9,$A$1:$Z$1,0))&amp;""),"")</f>
        <v/>
      </c>
      <c r="AK400" s="36">
        <f>IF(AH400=0,0,IF(AJ400="",1,IF(IFERROR(INDEX(Lists!$B$2:$B$9,MATCH(AJ400,Lists!$A$2:$A$9,0)),"N")="Y",1,0)))</f>
        <v/>
      </c>
      <c r="AL400" s="36">
        <f>AH400+AI400</f>
        <v/>
      </c>
      <c r="AM400" s="36">
        <f>AK400*(1+AI400)</f>
        <v/>
      </c>
      <c r="AN400" s="36">
        <f>IFERROR(VALUE(IFERROR(TRIM(INDEX($A400:$Z400,MATCH(Lists!$J$10,$A$1:$Z$1,0))&amp;""),"")),0)</f>
        <v/>
      </c>
      <c r="AO400" s="36">
        <f>IFERROR(VALUE(IFERROR(TRIM(INDEX($A400:$Z400,MATCH(Lists!$J$12,$A$1:$Z$1,0))&amp;""),"")),0)</f>
        <v/>
      </c>
      <c r="AP400" s="36">
        <f>IF(IFERROR(INDEX(Lists!$C$2:$C$9,MATCH(AJ400,Lists!$A$2:$A$9,0)),"N")="Y",AN400-AO400,0)</f>
        <v/>
      </c>
      <c r="AQ400" s="36">
        <f>UPPER(IFERROR(TRIM(INDEX($A400:$Z400,MATCH(Lists!$J$11,$A$1:$Z$1,0))&amp;""),""))</f>
        <v/>
      </c>
      <c r="AR400" s="36">
        <f>IF(LEN(AQ400)&gt;0,ROW(),"")</f>
        <v/>
      </c>
      <c r="AS400" s="36">
        <f>IFERROR(TRIM(INDEX($A400:$Z400,MATCH(Lists!$J$7,$A$1:$Z$1,0))&amp;""),"")</f>
        <v/>
      </c>
      <c r="AT400" s="36">
        <f>IFERROR(TRIM(INDEX($A400:$Z400,MATCH(Lists!$J$8,$A$1:$Z$1,0))&amp;""),"")</f>
        <v/>
      </c>
      <c r="AU400" s="36">
        <f>IF(AND(AH400=1,LEN(AT400)&gt;0),MAX($AU$1:AU399)+1,"")</f>
        <v/>
      </c>
      <c r="AV400" s="36">
        <f>IF(AH400=1,AE400,"")</f>
        <v/>
      </c>
      <c r="AW400" s="36">
        <f>IF(AV400="","",SUMPRODUCT(($AV$2:$AV$501&lt;&gt;"")*($AV$2:$AV$501&lt;AV400))+SUMPRODUCT(($AV$2:AV400=AV400)*1))</f>
        <v/>
      </c>
      <c r="AX400" s="36">
        <f>IF(AI400=1,IFERROR(TRIM(INDEX($A400:$Z400,MATCH(Lists!$J$6,$A$1:$Z$1,0))&amp;""),""),"")</f>
        <v/>
      </c>
    </row>
    <row r="401">
      <c r="AA401" s="34" t="n"/>
      <c r="AB401" s="37" t="n"/>
      <c r="AC401" s="37" t="n"/>
      <c r="AD401" s="34" t="n"/>
      <c r="AE401" s="36">
        <f>IFERROR(TRIM(INDEX($A401:$Z401,MATCH(Lists!$J$2,$A$1:$Z$1,0))&amp;""),"")</f>
        <v/>
      </c>
      <c r="AF401" s="36">
        <f>IFERROR(TRIM(INDEX($A401:$Z401,MATCH(Lists!$J$3,$A$1:$Z$1,0))&amp;""),"")</f>
        <v/>
      </c>
      <c r="AG401" s="36">
        <f>IFERROR(TRIM(INDEX($A401:$Z401,MATCH(Lists!$J$4,$A$1:$Z$1,0))&amp;""),"")</f>
        <v/>
      </c>
      <c r="AH401" s="36">
        <f>IF(AND(AE401&lt;&gt;"",UPPER(TRIM(AB401))&lt;&gt;"Y"),1,0)</f>
        <v/>
      </c>
      <c r="AI401" s="36">
        <f>IF(AH401=1,IF(LEFT(IFERROR(TRIM(INDEX($A401:$Z401,MATCH(Lists!$J$5,$A$1:$Z$1,0))&amp;""),""),3)="Yes",1,0),0)</f>
        <v/>
      </c>
      <c r="AJ401" s="36">
        <f>IFERROR(TRIM(INDEX($A401:$Z401,MATCH(Lists!$J$9,$A$1:$Z$1,0))&amp;""),"")</f>
        <v/>
      </c>
      <c r="AK401" s="36">
        <f>IF(AH401=0,0,IF(AJ401="",1,IF(IFERROR(INDEX(Lists!$B$2:$B$9,MATCH(AJ401,Lists!$A$2:$A$9,0)),"N")="Y",1,0)))</f>
        <v/>
      </c>
      <c r="AL401" s="36">
        <f>AH401+AI401</f>
        <v/>
      </c>
      <c r="AM401" s="36">
        <f>AK401*(1+AI401)</f>
        <v/>
      </c>
      <c r="AN401" s="36">
        <f>IFERROR(VALUE(IFERROR(TRIM(INDEX($A401:$Z401,MATCH(Lists!$J$10,$A$1:$Z$1,0))&amp;""),"")),0)</f>
        <v/>
      </c>
      <c r="AO401" s="36">
        <f>IFERROR(VALUE(IFERROR(TRIM(INDEX($A401:$Z401,MATCH(Lists!$J$12,$A$1:$Z$1,0))&amp;""),"")),0)</f>
        <v/>
      </c>
      <c r="AP401" s="36">
        <f>IF(IFERROR(INDEX(Lists!$C$2:$C$9,MATCH(AJ401,Lists!$A$2:$A$9,0)),"N")="Y",AN401-AO401,0)</f>
        <v/>
      </c>
      <c r="AQ401" s="36">
        <f>UPPER(IFERROR(TRIM(INDEX($A401:$Z401,MATCH(Lists!$J$11,$A$1:$Z$1,0))&amp;""),""))</f>
        <v/>
      </c>
      <c r="AR401" s="36">
        <f>IF(LEN(AQ401)&gt;0,ROW(),"")</f>
        <v/>
      </c>
      <c r="AS401" s="36">
        <f>IFERROR(TRIM(INDEX($A401:$Z401,MATCH(Lists!$J$7,$A$1:$Z$1,0))&amp;""),"")</f>
        <v/>
      </c>
      <c r="AT401" s="36">
        <f>IFERROR(TRIM(INDEX($A401:$Z401,MATCH(Lists!$J$8,$A$1:$Z$1,0))&amp;""),"")</f>
        <v/>
      </c>
      <c r="AU401" s="36">
        <f>IF(AND(AH401=1,LEN(AT401)&gt;0),MAX($AU$1:AU400)+1,"")</f>
        <v/>
      </c>
      <c r="AV401" s="36">
        <f>IF(AH401=1,AE401,"")</f>
        <v/>
      </c>
      <c r="AW401" s="36">
        <f>IF(AV401="","",SUMPRODUCT(($AV$2:$AV$501&lt;&gt;"")*($AV$2:$AV$501&lt;AV401))+SUMPRODUCT(($AV$2:AV401=AV401)*1))</f>
        <v/>
      </c>
      <c r="AX401" s="36">
        <f>IF(AI401=1,IFERROR(TRIM(INDEX($A401:$Z401,MATCH(Lists!$J$6,$A$1:$Z$1,0))&amp;""),""),"")</f>
        <v/>
      </c>
    </row>
    <row r="402">
      <c r="AA402" s="34" t="n"/>
      <c r="AB402" s="37" t="n"/>
      <c r="AC402" s="37" t="n"/>
      <c r="AD402" s="34" t="n"/>
      <c r="AE402" s="36">
        <f>IFERROR(TRIM(INDEX($A402:$Z402,MATCH(Lists!$J$2,$A$1:$Z$1,0))&amp;""),"")</f>
        <v/>
      </c>
      <c r="AF402" s="36">
        <f>IFERROR(TRIM(INDEX($A402:$Z402,MATCH(Lists!$J$3,$A$1:$Z$1,0))&amp;""),"")</f>
        <v/>
      </c>
      <c r="AG402" s="36">
        <f>IFERROR(TRIM(INDEX($A402:$Z402,MATCH(Lists!$J$4,$A$1:$Z$1,0))&amp;""),"")</f>
        <v/>
      </c>
      <c r="AH402" s="36">
        <f>IF(AND(AE402&lt;&gt;"",UPPER(TRIM(AB402))&lt;&gt;"Y"),1,0)</f>
        <v/>
      </c>
      <c r="AI402" s="36">
        <f>IF(AH402=1,IF(LEFT(IFERROR(TRIM(INDEX($A402:$Z402,MATCH(Lists!$J$5,$A$1:$Z$1,0))&amp;""),""),3)="Yes",1,0),0)</f>
        <v/>
      </c>
      <c r="AJ402" s="36">
        <f>IFERROR(TRIM(INDEX($A402:$Z402,MATCH(Lists!$J$9,$A$1:$Z$1,0))&amp;""),"")</f>
        <v/>
      </c>
      <c r="AK402" s="36">
        <f>IF(AH402=0,0,IF(AJ402="",1,IF(IFERROR(INDEX(Lists!$B$2:$B$9,MATCH(AJ402,Lists!$A$2:$A$9,0)),"N")="Y",1,0)))</f>
        <v/>
      </c>
      <c r="AL402" s="36">
        <f>AH402+AI402</f>
        <v/>
      </c>
      <c r="AM402" s="36">
        <f>AK402*(1+AI402)</f>
        <v/>
      </c>
      <c r="AN402" s="36">
        <f>IFERROR(VALUE(IFERROR(TRIM(INDEX($A402:$Z402,MATCH(Lists!$J$10,$A$1:$Z$1,0))&amp;""),"")),0)</f>
        <v/>
      </c>
      <c r="AO402" s="36">
        <f>IFERROR(VALUE(IFERROR(TRIM(INDEX($A402:$Z402,MATCH(Lists!$J$12,$A$1:$Z$1,0))&amp;""),"")),0)</f>
        <v/>
      </c>
      <c r="AP402" s="36">
        <f>IF(IFERROR(INDEX(Lists!$C$2:$C$9,MATCH(AJ402,Lists!$A$2:$A$9,0)),"N")="Y",AN402-AO402,0)</f>
        <v/>
      </c>
      <c r="AQ402" s="36">
        <f>UPPER(IFERROR(TRIM(INDEX($A402:$Z402,MATCH(Lists!$J$11,$A$1:$Z$1,0))&amp;""),""))</f>
        <v/>
      </c>
      <c r="AR402" s="36">
        <f>IF(LEN(AQ402)&gt;0,ROW(),"")</f>
        <v/>
      </c>
      <c r="AS402" s="36">
        <f>IFERROR(TRIM(INDEX($A402:$Z402,MATCH(Lists!$J$7,$A$1:$Z$1,0))&amp;""),"")</f>
        <v/>
      </c>
      <c r="AT402" s="36">
        <f>IFERROR(TRIM(INDEX($A402:$Z402,MATCH(Lists!$J$8,$A$1:$Z$1,0))&amp;""),"")</f>
        <v/>
      </c>
      <c r="AU402" s="36">
        <f>IF(AND(AH402=1,LEN(AT402)&gt;0),MAX($AU$1:AU401)+1,"")</f>
        <v/>
      </c>
      <c r="AV402" s="36">
        <f>IF(AH402=1,AE402,"")</f>
        <v/>
      </c>
      <c r="AW402" s="36">
        <f>IF(AV402="","",SUMPRODUCT(($AV$2:$AV$501&lt;&gt;"")*($AV$2:$AV$501&lt;AV402))+SUMPRODUCT(($AV$2:AV402=AV402)*1))</f>
        <v/>
      </c>
      <c r="AX402" s="36">
        <f>IF(AI402=1,IFERROR(TRIM(INDEX($A402:$Z402,MATCH(Lists!$J$6,$A$1:$Z$1,0))&amp;""),""),"")</f>
        <v/>
      </c>
    </row>
    <row r="403">
      <c r="AA403" s="34" t="n"/>
      <c r="AB403" s="37" t="n"/>
      <c r="AC403" s="37" t="n"/>
      <c r="AD403" s="34" t="n"/>
      <c r="AE403" s="36">
        <f>IFERROR(TRIM(INDEX($A403:$Z403,MATCH(Lists!$J$2,$A$1:$Z$1,0))&amp;""),"")</f>
        <v/>
      </c>
      <c r="AF403" s="36">
        <f>IFERROR(TRIM(INDEX($A403:$Z403,MATCH(Lists!$J$3,$A$1:$Z$1,0))&amp;""),"")</f>
        <v/>
      </c>
      <c r="AG403" s="36">
        <f>IFERROR(TRIM(INDEX($A403:$Z403,MATCH(Lists!$J$4,$A$1:$Z$1,0))&amp;""),"")</f>
        <v/>
      </c>
      <c r="AH403" s="36">
        <f>IF(AND(AE403&lt;&gt;"",UPPER(TRIM(AB403))&lt;&gt;"Y"),1,0)</f>
        <v/>
      </c>
      <c r="AI403" s="36">
        <f>IF(AH403=1,IF(LEFT(IFERROR(TRIM(INDEX($A403:$Z403,MATCH(Lists!$J$5,$A$1:$Z$1,0))&amp;""),""),3)="Yes",1,0),0)</f>
        <v/>
      </c>
      <c r="AJ403" s="36">
        <f>IFERROR(TRIM(INDEX($A403:$Z403,MATCH(Lists!$J$9,$A$1:$Z$1,0))&amp;""),"")</f>
        <v/>
      </c>
      <c r="AK403" s="36">
        <f>IF(AH403=0,0,IF(AJ403="",1,IF(IFERROR(INDEX(Lists!$B$2:$B$9,MATCH(AJ403,Lists!$A$2:$A$9,0)),"N")="Y",1,0)))</f>
        <v/>
      </c>
      <c r="AL403" s="36">
        <f>AH403+AI403</f>
        <v/>
      </c>
      <c r="AM403" s="36">
        <f>AK403*(1+AI403)</f>
        <v/>
      </c>
      <c r="AN403" s="36">
        <f>IFERROR(VALUE(IFERROR(TRIM(INDEX($A403:$Z403,MATCH(Lists!$J$10,$A$1:$Z$1,0))&amp;""),"")),0)</f>
        <v/>
      </c>
      <c r="AO403" s="36">
        <f>IFERROR(VALUE(IFERROR(TRIM(INDEX($A403:$Z403,MATCH(Lists!$J$12,$A$1:$Z$1,0))&amp;""),"")),0)</f>
        <v/>
      </c>
      <c r="AP403" s="36">
        <f>IF(IFERROR(INDEX(Lists!$C$2:$C$9,MATCH(AJ403,Lists!$A$2:$A$9,0)),"N")="Y",AN403-AO403,0)</f>
        <v/>
      </c>
      <c r="AQ403" s="36">
        <f>UPPER(IFERROR(TRIM(INDEX($A403:$Z403,MATCH(Lists!$J$11,$A$1:$Z$1,0))&amp;""),""))</f>
        <v/>
      </c>
      <c r="AR403" s="36">
        <f>IF(LEN(AQ403)&gt;0,ROW(),"")</f>
        <v/>
      </c>
      <c r="AS403" s="36">
        <f>IFERROR(TRIM(INDEX($A403:$Z403,MATCH(Lists!$J$7,$A$1:$Z$1,0))&amp;""),"")</f>
        <v/>
      </c>
      <c r="AT403" s="36">
        <f>IFERROR(TRIM(INDEX($A403:$Z403,MATCH(Lists!$J$8,$A$1:$Z$1,0))&amp;""),"")</f>
        <v/>
      </c>
      <c r="AU403" s="36">
        <f>IF(AND(AH403=1,LEN(AT403)&gt;0),MAX($AU$1:AU402)+1,"")</f>
        <v/>
      </c>
      <c r="AV403" s="36">
        <f>IF(AH403=1,AE403,"")</f>
        <v/>
      </c>
      <c r="AW403" s="36">
        <f>IF(AV403="","",SUMPRODUCT(($AV$2:$AV$501&lt;&gt;"")*($AV$2:$AV$501&lt;AV403))+SUMPRODUCT(($AV$2:AV403=AV403)*1))</f>
        <v/>
      </c>
      <c r="AX403" s="36">
        <f>IF(AI403=1,IFERROR(TRIM(INDEX($A403:$Z403,MATCH(Lists!$J$6,$A$1:$Z$1,0))&amp;""),""),"")</f>
        <v/>
      </c>
    </row>
    <row r="404">
      <c r="AA404" s="34" t="n"/>
      <c r="AB404" s="37" t="n"/>
      <c r="AC404" s="37" t="n"/>
      <c r="AD404" s="34" t="n"/>
      <c r="AE404" s="36">
        <f>IFERROR(TRIM(INDEX($A404:$Z404,MATCH(Lists!$J$2,$A$1:$Z$1,0))&amp;""),"")</f>
        <v/>
      </c>
      <c r="AF404" s="36">
        <f>IFERROR(TRIM(INDEX($A404:$Z404,MATCH(Lists!$J$3,$A$1:$Z$1,0))&amp;""),"")</f>
        <v/>
      </c>
      <c r="AG404" s="36">
        <f>IFERROR(TRIM(INDEX($A404:$Z404,MATCH(Lists!$J$4,$A$1:$Z$1,0))&amp;""),"")</f>
        <v/>
      </c>
      <c r="AH404" s="36">
        <f>IF(AND(AE404&lt;&gt;"",UPPER(TRIM(AB404))&lt;&gt;"Y"),1,0)</f>
        <v/>
      </c>
      <c r="AI404" s="36">
        <f>IF(AH404=1,IF(LEFT(IFERROR(TRIM(INDEX($A404:$Z404,MATCH(Lists!$J$5,$A$1:$Z$1,0))&amp;""),""),3)="Yes",1,0),0)</f>
        <v/>
      </c>
      <c r="AJ404" s="36">
        <f>IFERROR(TRIM(INDEX($A404:$Z404,MATCH(Lists!$J$9,$A$1:$Z$1,0))&amp;""),"")</f>
        <v/>
      </c>
      <c r="AK404" s="36">
        <f>IF(AH404=0,0,IF(AJ404="",1,IF(IFERROR(INDEX(Lists!$B$2:$B$9,MATCH(AJ404,Lists!$A$2:$A$9,0)),"N")="Y",1,0)))</f>
        <v/>
      </c>
      <c r="AL404" s="36">
        <f>AH404+AI404</f>
        <v/>
      </c>
      <c r="AM404" s="36">
        <f>AK404*(1+AI404)</f>
        <v/>
      </c>
      <c r="AN404" s="36">
        <f>IFERROR(VALUE(IFERROR(TRIM(INDEX($A404:$Z404,MATCH(Lists!$J$10,$A$1:$Z$1,0))&amp;""),"")),0)</f>
        <v/>
      </c>
      <c r="AO404" s="36">
        <f>IFERROR(VALUE(IFERROR(TRIM(INDEX($A404:$Z404,MATCH(Lists!$J$12,$A$1:$Z$1,0))&amp;""),"")),0)</f>
        <v/>
      </c>
      <c r="AP404" s="36">
        <f>IF(IFERROR(INDEX(Lists!$C$2:$C$9,MATCH(AJ404,Lists!$A$2:$A$9,0)),"N")="Y",AN404-AO404,0)</f>
        <v/>
      </c>
      <c r="AQ404" s="36">
        <f>UPPER(IFERROR(TRIM(INDEX($A404:$Z404,MATCH(Lists!$J$11,$A$1:$Z$1,0))&amp;""),""))</f>
        <v/>
      </c>
      <c r="AR404" s="36">
        <f>IF(LEN(AQ404)&gt;0,ROW(),"")</f>
        <v/>
      </c>
      <c r="AS404" s="36">
        <f>IFERROR(TRIM(INDEX($A404:$Z404,MATCH(Lists!$J$7,$A$1:$Z$1,0))&amp;""),"")</f>
        <v/>
      </c>
      <c r="AT404" s="36">
        <f>IFERROR(TRIM(INDEX($A404:$Z404,MATCH(Lists!$J$8,$A$1:$Z$1,0))&amp;""),"")</f>
        <v/>
      </c>
      <c r="AU404" s="36">
        <f>IF(AND(AH404=1,LEN(AT404)&gt;0),MAX($AU$1:AU403)+1,"")</f>
        <v/>
      </c>
      <c r="AV404" s="36">
        <f>IF(AH404=1,AE404,"")</f>
        <v/>
      </c>
      <c r="AW404" s="36">
        <f>IF(AV404="","",SUMPRODUCT(($AV$2:$AV$501&lt;&gt;"")*($AV$2:$AV$501&lt;AV404))+SUMPRODUCT(($AV$2:AV404=AV404)*1))</f>
        <v/>
      </c>
      <c r="AX404" s="36">
        <f>IF(AI404=1,IFERROR(TRIM(INDEX($A404:$Z404,MATCH(Lists!$J$6,$A$1:$Z$1,0))&amp;""),""),"")</f>
        <v/>
      </c>
    </row>
    <row r="405">
      <c r="AA405" s="34" t="n"/>
      <c r="AB405" s="37" t="n"/>
      <c r="AC405" s="37" t="n"/>
      <c r="AD405" s="34" t="n"/>
      <c r="AE405" s="36">
        <f>IFERROR(TRIM(INDEX($A405:$Z405,MATCH(Lists!$J$2,$A$1:$Z$1,0))&amp;""),"")</f>
        <v/>
      </c>
      <c r="AF405" s="36">
        <f>IFERROR(TRIM(INDEX($A405:$Z405,MATCH(Lists!$J$3,$A$1:$Z$1,0))&amp;""),"")</f>
        <v/>
      </c>
      <c r="AG405" s="36">
        <f>IFERROR(TRIM(INDEX($A405:$Z405,MATCH(Lists!$J$4,$A$1:$Z$1,0))&amp;""),"")</f>
        <v/>
      </c>
      <c r="AH405" s="36">
        <f>IF(AND(AE405&lt;&gt;"",UPPER(TRIM(AB405))&lt;&gt;"Y"),1,0)</f>
        <v/>
      </c>
      <c r="AI405" s="36">
        <f>IF(AH405=1,IF(LEFT(IFERROR(TRIM(INDEX($A405:$Z405,MATCH(Lists!$J$5,$A$1:$Z$1,0))&amp;""),""),3)="Yes",1,0),0)</f>
        <v/>
      </c>
      <c r="AJ405" s="36">
        <f>IFERROR(TRIM(INDEX($A405:$Z405,MATCH(Lists!$J$9,$A$1:$Z$1,0))&amp;""),"")</f>
        <v/>
      </c>
      <c r="AK405" s="36">
        <f>IF(AH405=0,0,IF(AJ405="",1,IF(IFERROR(INDEX(Lists!$B$2:$B$9,MATCH(AJ405,Lists!$A$2:$A$9,0)),"N")="Y",1,0)))</f>
        <v/>
      </c>
      <c r="AL405" s="36">
        <f>AH405+AI405</f>
        <v/>
      </c>
      <c r="AM405" s="36">
        <f>AK405*(1+AI405)</f>
        <v/>
      </c>
      <c r="AN405" s="36">
        <f>IFERROR(VALUE(IFERROR(TRIM(INDEX($A405:$Z405,MATCH(Lists!$J$10,$A$1:$Z$1,0))&amp;""),"")),0)</f>
        <v/>
      </c>
      <c r="AO405" s="36">
        <f>IFERROR(VALUE(IFERROR(TRIM(INDEX($A405:$Z405,MATCH(Lists!$J$12,$A$1:$Z$1,0))&amp;""),"")),0)</f>
        <v/>
      </c>
      <c r="AP405" s="36">
        <f>IF(IFERROR(INDEX(Lists!$C$2:$C$9,MATCH(AJ405,Lists!$A$2:$A$9,0)),"N")="Y",AN405-AO405,0)</f>
        <v/>
      </c>
      <c r="AQ405" s="36">
        <f>UPPER(IFERROR(TRIM(INDEX($A405:$Z405,MATCH(Lists!$J$11,$A$1:$Z$1,0))&amp;""),""))</f>
        <v/>
      </c>
      <c r="AR405" s="36">
        <f>IF(LEN(AQ405)&gt;0,ROW(),"")</f>
        <v/>
      </c>
      <c r="AS405" s="36">
        <f>IFERROR(TRIM(INDEX($A405:$Z405,MATCH(Lists!$J$7,$A$1:$Z$1,0))&amp;""),"")</f>
        <v/>
      </c>
      <c r="AT405" s="36">
        <f>IFERROR(TRIM(INDEX($A405:$Z405,MATCH(Lists!$J$8,$A$1:$Z$1,0))&amp;""),"")</f>
        <v/>
      </c>
      <c r="AU405" s="36">
        <f>IF(AND(AH405=1,LEN(AT405)&gt;0),MAX($AU$1:AU404)+1,"")</f>
        <v/>
      </c>
      <c r="AV405" s="36">
        <f>IF(AH405=1,AE405,"")</f>
        <v/>
      </c>
      <c r="AW405" s="36">
        <f>IF(AV405="","",SUMPRODUCT(($AV$2:$AV$501&lt;&gt;"")*($AV$2:$AV$501&lt;AV405))+SUMPRODUCT(($AV$2:AV405=AV405)*1))</f>
        <v/>
      </c>
      <c r="AX405" s="36">
        <f>IF(AI405=1,IFERROR(TRIM(INDEX($A405:$Z405,MATCH(Lists!$J$6,$A$1:$Z$1,0))&amp;""),""),"")</f>
        <v/>
      </c>
    </row>
    <row r="406">
      <c r="AA406" s="34" t="n"/>
      <c r="AB406" s="37" t="n"/>
      <c r="AC406" s="37" t="n"/>
      <c r="AD406" s="34" t="n"/>
      <c r="AE406" s="36">
        <f>IFERROR(TRIM(INDEX($A406:$Z406,MATCH(Lists!$J$2,$A$1:$Z$1,0))&amp;""),"")</f>
        <v/>
      </c>
      <c r="AF406" s="36">
        <f>IFERROR(TRIM(INDEX($A406:$Z406,MATCH(Lists!$J$3,$A$1:$Z$1,0))&amp;""),"")</f>
        <v/>
      </c>
      <c r="AG406" s="36">
        <f>IFERROR(TRIM(INDEX($A406:$Z406,MATCH(Lists!$J$4,$A$1:$Z$1,0))&amp;""),"")</f>
        <v/>
      </c>
      <c r="AH406" s="36">
        <f>IF(AND(AE406&lt;&gt;"",UPPER(TRIM(AB406))&lt;&gt;"Y"),1,0)</f>
        <v/>
      </c>
      <c r="AI406" s="36">
        <f>IF(AH406=1,IF(LEFT(IFERROR(TRIM(INDEX($A406:$Z406,MATCH(Lists!$J$5,$A$1:$Z$1,0))&amp;""),""),3)="Yes",1,0),0)</f>
        <v/>
      </c>
      <c r="AJ406" s="36">
        <f>IFERROR(TRIM(INDEX($A406:$Z406,MATCH(Lists!$J$9,$A$1:$Z$1,0))&amp;""),"")</f>
        <v/>
      </c>
      <c r="AK406" s="36">
        <f>IF(AH406=0,0,IF(AJ406="",1,IF(IFERROR(INDEX(Lists!$B$2:$B$9,MATCH(AJ406,Lists!$A$2:$A$9,0)),"N")="Y",1,0)))</f>
        <v/>
      </c>
      <c r="AL406" s="36">
        <f>AH406+AI406</f>
        <v/>
      </c>
      <c r="AM406" s="36">
        <f>AK406*(1+AI406)</f>
        <v/>
      </c>
      <c r="AN406" s="36">
        <f>IFERROR(VALUE(IFERROR(TRIM(INDEX($A406:$Z406,MATCH(Lists!$J$10,$A$1:$Z$1,0))&amp;""),"")),0)</f>
        <v/>
      </c>
      <c r="AO406" s="36">
        <f>IFERROR(VALUE(IFERROR(TRIM(INDEX($A406:$Z406,MATCH(Lists!$J$12,$A$1:$Z$1,0))&amp;""),"")),0)</f>
        <v/>
      </c>
      <c r="AP406" s="36">
        <f>IF(IFERROR(INDEX(Lists!$C$2:$C$9,MATCH(AJ406,Lists!$A$2:$A$9,0)),"N")="Y",AN406-AO406,0)</f>
        <v/>
      </c>
      <c r="AQ406" s="36">
        <f>UPPER(IFERROR(TRIM(INDEX($A406:$Z406,MATCH(Lists!$J$11,$A$1:$Z$1,0))&amp;""),""))</f>
        <v/>
      </c>
      <c r="AR406" s="36">
        <f>IF(LEN(AQ406)&gt;0,ROW(),"")</f>
        <v/>
      </c>
      <c r="AS406" s="36">
        <f>IFERROR(TRIM(INDEX($A406:$Z406,MATCH(Lists!$J$7,$A$1:$Z$1,0))&amp;""),"")</f>
        <v/>
      </c>
      <c r="AT406" s="36">
        <f>IFERROR(TRIM(INDEX($A406:$Z406,MATCH(Lists!$J$8,$A$1:$Z$1,0))&amp;""),"")</f>
        <v/>
      </c>
      <c r="AU406" s="36">
        <f>IF(AND(AH406=1,LEN(AT406)&gt;0),MAX($AU$1:AU405)+1,"")</f>
        <v/>
      </c>
      <c r="AV406" s="36">
        <f>IF(AH406=1,AE406,"")</f>
        <v/>
      </c>
      <c r="AW406" s="36">
        <f>IF(AV406="","",SUMPRODUCT(($AV$2:$AV$501&lt;&gt;"")*($AV$2:$AV$501&lt;AV406))+SUMPRODUCT(($AV$2:AV406=AV406)*1))</f>
        <v/>
      </c>
      <c r="AX406" s="36">
        <f>IF(AI406=1,IFERROR(TRIM(INDEX($A406:$Z406,MATCH(Lists!$J$6,$A$1:$Z$1,0))&amp;""),""),"")</f>
        <v/>
      </c>
    </row>
    <row r="407">
      <c r="AA407" s="34" t="n"/>
      <c r="AB407" s="37" t="n"/>
      <c r="AC407" s="37" t="n"/>
      <c r="AD407" s="34" t="n"/>
      <c r="AE407" s="36">
        <f>IFERROR(TRIM(INDEX($A407:$Z407,MATCH(Lists!$J$2,$A$1:$Z$1,0))&amp;""),"")</f>
        <v/>
      </c>
      <c r="AF407" s="36">
        <f>IFERROR(TRIM(INDEX($A407:$Z407,MATCH(Lists!$J$3,$A$1:$Z$1,0))&amp;""),"")</f>
        <v/>
      </c>
      <c r="AG407" s="36">
        <f>IFERROR(TRIM(INDEX($A407:$Z407,MATCH(Lists!$J$4,$A$1:$Z$1,0))&amp;""),"")</f>
        <v/>
      </c>
      <c r="AH407" s="36">
        <f>IF(AND(AE407&lt;&gt;"",UPPER(TRIM(AB407))&lt;&gt;"Y"),1,0)</f>
        <v/>
      </c>
      <c r="AI407" s="36">
        <f>IF(AH407=1,IF(LEFT(IFERROR(TRIM(INDEX($A407:$Z407,MATCH(Lists!$J$5,$A$1:$Z$1,0))&amp;""),""),3)="Yes",1,0),0)</f>
        <v/>
      </c>
      <c r="AJ407" s="36">
        <f>IFERROR(TRIM(INDEX($A407:$Z407,MATCH(Lists!$J$9,$A$1:$Z$1,0))&amp;""),"")</f>
        <v/>
      </c>
      <c r="AK407" s="36">
        <f>IF(AH407=0,0,IF(AJ407="",1,IF(IFERROR(INDEX(Lists!$B$2:$B$9,MATCH(AJ407,Lists!$A$2:$A$9,0)),"N")="Y",1,0)))</f>
        <v/>
      </c>
      <c r="AL407" s="36">
        <f>AH407+AI407</f>
        <v/>
      </c>
      <c r="AM407" s="36">
        <f>AK407*(1+AI407)</f>
        <v/>
      </c>
      <c r="AN407" s="36">
        <f>IFERROR(VALUE(IFERROR(TRIM(INDEX($A407:$Z407,MATCH(Lists!$J$10,$A$1:$Z$1,0))&amp;""),"")),0)</f>
        <v/>
      </c>
      <c r="AO407" s="36">
        <f>IFERROR(VALUE(IFERROR(TRIM(INDEX($A407:$Z407,MATCH(Lists!$J$12,$A$1:$Z$1,0))&amp;""),"")),0)</f>
        <v/>
      </c>
      <c r="AP407" s="36">
        <f>IF(IFERROR(INDEX(Lists!$C$2:$C$9,MATCH(AJ407,Lists!$A$2:$A$9,0)),"N")="Y",AN407-AO407,0)</f>
        <v/>
      </c>
      <c r="AQ407" s="36">
        <f>UPPER(IFERROR(TRIM(INDEX($A407:$Z407,MATCH(Lists!$J$11,$A$1:$Z$1,0))&amp;""),""))</f>
        <v/>
      </c>
      <c r="AR407" s="36">
        <f>IF(LEN(AQ407)&gt;0,ROW(),"")</f>
        <v/>
      </c>
      <c r="AS407" s="36">
        <f>IFERROR(TRIM(INDEX($A407:$Z407,MATCH(Lists!$J$7,$A$1:$Z$1,0))&amp;""),"")</f>
        <v/>
      </c>
      <c r="AT407" s="36">
        <f>IFERROR(TRIM(INDEX($A407:$Z407,MATCH(Lists!$J$8,$A$1:$Z$1,0))&amp;""),"")</f>
        <v/>
      </c>
      <c r="AU407" s="36">
        <f>IF(AND(AH407=1,LEN(AT407)&gt;0),MAX($AU$1:AU406)+1,"")</f>
        <v/>
      </c>
      <c r="AV407" s="36">
        <f>IF(AH407=1,AE407,"")</f>
        <v/>
      </c>
      <c r="AW407" s="36">
        <f>IF(AV407="","",SUMPRODUCT(($AV$2:$AV$501&lt;&gt;"")*($AV$2:$AV$501&lt;AV407))+SUMPRODUCT(($AV$2:AV407=AV407)*1))</f>
        <v/>
      </c>
      <c r="AX407" s="36">
        <f>IF(AI407=1,IFERROR(TRIM(INDEX($A407:$Z407,MATCH(Lists!$J$6,$A$1:$Z$1,0))&amp;""),""),"")</f>
        <v/>
      </c>
    </row>
    <row r="408">
      <c r="AA408" s="34" t="n"/>
      <c r="AB408" s="37" t="n"/>
      <c r="AC408" s="37" t="n"/>
      <c r="AD408" s="34" t="n"/>
      <c r="AE408" s="36">
        <f>IFERROR(TRIM(INDEX($A408:$Z408,MATCH(Lists!$J$2,$A$1:$Z$1,0))&amp;""),"")</f>
        <v/>
      </c>
      <c r="AF408" s="36">
        <f>IFERROR(TRIM(INDEX($A408:$Z408,MATCH(Lists!$J$3,$A$1:$Z$1,0))&amp;""),"")</f>
        <v/>
      </c>
      <c r="AG408" s="36">
        <f>IFERROR(TRIM(INDEX($A408:$Z408,MATCH(Lists!$J$4,$A$1:$Z$1,0))&amp;""),"")</f>
        <v/>
      </c>
      <c r="AH408" s="36">
        <f>IF(AND(AE408&lt;&gt;"",UPPER(TRIM(AB408))&lt;&gt;"Y"),1,0)</f>
        <v/>
      </c>
      <c r="AI408" s="36">
        <f>IF(AH408=1,IF(LEFT(IFERROR(TRIM(INDEX($A408:$Z408,MATCH(Lists!$J$5,$A$1:$Z$1,0))&amp;""),""),3)="Yes",1,0),0)</f>
        <v/>
      </c>
      <c r="AJ408" s="36">
        <f>IFERROR(TRIM(INDEX($A408:$Z408,MATCH(Lists!$J$9,$A$1:$Z$1,0))&amp;""),"")</f>
        <v/>
      </c>
      <c r="AK408" s="36">
        <f>IF(AH408=0,0,IF(AJ408="",1,IF(IFERROR(INDEX(Lists!$B$2:$B$9,MATCH(AJ408,Lists!$A$2:$A$9,0)),"N")="Y",1,0)))</f>
        <v/>
      </c>
      <c r="AL408" s="36">
        <f>AH408+AI408</f>
        <v/>
      </c>
      <c r="AM408" s="36">
        <f>AK408*(1+AI408)</f>
        <v/>
      </c>
      <c r="AN408" s="36">
        <f>IFERROR(VALUE(IFERROR(TRIM(INDEX($A408:$Z408,MATCH(Lists!$J$10,$A$1:$Z$1,0))&amp;""),"")),0)</f>
        <v/>
      </c>
      <c r="AO408" s="36">
        <f>IFERROR(VALUE(IFERROR(TRIM(INDEX($A408:$Z408,MATCH(Lists!$J$12,$A$1:$Z$1,0))&amp;""),"")),0)</f>
        <v/>
      </c>
      <c r="AP408" s="36">
        <f>IF(IFERROR(INDEX(Lists!$C$2:$C$9,MATCH(AJ408,Lists!$A$2:$A$9,0)),"N")="Y",AN408-AO408,0)</f>
        <v/>
      </c>
      <c r="AQ408" s="36">
        <f>UPPER(IFERROR(TRIM(INDEX($A408:$Z408,MATCH(Lists!$J$11,$A$1:$Z$1,0))&amp;""),""))</f>
        <v/>
      </c>
      <c r="AR408" s="36">
        <f>IF(LEN(AQ408)&gt;0,ROW(),"")</f>
        <v/>
      </c>
      <c r="AS408" s="36">
        <f>IFERROR(TRIM(INDEX($A408:$Z408,MATCH(Lists!$J$7,$A$1:$Z$1,0))&amp;""),"")</f>
        <v/>
      </c>
      <c r="AT408" s="36">
        <f>IFERROR(TRIM(INDEX($A408:$Z408,MATCH(Lists!$J$8,$A$1:$Z$1,0))&amp;""),"")</f>
        <v/>
      </c>
      <c r="AU408" s="36">
        <f>IF(AND(AH408=1,LEN(AT408)&gt;0),MAX($AU$1:AU407)+1,"")</f>
        <v/>
      </c>
      <c r="AV408" s="36">
        <f>IF(AH408=1,AE408,"")</f>
        <v/>
      </c>
      <c r="AW408" s="36">
        <f>IF(AV408="","",SUMPRODUCT(($AV$2:$AV$501&lt;&gt;"")*($AV$2:$AV$501&lt;AV408))+SUMPRODUCT(($AV$2:AV408=AV408)*1))</f>
        <v/>
      </c>
      <c r="AX408" s="36">
        <f>IF(AI408=1,IFERROR(TRIM(INDEX($A408:$Z408,MATCH(Lists!$J$6,$A$1:$Z$1,0))&amp;""),""),"")</f>
        <v/>
      </c>
    </row>
    <row r="409">
      <c r="AA409" s="34" t="n"/>
      <c r="AB409" s="37" t="n"/>
      <c r="AC409" s="37" t="n"/>
      <c r="AD409" s="34" t="n"/>
      <c r="AE409" s="36">
        <f>IFERROR(TRIM(INDEX($A409:$Z409,MATCH(Lists!$J$2,$A$1:$Z$1,0))&amp;""),"")</f>
        <v/>
      </c>
      <c r="AF409" s="36">
        <f>IFERROR(TRIM(INDEX($A409:$Z409,MATCH(Lists!$J$3,$A$1:$Z$1,0))&amp;""),"")</f>
        <v/>
      </c>
      <c r="AG409" s="36">
        <f>IFERROR(TRIM(INDEX($A409:$Z409,MATCH(Lists!$J$4,$A$1:$Z$1,0))&amp;""),"")</f>
        <v/>
      </c>
      <c r="AH409" s="36">
        <f>IF(AND(AE409&lt;&gt;"",UPPER(TRIM(AB409))&lt;&gt;"Y"),1,0)</f>
        <v/>
      </c>
      <c r="AI409" s="36">
        <f>IF(AH409=1,IF(LEFT(IFERROR(TRIM(INDEX($A409:$Z409,MATCH(Lists!$J$5,$A$1:$Z$1,0))&amp;""),""),3)="Yes",1,0),0)</f>
        <v/>
      </c>
      <c r="AJ409" s="36">
        <f>IFERROR(TRIM(INDEX($A409:$Z409,MATCH(Lists!$J$9,$A$1:$Z$1,0))&amp;""),"")</f>
        <v/>
      </c>
      <c r="AK409" s="36">
        <f>IF(AH409=0,0,IF(AJ409="",1,IF(IFERROR(INDEX(Lists!$B$2:$B$9,MATCH(AJ409,Lists!$A$2:$A$9,0)),"N")="Y",1,0)))</f>
        <v/>
      </c>
      <c r="AL409" s="36">
        <f>AH409+AI409</f>
        <v/>
      </c>
      <c r="AM409" s="36">
        <f>AK409*(1+AI409)</f>
        <v/>
      </c>
      <c r="AN409" s="36">
        <f>IFERROR(VALUE(IFERROR(TRIM(INDEX($A409:$Z409,MATCH(Lists!$J$10,$A$1:$Z$1,0))&amp;""),"")),0)</f>
        <v/>
      </c>
      <c r="AO409" s="36">
        <f>IFERROR(VALUE(IFERROR(TRIM(INDEX($A409:$Z409,MATCH(Lists!$J$12,$A$1:$Z$1,0))&amp;""),"")),0)</f>
        <v/>
      </c>
      <c r="AP409" s="36">
        <f>IF(IFERROR(INDEX(Lists!$C$2:$C$9,MATCH(AJ409,Lists!$A$2:$A$9,0)),"N")="Y",AN409-AO409,0)</f>
        <v/>
      </c>
      <c r="AQ409" s="36">
        <f>UPPER(IFERROR(TRIM(INDEX($A409:$Z409,MATCH(Lists!$J$11,$A$1:$Z$1,0))&amp;""),""))</f>
        <v/>
      </c>
      <c r="AR409" s="36">
        <f>IF(LEN(AQ409)&gt;0,ROW(),"")</f>
        <v/>
      </c>
      <c r="AS409" s="36">
        <f>IFERROR(TRIM(INDEX($A409:$Z409,MATCH(Lists!$J$7,$A$1:$Z$1,0))&amp;""),"")</f>
        <v/>
      </c>
      <c r="AT409" s="36">
        <f>IFERROR(TRIM(INDEX($A409:$Z409,MATCH(Lists!$J$8,$A$1:$Z$1,0))&amp;""),"")</f>
        <v/>
      </c>
      <c r="AU409" s="36">
        <f>IF(AND(AH409=1,LEN(AT409)&gt;0),MAX($AU$1:AU408)+1,"")</f>
        <v/>
      </c>
      <c r="AV409" s="36">
        <f>IF(AH409=1,AE409,"")</f>
        <v/>
      </c>
      <c r="AW409" s="36">
        <f>IF(AV409="","",SUMPRODUCT(($AV$2:$AV$501&lt;&gt;"")*($AV$2:$AV$501&lt;AV409))+SUMPRODUCT(($AV$2:AV409=AV409)*1))</f>
        <v/>
      </c>
      <c r="AX409" s="36">
        <f>IF(AI409=1,IFERROR(TRIM(INDEX($A409:$Z409,MATCH(Lists!$J$6,$A$1:$Z$1,0))&amp;""),""),"")</f>
        <v/>
      </c>
    </row>
    <row r="410">
      <c r="AA410" s="34" t="n"/>
      <c r="AB410" s="37" t="n"/>
      <c r="AC410" s="37" t="n"/>
      <c r="AD410" s="34" t="n"/>
      <c r="AE410" s="36">
        <f>IFERROR(TRIM(INDEX($A410:$Z410,MATCH(Lists!$J$2,$A$1:$Z$1,0))&amp;""),"")</f>
        <v/>
      </c>
      <c r="AF410" s="36">
        <f>IFERROR(TRIM(INDEX($A410:$Z410,MATCH(Lists!$J$3,$A$1:$Z$1,0))&amp;""),"")</f>
        <v/>
      </c>
      <c r="AG410" s="36">
        <f>IFERROR(TRIM(INDEX($A410:$Z410,MATCH(Lists!$J$4,$A$1:$Z$1,0))&amp;""),"")</f>
        <v/>
      </c>
      <c r="AH410" s="36">
        <f>IF(AND(AE410&lt;&gt;"",UPPER(TRIM(AB410))&lt;&gt;"Y"),1,0)</f>
        <v/>
      </c>
      <c r="AI410" s="36">
        <f>IF(AH410=1,IF(LEFT(IFERROR(TRIM(INDEX($A410:$Z410,MATCH(Lists!$J$5,$A$1:$Z$1,0))&amp;""),""),3)="Yes",1,0),0)</f>
        <v/>
      </c>
      <c r="AJ410" s="36">
        <f>IFERROR(TRIM(INDEX($A410:$Z410,MATCH(Lists!$J$9,$A$1:$Z$1,0))&amp;""),"")</f>
        <v/>
      </c>
      <c r="AK410" s="36">
        <f>IF(AH410=0,0,IF(AJ410="",1,IF(IFERROR(INDEX(Lists!$B$2:$B$9,MATCH(AJ410,Lists!$A$2:$A$9,0)),"N")="Y",1,0)))</f>
        <v/>
      </c>
      <c r="AL410" s="36">
        <f>AH410+AI410</f>
        <v/>
      </c>
      <c r="AM410" s="36">
        <f>AK410*(1+AI410)</f>
        <v/>
      </c>
      <c r="AN410" s="36">
        <f>IFERROR(VALUE(IFERROR(TRIM(INDEX($A410:$Z410,MATCH(Lists!$J$10,$A$1:$Z$1,0))&amp;""),"")),0)</f>
        <v/>
      </c>
      <c r="AO410" s="36">
        <f>IFERROR(VALUE(IFERROR(TRIM(INDEX($A410:$Z410,MATCH(Lists!$J$12,$A$1:$Z$1,0))&amp;""),"")),0)</f>
        <v/>
      </c>
      <c r="AP410" s="36">
        <f>IF(IFERROR(INDEX(Lists!$C$2:$C$9,MATCH(AJ410,Lists!$A$2:$A$9,0)),"N")="Y",AN410-AO410,0)</f>
        <v/>
      </c>
      <c r="AQ410" s="36">
        <f>UPPER(IFERROR(TRIM(INDEX($A410:$Z410,MATCH(Lists!$J$11,$A$1:$Z$1,0))&amp;""),""))</f>
        <v/>
      </c>
      <c r="AR410" s="36">
        <f>IF(LEN(AQ410)&gt;0,ROW(),"")</f>
        <v/>
      </c>
      <c r="AS410" s="36">
        <f>IFERROR(TRIM(INDEX($A410:$Z410,MATCH(Lists!$J$7,$A$1:$Z$1,0))&amp;""),"")</f>
        <v/>
      </c>
      <c r="AT410" s="36">
        <f>IFERROR(TRIM(INDEX($A410:$Z410,MATCH(Lists!$J$8,$A$1:$Z$1,0))&amp;""),"")</f>
        <v/>
      </c>
      <c r="AU410" s="36">
        <f>IF(AND(AH410=1,LEN(AT410)&gt;0),MAX($AU$1:AU409)+1,"")</f>
        <v/>
      </c>
      <c r="AV410" s="36">
        <f>IF(AH410=1,AE410,"")</f>
        <v/>
      </c>
      <c r="AW410" s="36">
        <f>IF(AV410="","",SUMPRODUCT(($AV$2:$AV$501&lt;&gt;"")*($AV$2:$AV$501&lt;AV410))+SUMPRODUCT(($AV$2:AV410=AV410)*1))</f>
        <v/>
      </c>
      <c r="AX410" s="36">
        <f>IF(AI410=1,IFERROR(TRIM(INDEX($A410:$Z410,MATCH(Lists!$J$6,$A$1:$Z$1,0))&amp;""),""),"")</f>
        <v/>
      </c>
    </row>
    <row r="411">
      <c r="AA411" s="34" t="n"/>
      <c r="AB411" s="37" t="n"/>
      <c r="AC411" s="37" t="n"/>
      <c r="AD411" s="34" t="n"/>
      <c r="AE411" s="36">
        <f>IFERROR(TRIM(INDEX($A411:$Z411,MATCH(Lists!$J$2,$A$1:$Z$1,0))&amp;""),"")</f>
        <v/>
      </c>
      <c r="AF411" s="36">
        <f>IFERROR(TRIM(INDEX($A411:$Z411,MATCH(Lists!$J$3,$A$1:$Z$1,0))&amp;""),"")</f>
        <v/>
      </c>
      <c r="AG411" s="36">
        <f>IFERROR(TRIM(INDEX($A411:$Z411,MATCH(Lists!$J$4,$A$1:$Z$1,0))&amp;""),"")</f>
        <v/>
      </c>
      <c r="AH411" s="36">
        <f>IF(AND(AE411&lt;&gt;"",UPPER(TRIM(AB411))&lt;&gt;"Y"),1,0)</f>
        <v/>
      </c>
      <c r="AI411" s="36">
        <f>IF(AH411=1,IF(LEFT(IFERROR(TRIM(INDEX($A411:$Z411,MATCH(Lists!$J$5,$A$1:$Z$1,0))&amp;""),""),3)="Yes",1,0),0)</f>
        <v/>
      </c>
      <c r="AJ411" s="36">
        <f>IFERROR(TRIM(INDEX($A411:$Z411,MATCH(Lists!$J$9,$A$1:$Z$1,0))&amp;""),"")</f>
        <v/>
      </c>
      <c r="AK411" s="36">
        <f>IF(AH411=0,0,IF(AJ411="",1,IF(IFERROR(INDEX(Lists!$B$2:$B$9,MATCH(AJ411,Lists!$A$2:$A$9,0)),"N")="Y",1,0)))</f>
        <v/>
      </c>
      <c r="AL411" s="36">
        <f>AH411+AI411</f>
        <v/>
      </c>
      <c r="AM411" s="36">
        <f>AK411*(1+AI411)</f>
        <v/>
      </c>
      <c r="AN411" s="36">
        <f>IFERROR(VALUE(IFERROR(TRIM(INDEX($A411:$Z411,MATCH(Lists!$J$10,$A$1:$Z$1,0))&amp;""),"")),0)</f>
        <v/>
      </c>
      <c r="AO411" s="36">
        <f>IFERROR(VALUE(IFERROR(TRIM(INDEX($A411:$Z411,MATCH(Lists!$J$12,$A$1:$Z$1,0))&amp;""),"")),0)</f>
        <v/>
      </c>
      <c r="AP411" s="36">
        <f>IF(IFERROR(INDEX(Lists!$C$2:$C$9,MATCH(AJ411,Lists!$A$2:$A$9,0)),"N")="Y",AN411-AO411,0)</f>
        <v/>
      </c>
      <c r="AQ411" s="36">
        <f>UPPER(IFERROR(TRIM(INDEX($A411:$Z411,MATCH(Lists!$J$11,$A$1:$Z$1,0))&amp;""),""))</f>
        <v/>
      </c>
      <c r="AR411" s="36">
        <f>IF(LEN(AQ411)&gt;0,ROW(),"")</f>
        <v/>
      </c>
      <c r="AS411" s="36">
        <f>IFERROR(TRIM(INDEX($A411:$Z411,MATCH(Lists!$J$7,$A$1:$Z$1,0))&amp;""),"")</f>
        <v/>
      </c>
      <c r="AT411" s="36">
        <f>IFERROR(TRIM(INDEX($A411:$Z411,MATCH(Lists!$J$8,$A$1:$Z$1,0))&amp;""),"")</f>
        <v/>
      </c>
      <c r="AU411" s="36">
        <f>IF(AND(AH411=1,LEN(AT411)&gt;0),MAX($AU$1:AU410)+1,"")</f>
        <v/>
      </c>
      <c r="AV411" s="36">
        <f>IF(AH411=1,AE411,"")</f>
        <v/>
      </c>
      <c r="AW411" s="36">
        <f>IF(AV411="","",SUMPRODUCT(($AV$2:$AV$501&lt;&gt;"")*($AV$2:$AV$501&lt;AV411))+SUMPRODUCT(($AV$2:AV411=AV411)*1))</f>
        <v/>
      </c>
      <c r="AX411" s="36">
        <f>IF(AI411=1,IFERROR(TRIM(INDEX($A411:$Z411,MATCH(Lists!$J$6,$A$1:$Z$1,0))&amp;""),""),"")</f>
        <v/>
      </c>
    </row>
    <row r="412">
      <c r="AA412" s="34" t="n"/>
      <c r="AB412" s="37" t="n"/>
      <c r="AC412" s="37" t="n"/>
      <c r="AD412" s="34" t="n"/>
      <c r="AE412" s="36">
        <f>IFERROR(TRIM(INDEX($A412:$Z412,MATCH(Lists!$J$2,$A$1:$Z$1,0))&amp;""),"")</f>
        <v/>
      </c>
      <c r="AF412" s="36">
        <f>IFERROR(TRIM(INDEX($A412:$Z412,MATCH(Lists!$J$3,$A$1:$Z$1,0))&amp;""),"")</f>
        <v/>
      </c>
      <c r="AG412" s="36">
        <f>IFERROR(TRIM(INDEX($A412:$Z412,MATCH(Lists!$J$4,$A$1:$Z$1,0))&amp;""),"")</f>
        <v/>
      </c>
      <c r="AH412" s="36">
        <f>IF(AND(AE412&lt;&gt;"",UPPER(TRIM(AB412))&lt;&gt;"Y"),1,0)</f>
        <v/>
      </c>
      <c r="AI412" s="36">
        <f>IF(AH412=1,IF(LEFT(IFERROR(TRIM(INDEX($A412:$Z412,MATCH(Lists!$J$5,$A$1:$Z$1,0))&amp;""),""),3)="Yes",1,0),0)</f>
        <v/>
      </c>
      <c r="AJ412" s="36">
        <f>IFERROR(TRIM(INDEX($A412:$Z412,MATCH(Lists!$J$9,$A$1:$Z$1,0))&amp;""),"")</f>
        <v/>
      </c>
      <c r="AK412" s="36">
        <f>IF(AH412=0,0,IF(AJ412="",1,IF(IFERROR(INDEX(Lists!$B$2:$B$9,MATCH(AJ412,Lists!$A$2:$A$9,0)),"N")="Y",1,0)))</f>
        <v/>
      </c>
      <c r="AL412" s="36">
        <f>AH412+AI412</f>
        <v/>
      </c>
      <c r="AM412" s="36">
        <f>AK412*(1+AI412)</f>
        <v/>
      </c>
      <c r="AN412" s="36">
        <f>IFERROR(VALUE(IFERROR(TRIM(INDEX($A412:$Z412,MATCH(Lists!$J$10,$A$1:$Z$1,0))&amp;""),"")),0)</f>
        <v/>
      </c>
      <c r="AO412" s="36">
        <f>IFERROR(VALUE(IFERROR(TRIM(INDEX($A412:$Z412,MATCH(Lists!$J$12,$A$1:$Z$1,0))&amp;""),"")),0)</f>
        <v/>
      </c>
      <c r="AP412" s="36">
        <f>IF(IFERROR(INDEX(Lists!$C$2:$C$9,MATCH(AJ412,Lists!$A$2:$A$9,0)),"N")="Y",AN412-AO412,0)</f>
        <v/>
      </c>
      <c r="AQ412" s="36">
        <f>UPPER(IFERROR(TRIM(INDEX($A412:$Z412,MATCH(Lists!$J$11,$A$1:$Z$1,0))&amp;""),""))</f>
        <v/>
      </c>
      <c r="AR412" s="36">
        <f>IF(LEN(AQ412)&gt;0,ROW(),"")</f>
        <v/>
      </c>
      <c r="AS412" s="36">
        <f>IFERROR(TRIM(INDEX($A412:$Z412,MATCH(Lists!$J$7,$A$1:$Z$1,0))&amp;""),"")</f>
        <v/>
      </c>
      <c r="AT412" s="36">
        <f>IFERROR(TRIM(INDEX($A412:$Z412,MATCH(Lists!$J$8,$A$1:$Z$1,0))&amp;""),"")</f>
        <v/>
      </c>
      <c r="AU412" s="36">
        <f>IF(AND(AH412=1,LEN(AT412)&gt;0),MAX($AU$1:AU411)+1,"")</f>
        <v/>
      </c>
      <c r="AV412" s="36">
        <f>IF(AH412=1,AE412,"")</f>
        <v/>
      </c>
      <c r="AW412" s="36">
        <f>IF(AV412="","",SUMPRODUCT(($AV$2:$AV$501&lt;&gt;"")*($AV$2:$AV$501&lt;AV412))+SUMPRODUCT(($AV$2:AV412=AV412)*1))</f>
        <v/>
      </c>
      <c r="AX412" s="36">
        <f>IF(AI412=1,IFERROR(TRIM(INDEX($A412:$Z412,MATCH(Lists!$J$6,$A$1:$Z$1,0))&amp;""),""),"")</f>
        <v/>
      </c>
    </row>
    <row r="413">
      <c r="AA413" s="34" t="n"/>
      <c r="AB413" s="37" t="n"/>
      <c r="AC413" s="37" t="n"/>
      <c r="AD413" s="34" t="n"/>
      <c r="AE413" s="36">
        <f>IFERROR(TRIM(INDEX($A413:$Z413,MATCH(Lists!$J$2,$A$1:$Z$1,0))&amp;""),"")</f>
        <v/>
      </c>
      <c r="AF413" s="36">
        <f>IFERROR(TRIM(INDEX($A413:$Z413,MATCH(Lists!$J$3,$A$1:$Z$1,0))&amp;""),"")</f>
        <v/>
      </c>
      <c r="AG413" s="36">
        <f>IFERROR(TRIM(INDEX($A413:$Z413,MATCH(Lists!$J$4,$A$1:$Z$1,0))&amp;""),"")</f>
        <v/>
      </c>
      <c r="AH413" s="36">
        <f>IF(AND(AE413&lt;&gt;"",UPPER(TRIM(AB413))&lt;&gt;"Y"),1,0)</f>
        <v/>
      </c>
      <c r="AI413" s="36">
        <f>IF(AH413=1,IF(LEFT(IFERROR(TRIM(INDEX($A413:$Z413,MATCH(Lists!$J$5,$A$1:$Z$1,0))&amp;""),""),3)="Yes",1,0),0)</f>
        <v/>
      </c>
      <c r="AJ413" s="36">
        <f>IFERROR(TRIM(INDEX($A413:$Z413,MATCH(Lists!$J$9,$A$1:$Z$1,0))&amp;""),"")</f>
        <v/>
      </c>
      <c r="AK413" s="36">
        <f>IF(AH413=0,0,IF(AJ413="",1,IF(IFERROR(INDEX(Lists!$B$2:$B$9,MATCH(AJ413,Lists!$A$2:$A$9,0)),"N")="Y",1,0)))</f>
        <v/>
      </c>
      <c r="AL413" s="36">
        <f>AH413+AI413</f>
        <v/>
      </c>
      <c r="AM413" s="36">
        <f>AK413*(1+AI413)</f>
        <v/>
      </c>
      <c r="AN413" s="36">
        <f>IFERROR(VALUE(IFERROR(TRIM(INDEX($A413:$Z413,MATCH(Lists!$J$10,$A$1:$Z$1,0))&amp;""),"")),0)</f>
        <v/>
      </c>
      <c r="AO413" s="36">
        <f>IFERROR(VALUE(IFERROR(TRIM(INDEX($A413:$Z413,MATCH(Lists!$J$12,$A$1:$Z$1,0))&amp;""),"")),0)</f>
        <v/>
      </c>
      <c r="AP413" s="36">
        <f>IF(IFERROR(INDEX(Lists!$C$2:$C$9,MATCH(AJ413,Lists!$A$2:$A$9,0)),"N")="Y",AN413-AO413,0)</f>
        <v/>
      </c>
      <c r="AQ413" s="36">
        <f>UPPER(IFERROR(TRIM(INDEX($A413:$Z413,MATCH(Lists!$J$11,$A$1:$Z$1,0))&amp;""),""))</f>
        <v/>
      </c>
      <c r="AR413" s="36">
        <f>IF(LEN(AQ413)&gt;0,ROW(),"")</f>
        <v/>
      </c>
      <c r="AS413" s="36">
        <f>IFERROR(TRIM(INDEX($A413:$Z413,MATCH(Lists!$J$7,$A$1:$Z$1,0))&amp;""),"")</f>
        <v/>
      </c>
      <c r="AT413" s="36">
        <f>IFERROR(TRIM(INDEX($A413:$Z413,MATCH(Lists!$J$8,$A$1:$Z$1,0))&amp;""),"")</f>
        <v/>
      </c>
      <c r="AU413" s="36">
        <f>IF(AND(AH413=1,LEN(AT413)&gt;0),MAX($AU$1:AU412)+1,"")</f>
        <v/>
      </c>
      <c r="AV413" s="36">
        <f>IF(AH413=1,AE413,"")</f>
        <v/>
      </c>
      <c r="AW413" s="36">
        <f>IF(AV413="","",SUMPRODUCT(($AV$2:$AV$501&lt;&gt;"")*($AV$2:$AV$501&lt;AV413))+SUMPRODUCT(($AV$2:AV413=AV413)*1))</f>
        <v/>
      </c>
      <c r="AX413" s="36">
        <f>IF(AI413=1,IFERROR(TRIM(INDEX($A413:$Z413,MATCH(Lists!$J$6,$A$1:$Z$1,0))&amp;""),""),"")</f>
        <v/>
      </c>
    </row>
    <row r="414">
      <c r="AA414" s="34" t="n"/>
      <c r="AB414" s="37" t="n"/>
      <c r="AC414" s="37" t="n"/>
      <c r="AD414" s="34" t="n"/>
      <c r="AE414" s="36">
        <f>IFERROR(TRIM(INDEX($A414:$Z414,MATCH(Lists!$J$2,$A$1:$Z$1,0))&amp;""),"")</f>
        <v/>
      </c>
      <c r="AF414" s="36">
        <f>IFERROR(TRIM(INDEX($A414:$Z414,MATCH(Lists!$J$3,$A$1:$Z$1,0))&amp;""),"")</f>
        <v/>
      </c>
      <c r="AG414" s="36">
        <f>IFERROR(TRIM(INDEX($A414:$Z414,MATCH(Lists!$J$4,$A$1:$Z$1,0))&amp;""),"")</f>
        <v/>
      </c>
      <c r="AH414" s="36">
        <f>IF(AND(AE414&lt;&gt;"",UPPER(TRIM(AB414))&lt;&gt;"Y"),1,0)</f>
        <v/>
      </c>
      <c r="AI414" s="36">
        <f>IF(AH414=1,IF(LEFT(IFERROR(TRIM(INDEX($A414:$Z414,MATCH(Lists!$J$5,$A$1:$Z$1,0))&amp;""),""),3)="Yes",1,0),0)</f>
        <v/>
      </c>
      <c r="AJ414" s="36">
        <f>IFERROR(TRIM(INDEX($A414:$Z414,MATCH(Lists!$J$9,$A$1:$Z$1,0))&amp;""),"")</f>
        <v/>
      </c>
      <c r="AK414" s="36">
        <f>IF(AH414=0,0,IF(AJ414="",1,IF(IFERROR(INDEX(Lists!$B$2:$B$9,MATCH(AJ414,Lists!$A$2:$A$9,0)),"N")="Y",1,0)))</f>
        <v/>
      </c>
      <c r="AL414" s="36">
        <f>AH414+AI414</f>
        <v/>
      </c>
      <c r="AM414" s="36">
        <f>AK414*(1+AI414)</f>
        <v/>
      </c>
      <c r="AN414" s="36">
        <f>IFERROR(VALUE(IFERROR(TRIM(INDEX($A414:$Z414,MATCH(Lists!$J$10,$A$1:$Z$1,0))&amp;""),"")),0)</f>
        <v/>
      </c>
      <c r="AO414" s="36">
        <f>IFERROR(VALUE(IFERROR(TRIM(INDEX($A414:$Z414,MATCH(Lists!$J$12,$A$1:$Z$1,0))&amp;""),"")),0)</f>
        <v/>
      </c>
      <c r="AP414" s="36">
        <f>IF(IFERROR(INDEX(Lists!$C$2:$C$9,MATCH(AJ414,Lists!$A$2:$A$9,0)),"N")="Y",AN414-AO414,0)</f>
        <v/>
      </c>
      <c r="AQ414" s="36">
        <f>UPPER(IFERROR(TRIM(INDEX($A414:$Z414,MATCH(Lists!$J$11,$A$1:$Z$1,0))&amp;""),""))</f>
        <v/>
      </c>
      <c r="AR414" s="36">
        <f>IF(LEN(AQ414)&gt;0,ROW(),"")</f>
        <v/>
      </c>
      <c r="AS414" s="36">
        <f>IFERROR(TRIM(INDEX($A414:$Z414,MATCH(Lists!$J$7,$A$1:$Z$1,0))&amp;""),"")</f>
        <v/>
      </c>
      <c r="AT414" s="36">
        <f>IFERROR(TRIM(INDEX($A414:$Z414,MATCH(Lists!$J$8,$A$1:$Z$1,0))&amp;""),"")</f>
        <v/>
      </c>
      <c r="AU414" s="36">
        <f>IF(AND(AH414=1,LEN(AT414)&gt;0),MAX($AU$1:AU413)+1,"")</f>
        <v/>
      </c>
      <c r="AV414" s="36">
        <f>IF(AH414=1,AE414,"")</f>
        <v/>
      </c>
      <c r="AW414" s="36">
        <f>IF(AV414="","",SUMPRODUCT(($AV$2:$AV$501&lt;&gt;"")*($AV$2:$AV$501&lt;AV414))+SUMPRODUCT(($AV$2:AV414=AV414)*1))</f>
        <v/>
      </c>
      <c r="AX414" s="36">
        <f>IF(AI414=1,IFERROR(TRIM(INDEX($A414:$Z414,MATCH(Lists!$J$6,$A$1:$Z$1,0))&amp;""),""),"")</f>
        <v/>
      </c>
    </row>
    <row r="415">
      <c r="AA415" s="34" t="n"/>
      <c r="AB415" s="37" t="n"/>
      <c r="AC415" s="37" t="n"/>
      <c r="AD415" s="34" t="n"/>
      <c r="AE415" s="36">
        <f>IFERROR(TRIM(INDEX($A415:$Z415,MATCH(Lists!$J$2,$A$1:$Z$1,0))&amp;""),"")</f>
        <v/>
      </c>
      <c r="AF415" s="36">
        <f>IFERROR(TRIM(INDEX($A415:$Z415,MATCH(Lists!$J$3,$A$1:$Z$1,0))&amp;""),"")</f>
        <v/>
      </c>
      <c r="AG415" s="36">
        <f>IFERROR(TRIM(INDEX($A415:$Z415,MATCH(Lists!$J$4,$A$1:$Z$1,0))&amp;""),"")</f>
        <v/>
      </c>
      <c r="AH415" s="36">
        <f>IF(AND(AE415&lt;&gt;"",UPPER(TRIM(AB415))&lt;&gt;"Y"),1,0)</f>
        <v/>
      </c>
      <c r="AI415" s="36">
        <f>IF(AH415=1,IF(LEFT(IFERROR(TRIM(INDEX($A415:$Z415,MATCH(Lists!$J$5,$A$1:$Z$1,0))&amp;""),""),3)="Yes",1,0),0)</f>
        <v/>
      </c>
      <c r="AJ415" s="36">
        <f>IFERROR(TRIM(INDEX($A415:$Z415,MATCH(Lists!$J$9,$A$1:$Z$1,0))&amp;""),"")</f>
        <v/>
      </c>
      <c r="AK415" s="36">
        <f>IF(AH415=0,0,IF(AJ415="",1,IF(IFERROR(INDEX(Lists!$B$2:$B$9,MATCH(AJ415,Lists!$A$2:$A$9,0)),"N")="Y",1,0)))</f>
        <v/>
      </c>
      <c r="AL415" s="36">
        <f>AH415+AI415</f>
        <v/>
      </c>
      <c r="AM415" s="36">
        <f>AK415*(1+AI415)</f>
        <v/>
      </c>
      <c r="AN415" s="36">
        <f>IFERROR(VALUE(IFERROR(TRIM(INDEX($A415:$Z415,MATCH(Lists!$J$10,$A$1:$Z$1,0))&amp;""),"")),0)</f>
        <v/>
      </c>
      <c r="AO415" s="36">
        <f>IFERROR(VALUE(IFERROR(TRIM(INDEX($A415:$Z415,MATCH(Lists!$J$12,$A$1:$Z$1,0))&amp;""),"")),0)</f>
        <v/>
      </c>
      <c r="AP415" s="36">
        <f>IF(IFERROR(INDEX(Lists!$C$2:$C$9,MATCH(AJ415,Lists!$A$2:$A$9,0)),"N")="Y",AN415-AO415,0)</f>
        <v/>
      </c>
      <c r="AQ415" s="36">
        <f>UPPER(IFERROR(TRIM(INDEX($A415:$Z415,MATCH(Lists!$J$11,$A$1:$Z$1,0))&amp;""),""))</f>
        <v/>
      </c>
      <c r="AR415" s="36">
        <f>IF(LEN(AQ415)&gt;0,ROW(),"")</f>
        <v/>
      </c>
      <c r="AS415" s="36">
        <f>IFERROR(TRIM(INDEX($A415:$Z415,MATCH(Lists!$J$7,$A$1:$Z$1,0))&amp;""),"")</f>
        <v/>
      </c>
      <c r="AT415" s="36">
        <f>IFERROR(TRIM(INDEX($A415:$Z415,MATCH(Lists!$J$8,$A$1:$Z$1,0))&amp;""),"")</f>
        <v/>
      </c>
      <c r="AU415" s="36">
        <f>IF(AND(AH415=1,LEN(AT415)&gt;0),MAX($AU$1:AU414)+1,"")</f>
        <v/>
      </c>
      <c r="AV415" s="36">
        <f>IF(AH415=1,AE415,"")</f>
        <v/>
      </c>
      <c r="AW415" s="36">
        <f>IF(AV415="","",SUMPRODUCT(($AV$2:$AV$501&lt;&gt;"")*($AV$2:$AV$501&lt;AV415))+SUMPRODUCT(($AV$2:AV415=AV415)*1))</f>
        <v/>
      </c>
      <c r="AX415" s="36">
        <f>IF(AI415=1,IFERROR(TRIM(INDEX($A415:$Z415,MATCH(Lists!$J$6,$A$1:$Z$1,0))&amp;""),""),"")</f>
        <v/>
      </c>
    </row>
    <row r="416">
      <c r="AA416" s="34" t="n"/>
      <c r="AB416" s="37" t="n"/>
      <c r="AC416" s="37" t="n"/>
      <c r="AD416" s="34" t="n"/>
      <c r="AE416" s="36">
        <f>IFERROR(TRIM(INDEX($A416:$Z416,MATCH(Lists!$J$2,$A$1:$Z$1,0))&amp;""),"")</f>
        <v/>
      </c>
      <c r="AF416" s="36">
        <f>IFERROR(TRIM(INDEX($A416:$Z416,MATCH(Lists!$J$3,$A$1:$Z$1,0))&amp;""),"")</f>
        <v/>
      </c>
      <c r="AG416" s="36">
        <f>IFERROR(TRIM(INDEX($A416:$Z416,MATCH(Lists!$J$4,$A$1:$Z$1,0))&amp;""),"")</f>
        <v/>
      </c>
      <c r="AH416" s="36">
        <f>IF(AND(AE416&lt;&gt;"",UPPER(TRIM(AB416))&lt;&gt;"Y"),1,0)</f>
        <v/>
      </c>
      <c r="AI416" s="36">
        <f>IF(AH416=1,IF(LEFT(IFERROR(TRIM(INDEX($A416:$Z416,MATCH(Lists!$J$5,$A$1:$Z$1,0))&amp;""),""),3)="Yes",1,0),0)</f>
        <v/>
      </c>
      <c r="AJ416" s="36">
        <f>IFERROR(TRIM(INDEX($A416:$Z416,MATCH(Lists!$J$9,$A$1:$Z$1,0))&amp;""),"")</f>
        <v/>
      </c>
      <c r="AK416" s="36">
        <f>IF(AH416=0,0,IF(AJ416="",1,IF(IFERROR(INDEX(Lists!$B$2:$B$9,MATCH(AJ416,Lists!$A$2:$A$9,0)),"N")="Y",1,0)))</f>
        <v/>
      </c>
      <c r="AL416" s="36">
        <f>AH416+AI416</f>
        <v/>
      </c>
      <c r="AM416" s="36">
        <f>AK416*(1+AI416)</f>
        <v/>
      </c>
      <c r="AN416" s="36">
        <f>IFERROR(VALUE(IFERROR(TRIM(INDEX($A416:$Z416,MATCH(Lists!$J$10,$A$1:$Z$1,0))&amp;""),"")),0)</f>
        <v/>
      </c>
      <c r="AO416" s="36">
        <f>IFERROR(VALUE(IFERROR(TRIM(INDEX($A416:$Z416,MATCH(Lists!$J$12,$A$1:$Z$1,0))&amp;""),"")),0)</f>
        <v/>
      </c>
      <c r="AP416" s="36">
        <f>IF(IFERROR(INDEX(Lists!$C$2:$C$9,MATCH(AJ416,Lists!$A$2:$A$9,0)),"N")="Y",AN416-AO416,0)</f>
        <v/>
      </c>
      <c r="AQ416" s="36">
        <f>UPPER(IFERROR(TRIM(INDEX($A416:$Z416,MATCH(Lists!$J$11,$A$1:$Z$1,0))&amp;""),""))</f>
        <v/>
      </c>
      <c r="AR416" s="36">
        <f>IF(LEN(AQ416)&gt;0,ROW(),"")</f>
        <v/>
      </c>
      <c r="AS416" s="36">
        <f>IFERROR(TRIM(INDEX($A416:$Z416,MATCH(Lists!$J$7,$A$1:$Z$1,0))&amp;""),"")</f>
        <v/>
      </c>
      <c r="AT416" s="36">
        <f>IFERROR(TRIM(INDEX($A416:$Z416,MATCH(Lists!$J$8,$A$1:$Z$1,0))&amp;""),"")</f>
        <v/>
      </c>
      <c r="AU416" s="36">
        <f>IF(AND(AH416=1,LEN(AT416)&gt;0),MAX($AU$1:AU415)+1,"")</f>
        <v/>
      </c>
      <c r="AV416" s="36">
        <f>IF(AH416=1,AE416,"")</f>
        <v/>
      </c>
      <c r="AW416" s="36">
        <f>IF(AV416="","",SUMPRODUCT(($AV$2:$AV$501&lt;&gt;"")*($AV$2:$AV$501&lt;AV416))+SUMPRODUCT(($AV$2:AV416=AV416)*1))</f>
        <v/>
      </c>
      <c r="AX416" s="36">
        <f>IF(AI416=1,IFERROR(TRIM(INDEX($A416:$Z416,MATCH(Lists!$J$6,$A$1:$Z$1,0))&amp;""),""),"")</f>
        <v/>
      </c>
    </row>
    <row r="417">
      <c r="AA417" s="34" t="n"/>
      <c r="AB417" s="37" t="n"/>
      <c r="AC417" s="37" t="n"/>
      <c r="AD417" s="34" t="n"/>
      <c r="AE417" s="36">
        <f>IFERROR(TRIM(INDEX($A417:$Z417,MATCH(Lists!$J$2,$A$1:$Z$1,0))&amp;""),"")</f>
        <v/>
      </c>
      <c r="AF417" s="36">
        <f>IFERROR(TRIM(INDEX($A417:$Z417,MATCH(Lists!$J$3,$A$1:$Z$1,0))&amp;""),"")</f>
        <v/>
      </c>
      <c r="AG417" s="36">
        <f>IFERROR(TRIM(INDEX($A417:$Z417,MATCH(Lists!$J$4,$A$1:$Z$1,0))&amp;""),"")</f>
        <v/>
      </c>
      <c r="AH417" s="36">
        <f>IF(AND(AE417&lt;&gt;"",UPPER(TRIM(AB417))&lt;&gt;"Y"),1,0)</f>
        <v/>
      </c>
      <c r="AI417" s="36">
        <f>IF(AH417=1,IF(LEFT(IFERROR(TRIM(INDEX($A417:$Z417,MATCH(Lists!$J$5,$A$1:$Z$1,0))&amp;""),""),3)="Yes",1,0),0)</f>
        <v/>
      </c>
      <c r="AJ417" s="36">
        <f>IFERROR(TRIM(INDEX($A417:$Z417,MATCH(Lists!$J$9,$A$1:$Z$1,0))&amp;""),"")</f>
        <v/>
      </c>
      <c r="AK417" s="36">
        <f>IF(AH417=0,0,IF(AJ417="",1,IF(IFERROR(INDEX(Lists!$B$2:$B$9,MATCH(AJ417,Lists!$A$2:$A$9,0)),"N")="Y",1,0)))</f>
        <v/>
      </c>
      <c r="AL417" s="36">
        <f>AH417+AI417</f>
        <v/>
      </c>
      <c r="AM417" s="36">
        <f>AK417*(1+AI417)</f>
        <v/>
      </c>
      <c r="AN417" s="36">
        <f>IFERROR(VALUE(IFERROR(TRIM(INDEX($A417:$Z417,MATCH(Lists!$J$10,$A$1:$Z$1,0))&amp;""),"")),0)</f>
        <v/>
      </c>
      <c r="AO417" s="36">
        <f>IFERROR(VALUE(IFERROR(TRIM(INDEX($A417:$Z417,MATCH(Lists!$J$12,$A$1:$Z$1,0))&amp;""),"")),0)</f>
        <v/>
      </c>
      <c r="AP417" s="36">
        <f>IF(IFERROR(INDEX(Lists!$C$2:$C$9,MATCH(AJ417,Lists!$A$2:$A$9,0)),"N")="Y",AN417-AO417,0)</f>
        <v/>
      </c>
      <c r="AQ417" s="36">
        <f>UPPER(IFERROR(TRIM(INDEX($A417:$Z417,MATCH(Lists!$J$11,$A$1:$Z$1,0))&amp;""),""))</f>
        <v/>
      </c>
      <c r="AR417" s="36">
        <f>IF(LEN(AQ417)&gt;0,ROW(),"")</f>
        <v/>
      </c>
      <c r="AS417" s="36">
        <f>IFERROR(TRIM(INDEX($A417:$Z417,MATCH(Lists!$J$7,$A$1:$Z$1,0))&amp;""),"")</f>
        <v/>
      </c>
      <c r="AT417" s="36">
        <f>IFERROR(TRIM(INDEX($A417:$Z417,MATCH(Lists!$J$8,$A$1:$Z$1,0))&amp;""),"")</f>
        <v/>
      </c>
      <c r="AU417" s="36">
        <f>IF(AND(AH417=1,LEN(AT417)&gt;0),MAX($AU$1:AU416)+1,"")</f>
        <v/>
      </c>
      <c r="AV417" s="36">
        <f>IF(AH417=1,AE417,"")</f>
        <v/>
      </c>
      <c r="AW417" s="36">
        <f>IF(AV417="","",SUMPRODUCT(($AV$2:$AV$501&lt;&gt;"")*($AV$2:$AV$501&lt;AV417))+SUMPRODUCT(($AV$2:AV417=AV417)*1))</f>
        <v/>
      </c>
      <c r="AX417" s="36">
        <f>IF(AI417=1,IFERROR(TRIM(INDEX($A417:$Z417,MATCH(Lists!$J$6,$A$1:$Z$1,0))&amp;""),""),"")</f>
        <v/>
      </c>
    </row>
    <row r="418">
      <c r="AA418" s="34" t="n"/>
      <c r="AB418" s="37" t="n"/>
      <c r="AC418" s="37" t="n"/>
      <c r="AD418" s="34" t="n"/>
      <c r="AE418" s="36">
        <f>IFERROR(TRIM(INDEX($A418:$Z418,MATCH(Lists!$J$2,$A$1:$Z$1,0))&amp;""),"")</f>
        <v/>
      </c>
      <c r="AF418" s="36">
        <f>IFERROR(TRIM(INDEX($A418:$Z418,MATCH(Lists!$J$3,$A$1:$Z$1,0))&amp;""),"")</f>
        <v/>
      </c>
      <c r="AG418" s="36">
        <f>IFERROR(TRIM(INDEX($A418:$Z418,MATCH(Lists!$J$4,$A$1:$Z$1,0))&amp;""),"")</f>
        <v/>
      </c>
      <c r="AH418" s="36">
        <f>IF(AND(AE418&lt;&gt;"",UPPER(TRIM(AB418))&lt;&gt;"Y"),1,0)</f>
        <v/>
      </c>
      <c r="AI418" s="36">
        <f>IF(AH418=1,IF(LEFT(IFERROR(TRIM(INDEX($A418:$Z418,MATCH(Lists!$J$5,$A$1:$Z$1,0))&amp;""),""),3)="Yes",1,0),0)</f>
        <v/>
      </c>
      <c r="AJ418" s="36">
        <f>IFERROR(TRIM(INDEX($A418:$Z418,MATCH(Lists!$J$9,$A$1:$Z$1,0))&amp;""),"")</f>
        <v/>
      </c>
      <c r="AK418" s="36">
        <f>IF(AH418=0,0,IF(AJ418="",1,IF(IFERROR(INDEX(Lists!$B$2:$B$9,MATCH(AJ418,Lists!$A$2:$A$9,0)),"N")="Y",1,0)))</f>
        <v/>
      </c>
      <c r="AL418" s="36">
        <f>AH418+AI418</f>
        <v/>
      </c>
      <c r="AM418" s="36">
        <f>AK418*(1+AI418)</f>
        <v/>
      </c>
      <c r="AN418" s="36">
        <f>IFERROR(VALUE(IFERROR(TRIM(INDEX($A418:$Z418,MATCH(Lists!$J$10,$A$1:$Z$1,0))&amp;""),"")),0)</f>
        <v/>
      </c>
      <c r="AO418" s="36">
        <f>IFERROR(VALUE(IFERROR(TRIM(INDEX($A418:$Z418,MATCH(Lists!$J$12,$A$1:$Z$1,0))&amp;""),"")),0)</f>
        <v/>
      </c>
      <c r="AP418" s="36">
        <f>IF(IFERROR(INDEX(Lists!$C$2:$C$9,MATCH(AJ418,Lists!$A$2:$A$9,0)),"N")="Y",AN418-AO418,0)</f>
        <v/>
      </c>
      <c r="AQ418" s="36">
        <f>UPPER(IFERROR(TRIM(INDEX($A418:$Z418,MATCH(Lists!$J$11,$A$1:$Z$1,0))&amp;""),""))</f>
        <v/>
      </c>
      <c r="AR418" s="36">
        <f>IF(LEN(AQ418)&gt;0,ROW(),"")</f>
        <v/>
      </c>
      <c r="AS418" s="36">
        <f>IFERROR(TRIM(INDEX($A418:$Z418,MATCH(Lists!$J$7,$A$1:$Z$1,0))&amp;""),"")</f>
        <v/>
      </c>
      <c r="AT418" s="36">
        <f>IFERROR(TRIM(INDEX($A418:$Z418,MATCH(Lists!$J$8,$A$1:$Z$1,0))&amp;""),"")</f>
        <v/>
      </c>
      <c r="AU418" s="36">
        <f>IF(AND(AH418=1,LEN(AT418)&gt;0),MAX($AU$1:AU417)+1,"")</f>
        <v/>
      </c>
      <c r="AV418" s="36">
        <f>IF(AH418=1,AE418,"")</f>
        <v/>
      </c>
      <c r="AW418" s="36">
        <f>IF(AV418="","",SUMPRODUCT(($AV$2:$AV$501&lt;&gt;"")*($AV$2:$AV$501&lt;AV418))+SUMPRODUCT(($AV$2:AV418=AV418)*1))</f>
        <v/>
      </c>
      <c r="AX418" s="36">
        <f>IF(AI418=1,IFERROR(TRIM(INDEX($A418:$Z418,MATCH(Lists!$J$6,$A$1:$Z$1,0))&amp;""),""),"")</f>
        <v/>
      </c>
    </row>
    <row r="419">
      <c r="AA419" s="34" t="n"/>
      <c r="AB419" s="37" t="n"/>
      <c r="AC419" s="37" t="n"/>
      <c r="AD419" s="34" t="n"/>
      <c r="AE419" s="36">
        <f>IFERROR(TRIM(INDEX($A419:$Z419,MATCH(Lists!$J$2,$A$1:$Z$1,0))&amp;""),"")</f>
        <v/>
      </c>
      <c r="AF419" s="36">
        <f>IFERROR(TRIM(INDEX($A419:$Z419,MATCH(Lists!$J$3,$A$1:$Z$1,0))&amp;""),"")</f>
        <v/>
      </c>
      <c r="AG419" s="36">
        <f>IFERROR(TRIM(INDEX($A419:$Z419,MATCH(Lists!$J$4,$A$1:$Z$1,0))&amp;""),"")</f>
        <v/>
      </c>
      <c r="AH419" s="36">
        <f>IF(AND(AE419&lt;&gt;"",UPPER(TRIM(AB419))&lt;&gt;"Y"),1,0)</f>
        <v/>
      </c>
      <c r="AI419" s="36">
        <f>IF(AH419=1,IF(LEFT(IFERROR(TRIM(INDEX($A419:$Z419,MATCH(Lists!$J$5,$A$1:$Z$1,0))&amp;""),""),3)="Yes",1,0),0)</f>
        <v/>
      </c>
      <c r="AJ419" s="36">
        <f>IFERROR(TRIM(INDEX($A419:$Z419,MATCH(Lists!$J$9,$A$1:$Z$1,0))&amp;""),"")</f>
        <v/>
      </c>
      <c r="AK419" s="36">
        <f>IF(AH419=0,0,IF(AJ419="",1,IF(IFERROR(INDEX(Lists!$B$2:$B$9,MATCH(AJ419,Lists!$A$2:$A$9,0)),"N")="Y",1,0)))</f>
        <v/>
      </c>
      <c r="AL419" s="36">
        <f>AH419+AI419</f>
        <v/>
      </c>
      <c r="AM419" s="36">
        <f>AK419*(1+AI419)</f>
        <v/>
      </c>
      <c r="AN419" s="36">
        <f>IFERROR(VALUE(IFERROR(TRIM(INDEX($A419:$Z419,MATCH(Lists!$J$10,$A$1:$Z$1,0))&amp;""),"")),0)</f>
        <v/>
      </c>
      <c r="AO419" s="36">
        <f>IFERROR(VALUE(IFERROR(TRIM(INDEX($A419:$Z419,MATCH(Lists!$J$12,$A$1:$Z$1,0))&amp;""),"")),0)</f>
        <v/>
      </c>
      <c r="AP419" s="36">
        <f>IF(IFERROR(INDEX(Lists!$C$2:$C$9,MATCH(AJ419,Lists!$A$2:$A$9,0)),"N")="Y",AN419-AO419,0)</f>
        <v/>
      </c>
      <c r="AQ419" s="36">
        <f>UPPER(IFERROR(TRIM(INDEX($A419:$Z419,MATCH(Lists!$J$11,$A$1:$Z$1,0))&amp;""),""))</f>
        <v/>
      </c>
      <c r="AR419" s="36">
        <f>IF(LEN(AQ419)&gt;0,ROW(),"")</f>
        <v/>
      </c>
      <c r="AS419" s="36">
        <f>IFERROR(TRIM(INDEX($A419:$Z419,MATCH(Lists!$J$7,$A$1:$Z$1,0))&amp;""),"")</f>
        <v/>
      </c>
      <c r="AT419" s="36">
        <f>IFERROR(TRIM(INDEX($A419:$Z419,MATCH(Lists!$J$8,$A$1:$Z$1,0))&amp;""),"")</f>
        <v/>
      </c>
      <c r="AU419" s="36">
        <f>IF(AND(AH419=1,LEN(AT419)&gt;0),MAX($AU$1:AU418)+1,"")</f>
        <v/>
      </c>
      <c r="AV419" s="36">
        <f>IF(AH419=1,AE419,"")</f>
        <v/>
      </c>
      <c r="AW419" s="36">
        <f>IF(AV419="","",SUMPRODUCT(($AV$2:$AV$501&lt;&gt;"")*($AV$2:$AV$501&lt;AV419))+SUMPRODUCT(($AV$2:AV419=AV419)*1))</f>
        <v/>
      </c>
      <c r="AX419" s="36">
        <f>IF(AI419=1,IFERROR(TRIM(INDEX($A419:$Z419,MATCH(Lists!$J$6,$A$1:$Z$1,0))&amp;""),""),"")</f>
        <v/>
      </c>
    </row>
    <row r="420">
      <c r="AA420" s="34" t="n"/>
      <c r="AB420" s="37" t="n"/>
      <c r="AC420" s="37" t="n"/>
      <c r="AD420" s="34" t="n"/>
      <c r="AE420" s="36">
        <f>IFERROR(TRIM(INDEX($A420:$Z420,MATCH(Lists!$J$2,$A$1:$Z$1,0))&amp;""),"")</f>
        <v/>
      </c>
      <c r="AF420" s="36">
        <f>IFERROR(TRIM(INDEX($A420:$Z420,MATCH(Lists!$J$3,$A$1:$Z$1,0))&amp;""),"")</f>
        <v/>
      </c>
      <c r="AG420" s="36">
        <f>IFERROR(TRIM(INDEX($A420:$Z420,MATCH(Lists!$J$4,$A$1:$Z$1,0))&amp;""),"")</f>
        <v/>
      </c>
      <c r="AH420" s="36">
        <f>IF(AND(AE420&lt;&gt;"",UPPER(TRIM(AB420))&lt;&gt;"Y"),1,0)</f>
        <v/>
      </c>
      <c r="AI420" s="36">
        <f>IF(AH420=1,IF(LEFT(IFERROR(TRIM(INDEX($A420:$Z420,MATCH(Lists!$J$5,$A$1:$Z$1,0))&amp;""),""),3)="Yes",1,0),0)</f>
        <v/>
      </c>
      <c r="AJ420" s="36">
        <f>IFERROR(TRIM(INDEX($A420:$Z420,MATCH(Lists!$J$9,$A$1:$Z$1,0))&amp;""),"")</f>
        <v/>
      </c>
      <c r="AK420" s="36">
        <f>IF(AH420=0,0,IF(AJ420="",1,IF(IFERROR(INDEX(Lists!$B$2:$B$9,MATCH(AJ420,Lists!$A$2:$A$9,0)),"N")="Y",1,0)))</f>
        <v/>
      </c>
      <c r="AL420" s="36">
        <f>AH420+AI420</f>
        <v/>
      </c>
      <c r="AM420" s="36">
        <f>AK420*(1+AI420)</f>
        <v/>
      </c>
      <c r="AN420" s="36">
        <f>IFERROR(VALUE(IFERROR(TRIM(INDEX($A420:$Z420,MATCH(Lists!$J$10,$A$1:$Z$1,0))&amp;""),"")),0)</f>
        <v/>
      </c>
      <c r="AO420" s="36">
        <f>IFERROR(VALUE(IFERROR(TRIM(INDEX($A420:$Z420,MATCH(Lists!$J$12,$A$1:$Z$1,0))&amp;""),"")),0)</f>
        <v/>
      </c>
      <c r="AP420" s="36">
        <f>IF(IFERROR(INDEX(Lists!$C$2:$C$9,MATCH(AJ420,Lists!$A$2:$A$9,0)),"N")="Y",AN420-AO420,0)</f>
        <v/>
      </c>
      <c r="AQ420" s="36">
        <f>UPPER(IFERROR(TRIM(INDEX($A420:$Z420,MATCH(Lists!$J$11,$A$1:$Z$1,0))&amp;""),""))</f>
        <v/>
      </c>
      <c r="AR420" s="36">
        <f>IF(LEN(AQ420)&gt;0,ROW(),"")</f>
        <v/>
      </c>
      <c r="AS420" s="36">
        <f>IFERROR(TRIM(INDEX($A420:$Z420,MATCH(Lists!$J$7,$A$1:$Z$1,0))&amp;""),"")</f>
        <v/>
      </c>
      <c r="AT420" s="36">
        <f>IFERROR(TRIM(INDEX($A420:$Z420,MATCH(Lists!$J$8,$A$1:$Z$1,0))&amp;""),"")</f>
        <v/>
      </c>
      <c r="AU420" s="36">
        <f>IF(AND(AH420=1,LEN(AT420)&gt;0),MAX($AU$1:AU419)+1,"")</f>
        <v/>
      </c>
      <c r="AV420" s="36">
        <f>IF(AH420=1,AE420,"")</f>
        <v/>
      </c>
      <c r="AW420" s="36">
        <f>IF(AV420="","",SUMPRODUCT(($AV$2:$AV$501&lt;&gt;"")*($AV$2:$AV$501&lt;AV420))+SUMPRODUCT(($AV$2:AV420=AV420)*1))</f>
        <v/>
      </c>
      <c r="AX420" s="36">
        <f>IF(AI420=1,IFERROR(TRIM(INDEX($A420:$Z420,MATCH(Lists!$J$6,$A$1:$Z$1,0))&amp;""),""),"")</f>
        <v/>
      </c>
    </row>
    <row r="421">
      <c r="AA421" s="34" t="n"/>
      <c r="AB421" s="37" t="n"/>
      <c r="AC421" s="37" t="n"/>
      <c r="AD421" s="34" t="n"/>
      <c r="AE421" s="36">
        <f>IFERROR(TRIM(INDEX($A421:$Z421,MATCH(Lists!$J$2,$A$1:$Z$1,0))&amp;""),"")</f>
        <v/>
      </c>
      <c r="AF421" s="36">
        <f>IFERROR(TRIM(INDEX($A421:$Z421,MATCH(Lists!$J$3,$A$1:$Z$1,0))&amp;""),"")</f>
        <v/>
      </c>
      <c r="AG421" s="36">
        <f>IFERROR(TRIM(INDEX($A421:$Z421,MATCH(Lists!$J$4,$A$1:$Z$1,0))&amp;""),"")</f>
        <v/>
      </c>
      <c r="AH421" s="36">
        <f>IF(AND(AE421&lt;&gt;"",UPPER(TRIM(AB421))&lt;&gt;"Y"),1,0)</f>
        <v/>
      </c>
      <c r="AI421" s="36">
        <f>IF(AH421=1,IF(LEFT(IFERROR(TRIM(INDEX($A421:$Z421,MATCH(Lists!$J$5,$A$1:$Z$1,0))&amp;""),""),3)="Yes",1,0),0)</f>
        <v/>
      </c>
      <c r="AJ421" s="36">
        <f>IFERROR(TRIM(INDEX($A421:$Z421,MATCH(Lists!$J$9,$A$1:$Z$1,0))&amp;""),"")</f>
        <v/>
      </c>
      <c r="AK421" s="36">
        <f>IF(AH421=0,0,IF(AJ421="",1,IF(IFERROR(INDEX(Lists!$B$2:$B$9,MATCH(AJ421,Lists!$A$2:$A$9,0)),"N")="Y",1,0)))</f>
        <v/>
      </c>
      <c r="AL421" s="36">
        <f>AH421+AI421</f>
        <v/>
      </c>
      <c r="AM421" s="36">
        <f>AK421*(1+AI421)</f>
        <v/>
      </c>
      <c r="AN421" s="36">
        <f>IFERROR(VALUE(IFERROR(TRIM(INDEX($A421:$Z421,MATCH(Lists!$J$10,$A$1:$Z$1,0))&amp;""),"")),0)</f>
        <v/>
      </c>
      <c r="AO421" s="36">
        <f>IFERROR(VALUE(IFERROR(TRIM(INDEX($A421:$Z421,MATCH(Lists!$J$12,$A$1:$Z$1,0))&amp;""),"")),0)</f>
        <v/>
      </c>
      <c r="AP421" s="36">
        <f>IF(IFERROR(INDEX(Lists!$C$2:$C$9,MATCH(AJ421,Lists!$A$2:$A$9,0)),"N")="Y",AN421-AO421,0)</f>
        <v/>
      </c>
      <c r="AQ421" s="36">
        <f>UPPER(IFERROR(TRIM(INDEX($A421:$Z421,MATCH(Lists!$J$11,$A$1:$Z$1,0))&amp;""),""))</f>
        <v/>
      </c>
      <c r="AR421" s="36">
        <f>IF(LEN(AQ421)&gt;0,ROW(),"")</f>
        <v/>
      </c>
      <c r="AS421" s="36">
        <f>IFERROR(TRIM(INDEX($A421:$Z421,MATCH(Lists!$J$7,$A$1:$Z$1,0))&amp;""),"")</f>
        <v/>
      </c>
      <c r="AT421" s="36">
        <f>IFERROR(TRIM(INDEX($A421:$Z421,MATCH(Lists!$J$8,$A$1:$Z$1,0))&amp;""),"")</f>
        <v/>
      </c>
      <c r="AU421" s="36">
        <f>IF(AND(AH421=1,LEN(AT421)&gt;0),MAX($AU$1:AU420)+1,"")</f>
        <v/>
      </c>
      <c r="AV421" s="36">
        <f>IF(AH421=1,AE421,"")</f>
        <v/>
      </c>
      <c r="AW421" s="36">
        <f>IF(AV421="","",SUMPRODUCT(($AV$2:$AV$501&lt;&gt;"")*($AV$2:$AV$501&lt;AV421))+SUMPRODUCT(($AV$2:AV421=AV421)*1))</f>
        <v/>
      </c>
      <c r="AX421" s="36">
        <f>IF(AI421=1,IFERROR(TRIM(INDEX($A421:$Z421,MATCH(Lists!$J$6,$A$1:$Z$1,0))&amp;""),""),"")</f>
        <v/>
      </c>
    </row>
    <row r="422">
      <c r="AA422" s="34" t="n"/>
      <c r="AB422" s="37" t="n"/>
      <c r="AC422" s="37" t="n"/>
      <c r="AD422" s="34" t="n"/>
      <c r="AE422" s="36">
        <f>IFERROR(TRIM(INDEX($A422:$Z422,MATCH(Lists!$J$2,$A$1:$Z$1,0))&amp;""),"")</f>
        <v/>
      </c>
      <c r="AF422" s="36">
        <f>IFERROR(TRIM(INDEX($A422:$Z422,MATCH(Lists!$J$3,$A$1:$Z$1,0))&amp;""),"")</f>
        <v/>
      </c>
      <c r="AG422" s="36">
        <f>IFERROR(TRIM(INDEX($A422:$Z422,MATCH(Lists!$J$4,$A$1:$Z$1,0))&amp;""),"")</f>
        <v/>
      </c>
      <c r="AH422" s="36">
        <f>IF(AND(AE422&lt;&gt;"",UPPER(TRIM(AB422))&lt;&gt;"Y"),1,0)</f>
        <v/>
      </c>
      <c r="AI422" s="36">
        <f>IF(AH422=1,IF(LEFT(IFERROR(TRIM(INDEX($A422:$Z422,MATCH(Lists!$J$5,$A$1:$Z$1,0))&amp;""),""),3)="Yes",1,0),0)</f>
        <v/>
      </c>
      <c r="AJ422" s="36">
        <f>IFERROR(TRIM(INDEX($A422:$Z422,MATCH(Lists!$J$9,$A$1:$Z$1,0))&amp;""),"")</f>
        <v/>
      </c>
      <c r="AK422" s="36">
        <f>IF(AH422=0,0,IF(AJ422="",1,IF(IFERROR(INDEX(Lists!$B$2:$B$9,MATCH(AJ422,Lists!$A$2:$A$9,0)),"N")="Y",1,0)))</f>
        <v/>
      </c>
      <c r="AL422" s="36">
        <f>AH422+AI422</f>
        <v/>
      </c>
      <c r="AM422" s="36">
        <f>AK422*(1+AI422)</f>
        <v/>
      </c>
      <c r="AN422" s="36">
        <f>IFERROR(VALUE(IFERROR(TRIM(INDEX($A422:$Z422,MATCH(Lists!$J$10,$A$1:$Z$1,0))&amp;""),"")),0)</f>
        <v/>
      </c>
      <c r="AO422" s="36">
        <f>IFERROR(VALUE(IFERROR(TRIM(INDEX($A422:$Z422,MATCH(Lists!$J$12,$A$1:$Z$1,0))&amp;""),"")),0)</f>
        <v/>
      </c>
      <c r="AP422" s="36">
        <f>IF(IFERROR(INDEX(Lists!$C$2:$C$9,MATCH(AJ422,Lists!$A$2:$A$9,0)),"N")="Y",AN422-AO422,0)</f>
        <v/>
      </c>
      <c r="AQ422" s="36">
        <f>UPPER(IFERROR(TRIM(INDEX($A422:$Z422,MATCH(Lists!$J$11,$A$1:$Z$1,0))&amp;""),""))</f>
        <v/>
      </c>
      <c r="AR422" s="36">
        <f>IF(LEN(AQ422)&gt;0,ROW(),"")</f>
        <v/>
      </c>
      <c r="AS422" s="36">
        <f>IFERROR(TRIM(INDEX($A422:$Z422,MATCH(Lists!$J$7,$A$1:$Z$1,0))&amp;""),"")</f>
        <v/>
      </c>
      <c r="AT422" s="36">
        <f>IFERROR(TRIM(INDEX($A422:$Z422,MATCH(Lists!$J$8,$A$1:$Z$1,0))&amp;""),"")</f>
        <v/>
      </c>
      <c r="AU422" s="36">
        <f>IF(AND(AH422=1,LEN(AT422)&gt;0),MAX($AU$1:AU421)+1,"")</f>
        <v/>
      </c>
      <c r="AV422" s="36">
        <f>IF(AH422=1,AE422,"")</f>
        <v/>
      </c>
      <c r="AW422" s="36">
        <f>IF(AV422="","",SUMPRODUCT(($AV$2:$AV$501&lt;&gt;"")*($AV$2:$AV$501&lt;AV422))+SUMPRODUCT(($AV$2:AV422=AV422)*1))</f>
        <v/>
      </c>
      <c r="AX422" s="36">
        <f>IF(AI422=1,IFERROR(TRIM(INDEX($A422:$Z422,MATCH(Lists!$J$6,$A$1:$Z$1,0))&amp;""),""),"")</f>
        <v/>
      </c>
    </row>
    <row r="423">
      <c r="AA423" s="34" t="n"/>
      <c r="AB423" s="37" t="n"/>
      <c r="AC423" s="37" t="n"/>
      <c r="AD423" s="34" t="n"/>
      <c r="AE423" s="36">
        <f>IFERROR(TRIM(INDEX($A423:$Z423,MATCH(Lists!$J$2,$A$1:$Z$1,0))&amp;""),"")</f>
        <v/>
      </c>
      <c r="AF423" s="36">
        <f>IFERROR(TRIM(INDEX($A423:$Z423,MATCH(Lists!$J$3,$A$1:$Z$1,0))&amp;""),"")</f>
        <v/>
      </c>
      <c r="AG423" s="36">
        <f>IFERROR(TRIM(INDEX($A423:$Z423,MATCH(Lists!$J$4,$A$1:$Z$1,0))&amp;""),"")</f>
        <v/>
      </c>
      <c r="AH423" s="36">
        <f>IF(AND(AE423&lt;&gt;"",UPPER(TRIM(AB423))&lt;&gt;"Y"),1,0)</f>
        <v/>
      </c>
      <c r="AI423" s="36">
        <f>IF(AH423=1,IF(LEFT(IFERROR(TRIM(INDEX($A423:$Z423,MATCH(Lists!$J$5,$A$1:$Z$1,0))&amp;""),""),3)="Yes",1,0),0)</f>
        <v/>
      </c>
      <c r="AJ423" s="36">
        <f>IFERROR(TRIM(INDEX($A423:$Z423,MATCH(Lists!$J$9,$A$1:$Z$1,0))&amp;""),"")</f>
        <v/>
      </c>
      <c r="AK423" s="36">
        <f>IF(AH423=0,0,IF(AJ423="",1,IF(IFERROR(INDEX(Lists!$B$2:$B$9,MATCH(AJ423,Lists!$A$2:$A$9,0)),"N")="Y",1,0)))</f>
        <v/>
      </c>
      <c r="AL423" s="36">
        <f>AH423+AI423</f>
        <v/>
      </c>
      <c r="AM423" s="36">
        <f>AK423*(1+AI423)</f>
        <v/>
      </c>
      <c r="AN423" s="36">
        <f>IFERROR(VALUE(IFERROR(TRIM(INDEX($A423:$Z423,MATCH(Lists!$J$10,$A$1:$Z$1,0))&amp;""),"")),0)</f>
        <v/>
      </c>
      <c r="AO423" s="36">
        <f>IFERROR(VALUE(IFERROR(TRIM(INDEX($A423:$Z423,MATCH(Lists!$J$12,$A$1:$Z$1,0))&amp;""),"")),0)</f>
        <v/>
      </c>
      <c r="AP423" s="36">
        <f>IF(IFERROR(INDEX(Lists!$C$2:$C$9,MATCH(AJ423,Lists!$A$2:$A$9,0)),"N")="Y",AN423-AO423,0)</f>
        <v/>
      </c>
      <c r="AQ423" s="36">
        <f>UPPER(IFERROR(TRIM(INDEX($A423:$Z423,MATCH(Lists!$J$11,$A$1:$Z$1,0))&amp;""),""))</f>
        <v/>
      </c>
      <c r="AR423" s="36">
        <f>IF(LEN(AQ423)&gt;0,ROW(),"")</f>
        <v/>
      </c>
      <c r="AS423" s="36">
        <f>IFERROR(TRIM(INDEX($A423:$Z423,MATCH(Lists!$J$7,$A$1:$Z$1,0))&amp;""),"")</f>
        <v/>
      </c>
      <c r="AT423" s="36">
        <f>IFERROR(TRIM(INDEX($A423:$Z423,MATCH(Lists!$J$8,$A$1:$Z$1,0))&amp;""),"")</f>
        <v/>
      </c>
      <c r="AU423" s="36">
        <f>IF(AND(AH423=1,LEN(AT423)&gt;0),MAX($AU$1:AU422)+1,"")</f>
        <v/>
      </c>
      <c r="AV423" s="36">
        <f>IF(AH423=1,AE423,"")</f>
        <v/>
      </c>
      <c r="AW423" s="36">
        <f>IF(AV423="","",SUMPRODUCT(($AV$2:$AV$501&lt;&gt;"")*($AV$2:$AV$501&lt;AV423))+SUMPRODUCT(($AV$2:AV423=AV423)*1))</f>
        <v/>
      </c>
      <c r="AX423" s="36">
        <f>IF(AI423=1,IFERROR(TRIM(INDEX($A423:$Z423,MATCH(Lists!$J$6,$A$1:$Z$1,0))&amp;""),""),"")</f>
        <v/>
      </c>
    </row>
    <row r="424">
      <c r="AA424" s="34" t="n"/>
      <c r="AB424" s="37" t="n"/>
      <c r="AC424" s="37" t="n"/>
      <c r="AD424" s="34" t="n"/>
      <c r="AE424" s="36">
        <f>IFERROR(TRIM(INDEX($A424:$Z424,MATCH(Lists!$J$2,$A$1:$Z$1,0))&amp;""),"")</f>
        <v/>
      </c>
      <c r="AF424" s="36">
        <f>IFERROR(TRIM(INDEX($A424:$Z424,MATCH(Lists!$J$3,$A$1:$Z$1,0))&amp;""),"")</f>
        <v/>
      </c>
      <c r="AG424" s="36">
        <f>IFERROR(TRIM(INDEX($A424:$Z424,MATCH(Lists!$J$4,$A$1:$Z$1,0))&amp;""),"")</f>
        <v/>
      </c>
      <c r="AH424" s="36">
        <f>IF(AND(AE424&lt;&gt;"",UPPER(TRIM(AB424))&lt;&gt;"Y"),1,0)</f>
        <v/>
      </c>
      <c r="AI424" s="36">
        <f>IF(AH424=1,IF(LEFT(IFERROR(TRIM(INDEX($A424:$Z424,MATCH(Lists!$J$5,$A$1:$Z$1,0))&amp;""),""),3)="Yes",1,0),0)</f>
        <v/>
      </c>
      <c r="AJ424" s="36">
        <f>IFERROR(TRIM(INDEX($A424:$Z424,MATCH(Lists!$J$9,$A$1:$Z$1,0))&amp;""),"")</f>
        <v/>
      </c>
      <c r="AK424" s="36">
        <f>IF(AH424=0,0,IF(AJ424="",1,IF(IFERROR(INDEX(Lists!$B$2:$B$9,MATCH(AJ424,Lists!$A$2:$A$9,0)),"N")="Y",1,0)))</f>
        <v/>
      </c>
      <c r="AL424" s="36">
        <f>AH424+AI424</f>
        <v/>
      </c>
      <c r="AM424" s="36">
        <f>AK424*(1+AI424)</f>
        <v/>
      </c>
      <c r="AN424" s="36">
        <f>IFERROR(VALUE(IFERROR(TRIM(INDEX($A424:$Z424,MATCH(Lists!$J$10,$A$1:$Z$1,0))&amp;""),"")),0)</f>
        <v/>
      </c>
      <c r="AO424" s="36">
        <f>IFERROR(VALUE(IFERROR(TRIM(INDEX($A424:$Z424,MATCH(Lists!$J$12,$A$1:$Z$1,0))&amp;""),"")),0)</f>
        <v/>
      </c>
      <c r="AP424" s="36">
        <f>IF(IFERROR(INDEX(Lists!$C$2:$C$9,MATCH(AJ424,Lists!$A$2:$A$9,0)),"N")="Y",AN424-AO424,0)</f>
        <v/>
      </c>
      <c r="AQ424" s="36">
        <f>UPPER(IFERROR(TRIM(INDEX($A424:$Z424,MATCH(Lists!$J$11,$A$1:$Z$1,0))&amp;""),""))</f>
        <v/>
      </c>
      <c r="AR424" s="36">
        <f>IF(LEN(AQ424)&gt;0,ROW(),"")</f>
        <v/>
      </c>
      <c r="AS424" s="36">
        <f>IFERROR(TRIM(INDEX($A424:$Z424,MATCH(Lists!$J$7,$A$1:$Z$1,0))&amp;""),"")</f>
        <v/>
      </c>
      <c r="AT424" s="36">
        <f>IFERROR(TRIM(INDEX($A424:$Z424,MATCH(Lists!$J$8,$A$1:$Z$1,0))&amp;""),"")</f>
        <v/>
      </c>
      <c r="AU424" s="36">
        <f>IF(AND(AH424=1,LEN(AT424)&gt;0),MAX($AU$1:AU423)+1,"")</f>
        <v/>
      </c>
      <c r="AV424" s="36">
        <f>IF(AH424=1,AE424,"")</f>
        <v/>
      </c>
      <c r="AW424" s="36">
        <f>IF(AV424="","",SUMPRODUCT(($AV$2:$AV$501&lt;&gt;"")*($AV$2:$AV$501&lt;AV424))+SUMPRODUCT(($AV$2:AV424=AV424)*1))</f>
        <v/>
      </c>
      <c r="AX424" s="36">
        <f>IF(AI424=1,IFERROR(TRIM(INDEX($A424:$Z424,MATCH(Lists!$J$6,$A$1:$Z$1,0))&amp;""),""),"")</f>
        <v/>
      </c>
    </row>
    <row r="425">
      <c r="AA425" s="34" t="n"/>
      <c r="AB425" s="37" t="n"/>
      <c r="AC425" s="37" t="n"/>
      <c r="AD425" s="34" t="n"/>
      <c r="AE425" s="36">
        <f>IFERROR(TRIM(INDEX($A425:$Z425,MATCH(Lists!$J$2,$A$1:$Z$1,0))&amp;""),"")</f>
        <v/>
      </c>
      <c r="AF425" s="36">
        <f>IFERROR(TRIM(INDEX($A425:$Z425,MATCH(Lists!$J$3,$A$1:$Z$1,0))&amp;""),"")</f>
        <v/>
      </c>
      <c r="AG425" s="36">
        <f>IFERROR(TRIM(INDEX($A425:$Z425,MATCH(Lists!$J$4,$A$1:$Z$1,0))&amp;""),"")</f>
        <v/>
      </c>
      <c r="AH425" s="36">
        <f>IF(AND(AE425&lt;&gt;"",UPPER(TRIM(AB425))&lt;&gt;"Y"),1,0)</f>
        <v/>
      </c>
      <c r="AI425" s="36">
        <f>IF(AH425=1,IF(LEFT(IFERROR(TRIM(INDEX($A425:$Z425,MATCH(Lists!$J$5,$A$1:$Z$1,0))&amp;""),""),3)="Yes",1,0),0)</f>
        <v/>
      </c>
      <c r="AJ425" s="36">
        <f>IFERROR(TRIM(INDEX($A425:$Z425,MATCH(Lists!$J$9,$A$1:$Z$1,0))&amp;""),"")</f>
        <v/>
      </c>
      <c r="AK425" s="36">
        <f>IF(AH425=0,0,IF(AJ425="",1,IF(IFERROR(INDEX(Lists!$B$2:$B$9,MATCH(AJ425,Lists!$A$2:$A$9,0)),"N")="Y",1,0)))</f>
        <v/>
      </c>
      <c r="AL425" s="36">
        <f>AH425+AI425</f>
        <v/>
      </c>
      <c r="AM425" s="36">
        <f>AK425*(1+AI425)</f>
        <v/>
      </c>
      <c r="AN425" s="36">
        <f>IFERROR(VALUE(IFERROR(TRIM(INDEX($A425:$Z425,MATCH(Lists!$J$10,$A$1:$Z$1,0))&amp;""),"")),0)</f>
        <v/>
      </c>
      <c r="AO425" s="36">
        <f>IFERROR(VALUE(IFERROR(TRIM(INDEX($A425:$Z425,MATCH(Lists!$J$12,$A$1:$Z$1,0))&amp;""),"")),0)</f>
        <v/>
      </c>
      <c r="AP425" s="36">
        <f>IF(IFERROR(INDEX(Lists!$C$2:$C$9,MATCH(AJ425,Lists!$A$2:$A$9,0)),"N")="Y",AN425-AO425,0)</f>
        <v/>
      </c>
      <c r="AQ425" s="36">
        <f>UPPER(IFERROR(TRIM(INDEX($A425:$Z425,MATCH(Lists!$J$11,$A$1:$Z$1,0))&amp;""),""))</f>
        <v/>
      </c>
      <c r="AR425" s="36">
        <f>IF(LEN(AQ425)&gt;0,ROW(),"")</f>
        <v/>
      </c>
      <c r="AS425" s="36">
        <f>IFERROR(TRIM(INDEX($A425:$Z425,MATCH(Lists!$J$7,$A$1:$Z$1,0))&amp;""),"")</f>
        <v/>
      </c>
      <c r="AT425" s="36">
        <f>IFERROR(TRIM(INDEX($A425:$Z425,MATCH(Lists!$J$8,$A$1:$Z$1,0))&amp;""),"")</f>
        <v/>
      </c>
      <c r="AU425" s="36">
        <f>IF(AND(AH425=1,LEN(AT425)&gt;0),MAX($AU$1:AU424)+1,"")</f>
        <v/>
      </c>
      <c r="AV425" s="36">
        <f>IF(AH425=1,AE425,"")</f>
        <v/>
      </c>
      <c r="AW425" s="36">
        <f>IF(AV425="","",SUMPRODUCT(($AV$2:$AV$501&lt;&gt;"")*($AV$2:$AV$501&lt;AV425))+SUMPRODUCT(($AV$2:AV425=AV425)*1))</f>
        <v/>
      </c>
      <c r="AX425" s="36">
        <f>IF(AI425=1,IFERROR(TRIM(INDEX($A425:$Z425,MATCH(Lists!$J$6,$A$1:$Z$1,0))&amp;""),""),"")</f>
        <v/>
      </c>
    </row>
    <row r="426">
      <c r="AA426" s="34" t="n"/>
      <c r="AB426" s="37" t="n"/>
      <c r="AC426" s="37" t="n"/>
      <c r="AD426" s="34" t="n"/>
      <c r="AE426" s="36">
        <f>IFERROR(TRIM(INDEX($A426:$Z426,MATCH(Lists!$J$2,$A$1:$Z$1,0))&amp;""),"")</f>
        <v/>
      </c>
      <c r="AF426" s="36">
        <f>IFERROR(TRIM(INDEX($A426:$Z426,MATCH(Lists!$J$3,$A$1:$Z$1,0))&amp;""),"")</f>
        <v/>
      </c>
      <c r="AG426" s="36">
        <f>IFERROR(TRIM(INDEX($A426:$Z426,MATCH(Lists!$J$4,$A$1:$Z$1,0))&amp;""),"")</f>
        <v/>
      </c>
      <c r="AH426" s="36">
        <f>IF(AND(AE426&lt;&gt;"",UPPER(TRIM(AB426))&lt;&gt;"Y"),1,0)</f>
        <v/>
      </c>
      <c r="AI426" s="36">
        <f>IF(AH426=1,IF(LEFT(IFERROR(TRIM(INDEX($A426:$Z426,MATCH(Lists!$J$5,$A$1:$Z$1,0))&amp;""),""),3)="Yes",1,0),0)</f>
        <v/>
      </c>
      <c r="AJ426" s="36">
        <f>IFERROR(TRIM(INDEX($A426:$Z426,MATCH(Lists!$J$9,$A$1:$Z$1,0))&amp;""),"")</f>
        <v/>
      </c>
      <c r="AK426" s="36">
        <f>IF(AH426=0,0,IF(AJ426="",1,IF(IFERROR(INDEX(Lists!$B$2:$B$9,MATCH(AJ426,Lists!$A$2:$A$9,0)),"N")="Y",1,0)))</f>
        <v/>
      </c>
      <c r="AL426" s="36">
        <f>AH426+AI426</f>
        <v/>
      </c>
      <c r="AM426" s="36">
        <f>AK426*(1+AI426)</f>
        <v/>
      </c>
      <c r="AN426" s="36">
        <f>IFERROR(VALUE(IFERROR(TRIM(INDEX($A426:$Z426,MATCH(Lists!$J$10,$A$1:$Z$1,0))&amp;""),"")),0)</f>
        <v/>
      </c>
      <c r="AO426" s="36">
        <f>IFERROR(VALUE(IFERROR(TRIM(INDEX($A426:$Z426,MATCH(Lists!$J$12,$A$1:$Z$1,0))&amp;""),"")),0)</f>
        <v/>
      </c>
      <c r="AP426" s="36">
        <f>IF(IFERROR(INDEX(Lists!$C$2:$C$9,MATCH(AJ426,Lists!$A$2:$A$9,0)),"N")="Y",AN426-AO426,0)</f>
        <v/>
      </c>
      <c r="AQ426" s="36">
        <f>UPPER(IFERROR(TRIM(INDEX($A426:$Z426,MATCH(Lists!$J$11,$A$1:$Z$1,0))&amp;""),""))</f>
        <v/>
      </c>
      <c r="AR426" s="36">
        <f>IF(LEN(AQ426)&gt;0,ROW(),"")</f>
        <v/>
      </c>
      <c r="AS426" s="36">
        <f>IFERROR(TRIM(INDEX($A426:$Z426,MATCH(Lists!$J$7,$A$1:$Z$1,0))&amp;""),"")</f>
        <v/>
      </c>
      <c r="AT426" s="36">
        <f>IFERROR(TRIM(INDEX($A426:$Z426,MATCH(Lists!$J$8,$A$1:$Z$1,0))&amp;""),"")</f>
        <v/>
      </c>
      <c r="AU426" s="36">
        <f>IF(AND(AH426=1,LEN(AT426)&gt;0),MAX($AU$1:AU425)+1,"")</f>
        <v/>
      </c>
      <c r="AV426" s="36">
        <f>IF(AH426=1,AE426,"")</f>
        <v/>
      </c>
      <c r="AW426" s="36">
        <f>IF(AV426="","",SUMPRODUCT(($AV$2:$AV$501&lt;&gt;"")*($AV$2:$AV$501&lt;AV426))+SUMPRODUCT(($AV$2:AV426=AV426)*1))</f>
        <v/>
      </c>
      <c r="AX426" s="36">
        <f>IF(AI426=1,IFERROR(TRIM(INDEX($A426:$Z426,MATCH(Lists!$J$6,$A$1:$Z$1,0))&amp;""),""),"")</f>
        <v/>
      </c>
    </row>
    <row r="427">
      <c r="AA427" s="34" t="n"/>
      <c r="AB427" s="37" t="n"/>
      <c r="AC427" s="37" t="n"/>
      <c r="AD427" s="34" t="n"/>
      <c r="AE427" s="36">
        <f>IFERROR(TRIM(INDEX($A427:$Z427,MATCH(Lists!$J$2,$A$1:$Z$1,0))&amp;""),"")</f>
        <v/>
      </c>
      <c r="AF427" s="36">
        <f>IFERROR(TRIM(INDEX($A427:$Z427,MATCH(Lists!$J$3,$A$1:$Z$1,0))&amp;""),"")</f>
        <v/>
      </c>
      <c r="AG427" s="36">
        <f>IFERROR(TRIM(INDEX($A427:$Z427,MATCH(Lists!$J$4,$A$1:$Z$1,0))&amp;""),"")</f>
        <v/>
      </c>
      <c r="AH427" s="36">
        <f>IF(AND(AE427&lt;&gt;"",UPPER(TRIM(AB427))&lt;&gt;"Y"),1,0)</f>
        <v/>
      </c>
      <c r="AI427" s="36">
        <f>IF(AH427=1,IF(LEFT(IFERROR(TRIM(INDEX($A427:$Z427,MATCH(Lists!$J$5,$A$1:$Z$1,0))&amp;""),""),3)="Yes",1,0),0)</f>
        <v/>
      </c>
      <c r="AJ427" s="36">
        <f>IFERROR(TRIM(INDEX($A427:$Z427,MATCH(Lists!$J$9,$A$1:$Z$1,0))&amp;""),"")</f>
        <v/>
      </c>
      <c r="AK427" s="36">
        <f>IF(AH427=0,0,IF(AJ427="",1,IF(IFERROR(INDEX(Lists!$B$2:$B$9,MATCH(AJ427,Lists!$A$2:$A$9,0)),"N")="Y",1,0)))</f>
        <v/>
      </c>
      <c r="AL427" s="36">
        <f>AH427+AI427</f>
        <v/>
      </c>
      <c r="AM427" s="36">
        <f>AK427*(1+AI427)</f>
        <v/>
      </c>
      <c r="AN427" s="36">
        <f>IFERROR(VALUE(IFERROR(TRIM(INDEX($A427:$Z427,MATCH(Lists!$J$10,$A$1:$Z$1,0))&amp;""),"")),0)</f>
        <v/>
      </c>
      <c r="AO427" s="36">
        <f>IFERROR(VALUE(IFERROR(TRIM(INDEX($A427:$Z427,MATCH(Lists!$J$12,$A$1:$Z$1,0))&amp;""),"")),0)</f>
        <v/>
      </c>
      <c r="AP427" s="36">
        <f>IF(IFERROR(INDEX(Lists!$C$2:$C$9,MATCH(AJ427,Lists!$A$2:$A$9,0)),"N")="Y",AN427-AO427,0)</f>
        <v/>
      </c>
      <c r="AQ427" s="36">
        <f>UPPER(IFERROR(TRIM(INDEX($A427:$Z427,MATCH(Lists!$J$11,$A$1:$Z$1,0))&amp;""),""))</f>
        <v/>
      </c>
      <c r="AR427" s="36">
        <f>IF(LEN(AQ427)&gt;0,ROW(),"")</f>
        <v/>
      </c>
      <c r="AS427" s="36">
        <f>IFERROR(TRIM(INDEX($A427:$Z427,MATCH(Lists!$J$7,$A$1:$Z$1,0))&amp;""),"")</f>
        <v/>
      </c>
      <c r="AT427" s="36">
        <f>IFERROR(TRIM(INDEX($A427:$Z427,MATCH(Lists!$J$8,$A$1:$Z$1,0))&amp;""),"")</f>
        <v/>
      </c>
      <c r="AU427" s="36">
        <f>IF(AND(AH427=1,LEN(AT427)&gt;0),MAX($AU$1:AU426)+1,"")</f>
        <v/>
      </c>
      <c r="AV427" s="36">
        <f>IF(AH427=1,AE427,"")</f>
        <v/>
      </c>
      <c r="AW427" s="36">
        <f>IF(AV427="","",SUMPRODUCT(($AV$2:$AV$501&lt;&gt;"")*($AV$2:$AV$501&lt;AV427))+SUMPRODUCT(($AV$2:AV427=AV427)*1))</f>
        <v/>
      </c>
      <c r="AX427" s="36">
        <f>IF(AI427=1,IFERROR(TRIM(INDEX($A427:$Z427,MATCH(Lists!$J$6,$A$1:$Z$1,0))&amp;""),""),"")</f>
        <v/>
      </c>
    </row>
    <row r="428">
      <c r="AA428" s="34" t="n"/>
      <c r="AB428" s="37" t="n"/>
      <c r="AC428" s="37" t="n"/>
      <c r="AD428" s="34" t="n"/>
      <c r="AE428" s="36">
        <f>IFERROR(TRIM(INDEX($A428:$Z428,MATCH(Lists!$J$2,$A$1:$Z$1,0))&amp;""),"")</f>
        <v/>
      </c>
      <c r="AF428" s="36">
        <f>IFERROR(TRIM(INDEX($A428:$Z428,MATCH(Lists!$J$3,$A$1:$Z$1,0))&amp;""),"")</f>
        <v/>
      </c>
      <c r="AG428" s="36">
        <f>IFERROR(TRIM(INDEX($A428:$Z428,MATCH(Lists!$J$4,$A$1:$Z$1,0))&amp;""),"")</f>
        <v/>
      </c>
      <c r="AH428" s="36">
        <f>IF(AND(AE428&lt;&gt;"",UPPER(TRIM(AB428))&lt;&gt;"Y"),1,0)</f>
        <v/>
      </c>
      <c r="AI428" s="36">
        <f>IF(AH428=1,IF(LEFT(IFERROR(TRIM(INDEX($A428:$Z428,MATCH(Lists!$J$5,$A$1:$Z$1,0))&amp;""),""),3)="Yes",1,0),0)</f>
        <v/>
      </c>
      <c r="AJ428" s="36">
        <f>IFERROR(TRIM(INDEX($A428:$Z428,MATCH(Lists!$J$9,$A$1:$Z$1,0))&amp;""),"")</f>
        <v/>
      </c>
      <c r="AK428" s="36">
        <f>IF(AH428=0,0,IF(AJ428="",1,IF(IFERROR(INDEX(Lists!$B$2:$B$9,MATCH(AJ428,Lists!$A$2:$A$9,0)),"N")="Y",1,0)))</f>
        <v/>
      </c>
      <c r="AL428" s="36">
        <f>AH428+AI428</f>
        <v/>
      </c>
      <c r="AM428" s="36">
        <f>AK428*(1+AI428)</f>
        <v/>
      </c>
      <c r="AN428" s="36">
        <f>IFERROR(VALUE(IFERROR(TRIM(INDEX($A428:$Z428,MATCH(Lists!$J$10,$A$1:$Z$1,0))&amp;""),"")),0)</f>
        <v/>
      </c>
      <c r="AO428" s="36">
        <f>IFERROR(VALUE(IFERROR(TRIM(INDEX($A428:$Z428,MATCH(Lists!$J$12,$A$1:$Z$1,0))&amp;""),"")),0)</f>
        <v/>
      </c>
      <c r="AP428" s="36">
        <f>IF(IFERROR(INDEX(Lists!$C$2:$C$9,MATCH(AJ428,Lists!$A$2:$A$9,0)),"N")="Y",AN428-AO428,0)</f>
        <v/>
      </c>
      <c r="AQ428" s="36">
        <f>UPPER(IFERROR(TRIM(INDEX($A428:$Z428,MATCH(Lists!$J$11,$A$1:$Z$1,0))&amp;""),""))</f>
        <v/>
      </c>
      <c r="AR428" s="36">
        <f>IF(LEN(AQ428)&gt;0,ROW(),"")</f>
        <v/>
      </c>
      <c r="AS428" s="36">
        <f>IFERROR(TRIM(INDEX($A428:$Z428,MATCH(Lists!$J$7,$A$1:$Z$1,0))&amp;""),"")</f>
        <v/>
      </c>
      <c r="AT428" s="36">
        <f>IFERROR(TRIM(INDEX($A428:$Z428,MATCH(Lists!$J$8,$A$1:$Z$1,0))&amp;""),"")</f>
        <v/>
      </c>
      <c r="AU428" s="36">
        <f>IF(AND(AH428=1,LEN(AT428)&gt;0),MAX($AU$1:AU427)+1,"")</f>
        <v/>
      </c>
      <c r="AV428" s="36">
        <f>IF(AH428=1,AE428,"")</f>
        <v/>
      </c>
      <c r="AW428" s="36">
        <f>IF(AV428="","",SUMPRODUCT(($AV$2:$AV$501&lt;&gt;"")*($AV$2:$AV$501&lt;AV428))+SUMPRODUCT(($AV$2:AV428=AV428)*1))</f>
        <v/>
      </c>
      <c r="AX428" s="36">
        <f>IF(AI428=1,IFERROR(TRIM(INDEX($A428:$Z428,MATCH(Lists!$J$6,$A$1:$Z$1,0))&amp;""),""),"")</f>
        <v/>
      </c>
    </row>
    <row r="429">
      <c r="AA429" s="34" t="n"/>
      <c r="AB429" s="37" t="n"/>
      <c r="AC429" s="37" t="n"/>
      <c r="AD429" s="34" t="n"/>
      <c r="AE429" s="36">
        <f>IFERROR(TRIM(INDEX($A429:$Z429,MATCH(Lists!$J$2,$A$1:$Z$1,0))&amp;""),"")</f>
        <v/>
      </c>
      <c r="AF429" s="36">
        <f>IFERROR(TRIM(INDEX($A429:$Z429,MATCH(Lists!$J$3,$A$1:$Z$1,0))&amp;""),"")</f>
        <v/>
      </c>
      <c r="AG429" s="36">
        <f>IFERROR(TRIM(INDEX($A429:$Z429,MATCH(Lists!$J$4,$A$1:$Z$1,0))&amp;""),"")</f>
        <v/>
      </c>
      <c r="AH429" s="36">
        <f>IF(AND(AE429&lt;&gt;"",UPPER(TRIM(AB429))&lt;&gt;"Y"),1,0)</f>
        <v/>
      </c>
      <c r="AI429" s="36">
        <f>IF(AH429=1,IF(LEFT(IFERROR(TRIM(INDEX($A429:$Z429,MATCH(Lists!$J$5,$A$1:$Z$1,0))&amp;""),""),3)="Yes",1,0),0)</f>
        <v/>
      </c>
      <c r="AJ429" s="36">
        <f>IFERROR(TRIM(INDEX($A429:$Z429,MATCH(Lists!$J$9,$A$1:$Z$1,0))&amp;""),"")</f>
        <v/>
      </c>
      <c r="AK429" s="36">
        <f>IF(AH429=0,0,IF(AJ429="",1,IF(IFERROR(INDEX(Lists!$B$2:$B$9,MATCH(AJ429,Lists!$A$2:$A$9,0)),"N")="Y",1,0)))</f>
        <v/>
      </c>
      <c r="AL429" s="36">
        <f>AH429+AI429</f>
        <v/>
      </c>
      <c r="AM429" s="36">
        <f>AK429*(1+AI429)</f>
        <v/>
      </c>
      <c r="AN429" s="36">
        <f>IFERROR(VALUE(IFERROR(TRIM(INDEX($A429:$Z429,MATCH(Lists!$J$10,$A$1:$Z$1,0))&amp;""),"")),0)</f>
        <v/>
      </c>
      <c r="AO429" s="36">
        <f>IFERROR(VALUE(IFERROR(TRIM(INDEX($A429:$Z429,MATCH(Lists!$J$12,$A$1:$Z$1,0))&amp;""),"")),0)</f>
        <v/>
      </c>
      <c r="AP429" s="36">
        <f>IF(IFERROR(INDEX(Lists!$C$2:$C$9,MATCH(AJ429,Lists!$A$2:$A$9,0)),"N")="Y",AN429-AO429,0)</f>
        <v/>
      </c>
      <c r="AQ429" s="36">
        <f>UPPER(IFERROR(TRIM(INDEX($A429:$Z429,MATCH(Lists!$J$11,$A$1:$Z$1,0))&amp;""),""))</f>
        <v/>
      </c>
      <c r="AR429" s="36">
        <f>IF(LEN(AQ429)&gt;0,ROW(),"")</f>
        <v/>
      </c>
      <c r="AS429" s="36">
        <f>IFERROR(TRIM(INDEX($A429:$Z429,MATCH(Lists!$J$7,$A$1:$Z$1,0))&amp;""),"")</f>
        <v/>
      </c>
      <c r="AT429" s="36">
        <f>IFERROR(TRIM(INDEX($A429:$Z429,MATCH(Lists!$J$8,$A$1:$Z$1,0))&amp;""),"")</f>
        <v/>
      </c>
      <c r="AU429" s="36">
        <f>IF(AND(AH429=1,LEN(AT429)&gt;0),MAX($AU$1:AU428)+1,"")</f>
        <v/>
      </c>
      <c r="AV429" s="36">
        <f>IF(AH429=1,AE429,"")</f>
        <v/>
      </c>
      <c r="AW429" s="36">
        <f>IF(AV429="","",SUMPRODUCT(($AV$2:$AV$501&lt;&gt;"")*($AV$2:$AV$501&lt;AV429))+SUMPRODUCT(($AV$2:AV429=AV429)*1))</f>
        <v/>
      </c>
      <c r="AX429" s="36">
        <f>IF(AI429=1,IFERROR(TRIM(INDEX($A429:$Z429,MATCH(Lists!$J$6,$A$1:$Z$1,0))&amp;""),""),"")</f>
        <v/>
      </c>
    </row>
    <row r="430">
      <c r="AA430" s="34" t="n"/>
      <c r="AB430" s="37" t="n"/>
      <c r="AC430" s="37" t="n"/>
      <c r="AD430" s="34" t="n"/>
      <c r="AE430" s="36">
        <f>IFERROR(TRIM(INDEX($A430:$Z430,MATCH(Lists!$J$2,$A$1:$Z$1,0))&amp;""),"")</f>
        <v/>
      </c>
      <c r="AF430" s="36">
        <f>IFERROR(TRIM(INDEX($A430:$Z430,MATCH(Lists!$J$3,$A$1:$Z$1,0))&amp;""),"")</f>
        <v/>
      </c>
      <c r="AG430" s="36">
        <f>IFERROR(TRIM(INDEX($A430:$Z430,MATCH(Lists!$J$4,$A$1:$Z$1,0))&amp;""),"")</f>
        <v/>
      </c>
      <c r="AH430" s="36">
        <f>IF(AND(AE430&lt;&gt;"",UPPER(TRIM(AB430))&lt;&gt;"Y"),1,0)</f>
        <v/>
      </c>
      <c r="AI430" s="36">
        <f>IF(AH430=1,IF(LEFT(IFERROR(TRIM(INDEX($A430:$Z430,MATCH(Lists!$J$5,$A$1:$Z$1,0))&amp;""),""),3)="Yes",1,0),0)</f>
        <v/>
      </c>
      <c r="AJ430" s="36">
        <f>IFERROR(TRIM(INDEX($A430:$Z430,MATCH(Lists!$J$9,$A$1:$Z$1,0))&amp;""),"")</f>
        <v/>
      </c>
      <c r="AK430" s="36">
        <f>IF(AH430=0,0,IF(AJ430="",1,IF(IFERROR(INDEX(Lists!$B$2:$B$9,MATCH(AJ430,Lists!$A$2:$A$9,0)),"N")="Y",1,0)))</f>
        <v/>
      </c>
      <c r="AL430" s="36">
        <f>AH430+AI430</f>
        <v/>
      </c>
      <c r="AM430" s="36">
        <f>AK430*(1+AI430)</f>
        <v/>
      </c>
      <c r="AN430" s="36">
        <f>IFERROR(VALUE(IFERROR(TRIM(INDEX($A430:$Z430,MATCH(Lists!$J$10,$A$1:$Z$1,0))&amp;""),"")),0)</f>
        <v/>
      </c>
      <c r="AO430" s="36">
        <f>IFERROR(VALUE(IFERROR(TRIM(INDEX($A430:$Z430,MATCH(Lists!$J$12,$A$1:$Z$1,0))&amp;""),"")),0)</f>
        <v/>
      </c>
      <c r="AP430" s="36">
        <f>IF(IFERROR(INDEX(Lists!$C$2:$C$9,MATCH(AJ430,Lists!$A$2:$A$9,0)),"N")="Y",AN430-AO430,0)</f>
        <v/>
      </c>
      <c r="AQ430" s="36">
        <f>UPPER(IFERROR(TRIM(INDEX($A430:$Z430,MATCH(Lists!$J$11,$A$1:$Z$1,0))&amp;""),""))</f>
        <v/>
      </c>
      <c r="AR430" s="36">
        <f>IF(LEN(AQ430)&gt;0,ROW(),"")</f>
        <v/>
      </c>
      <c r="AS430" s="36">
        <f>IFERROR(TRIM(INDEX($A430:$Z430,MATCH(Lists!$J$7,$A$1:$Z$1,0))&amp;""),"")</f>
        <v/>
      </c>
      <c r="AT430" s="36">
        <f>IFERROR(TRIM(INDEX($A430:$Z430,MATCH(Lists!$J$8,$A$1:$Z$1,0))&amp;""),"")</f>
        <v/>
      </c>
      <c r="AU430" s="36">
        <f>IF(AND(AH430=1,LEN(AT430)&gt;0),MAX($AU$1:AU429)+1,"")</f>
        <v/>
      </c>
      <c r="AV430" s="36">
        <f>IF(AH430=1,AE430,"")</f>
        <v/>
      </c>
      <c r="AW430" s="36">
        <f>IF(AV430="","",SUMPRODUCT(($AV$2:$AV$501&lt;&gt;"")*($AV$2:$AV$501&lt;AV430))+SUMPRODUCT(($AV$2:AV430=AV430)*1))</f>
        <v/>
      </c>
      <c r="AX430" s="36">
        <f>IF(AI430=1,IFERROR(TRIM(INDEX($A430:$Z430,MATCH(Lists!$J$6,$A$1:$Z$1,0))&amp;""),""),"")</f>
        <v/>
      </c>
    </row>
    <row r="431">
      <c r="AA431" s="34" t="n"/>
      <c r="AB431" s="37" t="n"/>
      <c r="AC431" s="37" t="n"/>
      <c r="AD431" s="34" t="n"/>
      <c r="AE431" s="36">
        <f>IFERROR(TRIM(INDEX($A431:$Z431,MATCH(Lists!$J$2,$A$1:$Z$1,0))&amp;""),"")</f>
        <v/>
      </c>
      <c r="AF431" s="36">
        <f>IFERROR(TRIM(INDEX($A431:$Z431,MATCH(Lists!$J$3,$A$1:$Z$1,0))&amp;""),"")</f>
        <v/>
      </c>
      <c r="AG431" s="36">
        <f>IFERROR(TRIM(INDEX($A431:$Z431,MATCH(Lists!$J$4,$A$1:$Z$1,0))&amp;""),"")</f>
        <v/>
      </c>
      <c r="AH431" s="36">
        <f>IF(AND(AE431&lt;&gt;"",UPPER(TRIM(AB431))&lt;&gt;"Y"),1,0)</f>
        <v/>
      </c>
      <c r="AI431" s="36">
        <f>IF(AH431=1,IF(LEFT(IFERROR(TRIM(INDEX($A431:$Z431,MATCH(Lists!$J$5,$A$1:$Z$1,0))&amp;""),""),3)="Yes",1,0),0)</f>
        <v/>
      </c>
      <c r="AJ431" s="36">
        <f>IFERROR(TRIM(INDEX($A431:$Z431,MATCH(Lists!$J$9,$A$1:$Z$1,0))&amp;""),"")</f>
        <v/>
      </c>
      <c r="AK431" s="36">
        <f>IF(AH431=0,0,IF(AJ431="",1,IF(IFERROR(INDEX(Lists!$B$2:$B$9,MATCH(AJ431,Lists!$A$2:$A$9,0)),"N")="Y",1,0)))</f>
        <v/>
      </c>
      <c r="AL431" s="36">
        <f>AH431+AI431</f>
        <v/>
      </c>
      <c r="AM431" s="36">
        <f>AK431*(1+AI431)</f>
        <v/>
      </c>
      <c r="AN431" s="36">
        <f>IFERROR(VALUE(IFERROR(TRIM(INDEX($A431:$Z431,MATCH(Lists!$J$10,$A$1:$Z$1,0))&amp;""),"")),0)</f>
        <v/>
      </c>
      <c r="AO431" s="36">
        <f>IFERROR(VALUE(IFERROR(TRIM(INDEX($A431:$Z431,MATCH(Lists!$J$12,$A$1:$Z$1,0))&amp;""),"")),0)</f>
        <v/>
      </c>
      <c r="AP431" s="36">
        <f>IF(IFERROR(INDEX(Lists!$C$2:$C$9,MATCH(AJ431,Lists!$A$2:$A$9,0)),"N")="Y",AN431-AO431,0)</f>
        <v/>
      </c>
      <c r="AQ431" s="36">
        <f>UPPER(IFERROR(TRIM(INDEX($A431:$Z431,MATCH(Lists!$J$11,$A$1:$Z$1,0))&amp;""),""))</f>
        <v/>
      </c>
      <c r="AR431" s="36">
        <f>IF(LEN(AQ431)&gt;0,ROW(),"")</f>
        <v/>
      </c>
      <c r="AS431" s="36">
        <f>IFERROR(TRIM(INDEX($A431:$Z431,MATCH(Lists!$J$7,$A$1:$Z$1,0))&amp;""),"")</f>
        <v/>
      </c>
      <c r="AT431" s="36">
        <f>IFERROR(TRIM(INDEX($A431:$Z431,MATCH(Lists!$J$8,$A$1:$Z$1,0))&amp;""),"")</f>
        <v/>
      </c>
      <c r="AU431" s="36">
        <f>IF(AND(AH431=1,LEN(AT431)&gt;0),MAX($AU$1:AU430)+1,"")</f>
        <v/>
      </c>
      <c r="AV431" s="36">
        <f>IF(AH431=1,AE431,"")</f>
        <v/>
      </c>
      <c r="AW431" s="36">
        <f>IF(AV431="","",SUMPRODUCT(($AV$2:$AV$501&lt;&gt;"")*($AV$2:$AV$501&lt;AV431))+SUMPRODUCT(($AV$2:AV431=AV431)*1))</f>
        <v/>
      </c>
      <c r="AX431" s="36">
        <f>IF(AI431=1,IFERROR(TRIM(INDEX($A431:$Z431,MATCH(Lists!$J$6,$A$1:$Z$1,0))&amp;""),""),"")</f>
        <v/>
      </c>
    </row>
    <row r="432">
      <c r="AA432" s="34" t="n"/>
      <c r="AB432" s="37" t="n"/>
      <c r="AC432" s="37" t="n"/>
      <c r="AD432" s="34" t="n"/>
      <c r="AE432" s="36">
        <f>IFERROR(TRIM(INDEX($A432:$Z432,MATCH(Lists!$J$2,$A$1:$Z$1,0))&amp;""),"")</f>
        <v/>
      </c>
      <c r="AF432" s="36">
        <f>IFERROR(TRIM(INDEX($A432:$Z432,MATCH(Lists!$J$3,$A$1:$Z$1,0))&amp;""),"")</f>
        <v/>
      </c>
      <c r="AG432" s="36">
        <f>IFERROR(TRIM(INDEX($A432:$Z432,MATCH(Lists!$J$4,$A$1:$Z$1,0))&amp;""),"")</f>
        <v/>
      </c>
      <c r="AH432" s="36">
        <f>IF(AND(AE432&lt;&gt;"",UPPER(TRIM(AB432))&lt;&gt;"Y"),1,0)</f>
        <v/>
      </c>
      <c r="AI432" s="36">
        <f>IF(AH432=1,IF(LEFT(IFERROR(TRIM(INDEX($A432:$Z432,MATCH(Lists!$J$5,$A$1:$Z$1,0))&amp;""),""),3)="Yes",1,0),0)</f>
        <v/>
      </c>
      <c r="AJ432" s="36">
        <f>IFERROR(TRIM(INDEX($A432:$Z432,MATCH(Lists!$J$9,$A$1:$Z$1,0))&amp;""),"")</f>
        <v/>
      </c>
      <c r="AK432" s="36">
        <f>IF(AH432=0,0,IF(AJ432="",1,IF(IFERROR(INDEX(Lists!$B$2:$B$9,MATCH(AJ432,Lists!$A$2:$A$9,0)),"N")="Y",1,0)))</f>
        <v/>
      </c>
      <c r="AL432" s="36">
        <f>AH432+AI432</f>
        <v/>
      </c>
      <c r="AM432" s="36">
        <f>AK432*(1+AI432)</f>
        <v/>
      </c>
      <c r="AN432" s="36">
        <f>IFERROR(VALUE(IFERROR(TRIM(INDEX($A432:$Z432,MATCH(Lists!$J$10,$A$1:$Z$1,0))&amp;""),"")),0)</f>
        <v/>
      </c>
      <c r="AO432" s="36">
        <f>IFERROR(VALUE(IFERROR(TRIM(INDEX($A432:$Z432,MATCH(Lists!$J$12,$A$1:$Z$1,0))&amp;""),"")),0)</f>
        <v/>
      </c>
      <c r="AP432" s="36">
        <f>IF(IFERROR(INDEX(Lists!$C$2:$C$9,MATCH(AJ432,Lists!$A$2:$A$9,0)),"N")="Y",AN432-AO432,0)</f>
        <v/>
      </c>
      <c r="AQ432" s="36">
        <f>UPPER(IFERROR(TRIM(INDEX($A432:$Z432,MATCH(Lists!$J$11,$A$1:$Z$1,0))&amp;""),""))</f>
        <v/>
      </c>
      <c r="AR432" s="36">
        <f>IF(LEN(AQ432)&gt;0,ROW(),"")</f>
        <v/>
      </c>
      <c r="AS432" s="36">
        <f>IFERROR(TRIM(INDEX($A432:$Z432,MATCH(Lists!$J$7,$A$1:$Z$1,0))&amp;""),"")</f>
        <v/>
      </c>
      <c r="AT432" s="36">
        <f>IFERROR(TRIM(INDEX($A432:$Z432,MATCH(Lists!$J$8,$A$1:$Z$1,0))&amp;""),"")</f>
        <v/>
      </c>
      <c r="AU432" s="36">
        <f>IF(AND(AH432=1,LEN(AT432)&gt;0),MAX($AU$1:AU431)+1,"")</f>
        <v/>
      </c>
      <c r="AV432" s="36">
        <f>IF(AH432=1,AE432,"")</f>
        <v/>
      </c>
      <c r="AW432" s="36">
        <f>IF(AV432="","",SUMPRODUCT(($AV$2:$AV$501&lt;&gt;"")*($AV$2:$AV$501&lt;AV432))+SUMPRODUCT(($AV$2:AV432=AV432)*1))</f>
        <v/>
      </c>
      <c r="AX432" s="36">
        <f>IF(AI432=1,IFERROR(TRIM(INDEX($A432:$Z432,MATCH(Lists!$J$6,$A$1:$Z$1,0))&amp;""),""),"")</f>
        <v/>
      </c>
    </row>
    <row r="433">
      <c r="AA433" s="34" t="n"/>
      <c r="AB433" s="37" t="n"/>
      <c r="AC433" s="37" t="n"/>
      <c r="AD433" s="34" t="n"/>
      <c r="AE433" s="36">
        <f>IFERROR(TRIM(INDEX($A433:$Z433,MATCH(Lists!$J$2,$A$1:$Z$1,0))&amp;""),"")</f>
        <v/>
      </c>
      <c r="AF433" s="36">
        <f>IFERROR(TRIM(INDEX($A433:$Z433,MATCH(Lists!$J$3,$A$1:$Z$1,0))&amp;""),"")</f>
        <v/>
      </c>
      <c r="AG433" s="36">
        <f>IFERROR(TRIM(INDEX($A433:$Z433,MATCH(Lists!$J$4,$A$1:$Z$1,0))&amp;""),"")</f>
        <v/>
      </c>
      <c r="AH433" s="36">
        <f>IF(AND(AE433&lt;&gt;"",UPPER(TRIM(AB433))&lt;&gt;"Y"),1,0)</f>
        <v/>
      </c>
      <c r="AI433" s="36">
        <f>IF(AH433=1,IF(LEFT(IFERROR(TRIM(INDEX($A433:$Z433,MATCH(Lists!$J$5,$A$1:$Z$1,0))&amp;""),""),3)="Yes",1,0),0)</f>
        <v/>
      </c>
      <c r="AJ433" s="36">
        <f>IFERROR(TRIM(INDEX($A433:$Z433,MATCH(Lists!$J$9,$A$1:$Z$1,0))&amp;""),"")</f>
        <v/>
      </c>
      <c r="AK433" s="36">
        <f>IF(AH433=0,0,IF(AJ433="",1,IF(IFERROR(INDEX(Lists!$B$2:$B$9,MATCH(AJ433,Lists!$A$2:$A$9,0)),"N")="Y",1,0)))</f>
        <v/>
      </c>
      <c r="AL433" s="36">
        <f>AH433+AI433</f>
        <v/>
      </c>
      <c r="AM433" s="36">
        <f>AK433*(1+AI433)</f>
        <v/>
      </c>
      <c r="AN433" s="36">
        <f>IFERROR(VALUE(IFERROR(TRIM(INDEX($A433:$Z433,MATCH(Lists!$J$10,$A$1:$Z$1,0))&amp;""),"")),0)</f>
        <v/>
      </c>
      <c r="AO433" s="36">
        <f>IFERROR(VALUE(IFERROR(TRIM(INDEX($A433:$Z433,MATCH(Lists!$J$12,$A$1:$Z$1,0))&amp;""),"")),0)</f>
        <v/>
      </c>
      <c r="AP433" s="36">
        <f>IF(IFERROR(INDEX(Lists!$C$2:$C$9,MATCH(AJ433,Lists!$A$2:$A$9,0)),"N")="Y",AN433-AO433,0)</f>
        <v/>
      </c>
      <c r="AQ433" s="36">
        <f>UPPER(IFERROR(TRIM(INDEX($A433:$Z433,MATCH(Lists!$J$11,$A$1:$Z$1,0))&amp;""),""))</f>
        <v/>
      </c>
      <c r="AR433" s="36">
        <f>IF(LEN(AQ433)&gt;0,ROW(),"")</f>
        <v/>
      </c>
      <c r="AS433" s="36">
        <f>IFERROR(TRIM(INDEX($A433:$Z433,MATCH(Lists!$J$7,$A$1:$Z$1,0))&amp;""),"")</f>
        <v/>
      </c>
      <c r="AT433" s="36">
        <f>IFERROR(TRIM(INDEX($A433:$Z433,MATCH(Lists!$J$8,$A$1:$Z$1,0))&amp;""),"")</f>
        <v/>
      </c>
      <c r="AU433" s="36">
        <f>IF(AND(AH433=1,LEN(AT433)&gt;0),MAX($AU$1:AU432)+1,"")</f>
        <v/>
      </c>
      <c r="AV433" s="36">
        <f>IF(AH433=1,AE433,"")</f>
        <v/>
      </c>
      <c r="AW433" s="36">
        <f>IF(AV433="","",SUMPRODUCT(($AV$2:$AV$501&lt;&gt;"")*($AV$2:$AV$501&lt;AV433))+SUMPRODUCT(($AV$2:AV433=AV433)*1))</f>
        <v/>
      </c>
      <c r="AX433" s="36">
        <f>IF(AI433=1,IFERROR(TRIM(INDEX($A433:$Z433,MATCH(Lists!$J$6,$A$1:$Z$1,0))&amp;""),""),"")</f>
        <v/>
      </c>
    </row>
    <row r="434">
      <c r="AA434" s="34" t="n"/>
      <c r="AB434" s="37" t="n"/>
      <c r="AC434" s="37" t="n"/>
      <c r="AD434" s="34" t="n"/>
      <c r="AE434" s="36">
        <f>IFERROR(TRIM(INDEX($A434:$Z434,MATCH(Lists!$J$2,$A$1:$Z$1,0))&amp;""),"")</f>
        <v/>
      </c>
      <c r="AF434" s="36">
        <f>IFERROR(TRIM(INDEX($A434:$Z434,MATCH(Lists!$J$3,$A$1:$Z$1,0))&amp;""),"")</f>
        <v/>
      </c>
      <c r="AG434" s="36">
        <f>IFERROR(TRIM(INDEX($A434:$Z434,MATCH(Lists!$J$4,$A$1:$Z$1,0))&amp;""),"")</f>
        <v/>
      </c>
      <c r="AH434" s="36">
        <f>IF(AND(AE434&lt;&gt;"",UPPER(TRIM(AB434))&lt;&gt;"Y"),1,0)</f>
        <v/>
      </c>
      <c r="AI434" s="36">
        <f>IF(AH434=1,IF(LEFT(IFERROR(TRIM(INDEX($A434:$Z434,MATCH(Lists!$J$5,$A$1:$Z$1,0))&amp;""),""),3)="Yes",1,0),0)</f>
        <v/>
      </c>
      <c r="AJ434" s="36">
        <f>IFERROR(TRIM(INDEX($A434:$Z434,MATCH(Lists!$J$9,$A$1:$Z$1,0))&amp;""),"")</f>
        <v/>
      </c>
      <c r="AK434" s="36">
        <f>IF(AH434=0,0,IF(AJ434="",1,IF(IFERROR(INDEX(Lists!$B$2:$B$9,MATCH(AJ434,Lists!$A$2:$A$9,0)),"N")="Y",1,0)))</f>
        <v/>
      </c>
      <c r="AL434" s="36">
        <f>AH434+AI434</f>
        <v/>
      </c>
      <c r="AM434" s="36">
        <f>AK434*(1+AI434)</f>
        <v/>
      </c>
      <c r="AN434" s="36">
        <f>IFERROR(VALUE(IFERROR(TRIM(INDEX($A434:$Z434,MATCH(Lists!$J$10,$A$1:$Z$1,0))&amp;""),"")),0)</f>
        <v/>
      </c>
      <c r="AO434" s="36">
        <f>IFERROR(VALUE(IFERROR(TRIM(INDEX($A434:$Z434,MATCH(Lists!$J$12,$A$1:$Z$1,0))&amp;""),"")),0)</f>
        <v/>
      </c>
      <c r="AP434" s="36">
        <f>IF(IFERROR(INDEX(Lists!$C$2:$C$9,MATCH(AJ434,Lists!$A$2:$A$9,0)),"N")="Y",AN434-AO434,0)</f>
        <v/>
      </c>
      <c r="AQ434" s="36">
        <f>UPPER(IFERROR(TRIM(INDEX($A434:$Z434,MATCH(Lists!$J$11,$A$1:$Z$1,0))&amp;""),""))</f>
        <v/>
      </c>
      <c r="AR434" s="36">
        <f>IF(LEN(AQ434)&gt;0,ROW(),"")</f>
        <v/>
      </c>
      <c r="AS434" s="36">
        <f>IFERROR(TRIM(INDEX($A434:$Z434,MATCH(Lists!$J$7,$A$1:$Z$1,0))&amp;""),"")</f>
        <v/>
      </c>
      <c r="AT434" s="36">
        <f>IFERROR(TRIM(INDEX($A434:$Z434,MATCH(Lists!$J$8,$A$1:$Z$1,0))&amp;""),"")</f>
        <v/>
      </c>
      <c r="AU434" s="36">
        <f>IF(AND(AH434=1,LEN(AT434)&gt;0),MAX($AU$1:AU433)+1,"")</f>
        <v/>
      </c>
      <c r="AV434" s="36">
        <f>IF(AH434=1,AE434,"")</f>
        <v/>
      </c>
      <c r="AW434" s="36">
        <f>IF(AV434="","",SUMPRODUCT(($AV$2:$AV$501&lt;&gt;"")*($AV$2:$AV$501&lt;AV434))+SUMPRODUCT(($AV$2:AV434=AV434)*1))</f>
        <v/>
      </c>
      <c r="AX434" s="36">
        <f>IF(AI434=1,IFERROR(TRIM(INDEX($A434:$Z434,MATCH(Lists!$J$6,$A$1:$Z$1,0))&amp;""),""),"")</f>
        <v/>
      </c>
    </row>
    <row r="435">
      <c r="AA435" s="34" t="n"/>
      <c r="AB435" s="37" t="n"/>
      <c r="AC435" s="37" t="n"/>
      <c r="AD435" s="34" t="n"/>
      <c r="AE435" s="36">
        <f>IFERROR(TRIM(INDEX($A435:$Z435,MATCH(Lists!$J$2,$A$1:$Z$1,0))&amp;""),"")</f>
        <v/>
      </c>
      <c r="AF435" s="36">
        <f>IFERROR(TRIM(INDEX($A435:$Z435,MATCH(Lists!$J$3,$A$1:$Z$1,0))&amp;""),"")</f>
        <v/>
      </c>
      <c r="AG435" s="36">
        <f>IFERROR(TRIM(INDEX($A435:$Z435,MATCH(Lists!$J$4,$A$1:$Z$1,0))&amp;""),"")</f>
        <v/>
      </c>
      <c r="AH435" s="36">
        <f>IF(AND(AE435&lt;&gt;"",UPPER(TRIM(AB435))&lt;&gt;"Y"),1,0)</f>
        <v/>
      </c>
      <c r="AI435" s="36">
        <f>IF(AH435=1,IF(LEFT(IFERROR(TRIM(INDEX($A435:$Z435,MATCH(Lists!$J$5,$A$1:$Z$1,0))&amp;""),""),3)="Yes",1,0),0)</f>
        <v/>
      </c>
      <c r="AJ435" s="36">
        <f>IFERROR(TRIM(INDEX($A435:$Z435,MATCH(Lists!$J$9,$A$1:$Z$1,0))&amp;""),"")</f>
        <v/>
      </c>
      <c r="AK435" s="36">
        <f>IF(AH435=0,0,IF(AJ435="",1,IF(IFERROR(INDEX(Lists!$B$2:$B$9,MATCH(AJ435,Lists!$A$2:$A$9,0)),"N")="Y",1,0)))</f>
        <v/>
      </c>
      <c r="AL435" s="36">
        <f>AH435+AI435</f>
        <v/>
      </c>
      <c r="AM435" s="36">
        <f>AK435*(1+AI435)</f>
        <v/>
      </c>
      <c r="AN435" s="36">
        <f>IFERROR(VALUE(IFERROR(TRIM(INDEX($A435:$Z435,MATCH(Lists!$J$10,$A$1:$Z$1,0))&amp;""),"")),0)</f>
        <v/>
      </c>
      <c r="AO435" s="36">
        <f>IFERROR(VALUE(IFERROR(TRIM(INDEX($A435:$Z435,MATCH(Lists!$J$12,$A$1:$Z$1,0))&amp;""),"")),0)</f>
        <v/>
      </c>
      <c r="AP435" s="36">
        <f>IF(IFERROR(INDEX(Lists!$C$2:$C$9,MATCH(AJ435,Lists!$A$2:$A$9,0)),"N")="Y",AN435-AO435,0)</f>
        <v/>
      </c>
      <c r="AQ435" s="36">
        <f>UPPER(IFERROR(TRIM(INDEX($A435:$Z435,MATCH(Lists!$J$11,$A$1:$Z$1,0))&amp;""),""))</f>
        <v/>
      </c>
      <c r="AR435" s="36">
        <f>IF(LEN(AQ435)&gt;0,ROW(),"")</f>
        <v/>
      </c>
      <c r="AS435" s="36">
        <f>IFERROR(TRIM(INDEX($A435:$Z435,MATCH(Lists!$J$7,$A$1:$Z$1,0))&amp;""),"")</f>
        <v/>
      </c>
      <c r="AT435" s="36">
        <f>IFERROR(TRIM(INDEX($A435:$Z435,MATCH(Lists!$J$8,$A$1:$Z$1,0))&amp;""),"")</f>
        <v/>
      </c>
      <c r="AU435" s="36">
        <f>IF(AND(AH435=1,LEN(AT435)&gt;0),MAX($AU$1:AU434)+1,"")</f>
        <v/>
      </c>
      <c r="AV435" s="36">
        <f>IF(AH435=1,AE435,"")</f>
        <v/>
      </c>
      <c r="AW435" s="36">
        <f>IF(AV435="","",SUMPRODUCT(($AV$2:$AV$501&lt;&gt;"")*($AV$2:$AV$501&lt;AV435))+SUMPRODUCT(($AV$2:AV435=AV435)*1))</f>
        <v/>
      </c>
      <c r="AX435" s="36">
        <f>IF(AI435=1,IFERROR(TRIM(INDEX($A435:$Z435,MATCH(Lists!$J$6,$A$1:$Z$1,0))&amp;""),""),"")</f>
        <v/>
      </c>
    </row>
    <row r="436">
      <c r="AA436" s="34" t="n"/>
      <c r="AB436" s="37" t="n"/>
      <c r="AC436" s="37" t="n"/>
      <c r="AD436" s="34" t="n"/>
      <c r="AE436" s="36">
        <f>IFERROR(TRIM(INDEX($A436:$Z436,MATCH(Lists!$J$2,$A$1:$Z$1,0))&amp;""),"")</f>
        <v/>
      </c>
      <c r="AF436" s="36">
        <f>IFERROR(TRIM(INDEX($A436:$Z436,MATCH(Lists!$J$3,$A$1:$Z$1,0))&amp;""),"")</f>
        <v/>
      </c>
      <c r="AG436" s="36">
        <f>IFERROR(TRIM(INDEX($A436:$Z436,MATCH(Lists!$J$4,$A$1:$Z$1,0))&amp;""),"")</f>
        <v/>
      </c>
      <c r="AH436" s="36">
        <f>IF(AND(AE436&lt;&gt;"",UPPER(TRIM(AB436))&lt;&gt;"Y"),1,0)</f>
        <v/>
      </c>
      <c r="AI436" s="36">
        <f>IF(AH436=1,IF(LEFT(IFERROR(TRIM(INDEX($A436:$Z436,MATCH(Lists!$J$5,$A$1:$Z$1,0))&amp;""),""),3)="Yes",1,0),0)</f>
        <v/>
      </c>
      <c r="AJ436" s="36">
        <f>IFERROR(TRIM(INDEX($A436:$Z436,MATCH(Lists!$J$9,$A$1:$Z$1,0))&amp;""),"")</f>
        <v/>
      </c>
      <c r="AK436" s="36">
        <f>IF(AH436=0,0,IF(AJ436="",1,IF(IFERROR(INDEX(Lists!$B$2:$B$9,MATCH(AJ436,Lists!$A$2:$A$9,0)),"N")="Y",1,0)))</f>
        <v/>
      </c>
      <c r="AL436" s="36">
        <f>AH436+AI436</f>
        <v/>
      </c>
      <c r="AM436" s="36">
        <f>AK436*(1+AI436)</f>
        <v/>
      </c>
      <c r="AN436" s="36">
        <f>IFERROR(VALUE(IFERROR(TRIM(INDEX($A436:$Z436,MATCH(Lists!$J$10,$A$1:$Z$1,0))&amp;""),"")),0)</f>
        <v/>
      </c>
      <c r="AO436" s="36">
        <f>IFERROR(VALUE(IFERROR(TRIM(INDEX($A436:$Z436,MATCH(Lists!$J$12,$A$1:$Z$1,0))&amp;""),"")),0)</f>
        <v/>
      </c>
      <c r="AP436" s="36">
        <f>IF(IFERROR(INDEX(Lists!$C$2:$C$9,MATCH(AJ436,Lists!$A$2:$A$9,0)),"N")="Y",AN436-AO436,0)</f>
        <v/>
      </c>
      <c r="AQ436" s="36">
        <f>UPPER(IFERROR(TRIM(INDEX($A436:$Z436,MATCH(Lists!$J$11,$A$1:$Z$1,0))&amp;""),""))</f>
        <v/>
      </c>
      <c r="AR436" s="36">
        <f>IF(LEN(AQ436)&gt;0,ROW(),"")</f>
        <v/>
      </c>
      <c r="AS436" s="36">
        <f>IFERROR(TRIM(INDEX($A436:$Z436,MATCH(Lists!$J$7,$A$1:$Z$1,0))&amp;""),"")</f>
        <v/>
      </c>
      <c r="AT436" s="36">
        <f>IFERROR(TRIM(INDEX($A436:$Z436,MATCH(Lists!$J$8,$A$1:$Z$1,0))&amp;""),"")</f>
        <v/>
      </c>
      <c r="AU436" s="36">
        <f>IF(AND(AH436=1,LEN(AT436)&gt;0),MAX($AU$1:AU435)+1,"")</f>
        <v/>
      </c>
      <c r="AV436" s="36">
        <f>IF(AH436=1,AE436,"")</f>
        <v/>
      </c>
      <c r="AW436" s="36">
        <f>IF(AV436="","",SUMPRODUCT(($AV$2:$AV$501&lt;&gt;"")*($AV$2:$AV$501&lt;AV436))+SUMPRODUCT(($AV$2:AV436=AV436)*1))</f>
        <v/>
      </c>
      <c r="AX436" s="36">
        <f>IF(AI436=1,IFERROR(TRIM(INDEX($A436:$Z436,MATCH(Lists!$J$6,$A$1:$Z$1,0))&amp;""),""),"")</f>
        <v/>
      </c>
    </row>
    <row r="437">
      <c r="AA437" s="34" t="n"/>
      <c r="AB437" s="37" t="n"/>
      <c r="AC437" s="37" t="n"/>
      <c r="AD437" s="34" t="n"/>
      <c r="AE437" s="36">
        <f>IFERROR(TRIM(INDEX($A437:$Z437,MATCH(Lists!$J$2,$A$1:$Z$1,0))&amp;""),"")</f>
        <v/>
      </c>
      <c r="AF437" s="36">
        <f>IFERROR(TRIM(INDEX($A437:$Z437,MATCH(Lists!$J$3,$A$1:$Z$1,0))&amp;""),"")</f>
        <v/>
      </c>
      <c r="AG437" s="36">
        <f>IFERROR(TRIM(INDEX($A437:$Z437,MATCH(Lists!$J$4,$A$1:$Z$1,0))&amp;""),"")</f>
        <v/>
      </c>
      <c r="AH437" s="36">
        <f>IF(AND(AE437&lt;&gt;"",UPPER(TRIM(AB437))&lt;&gt;"Y"),1,0)</f>
        <v/>
      </c>
      <c r="AI437" s="36">
        <f>IF(AH437=1,IF(LEFT(IFERROR(TRIM(INDEX($A437:$Z437,MATCH(Lists!$J$5,$A$1:$Z$1,0))&amp;""),""),3)="Yes",1,0),0)</f>
        <v/>
      </c>
      <c r="AJ437" s="36">
        <f>IFERROR(TRIM(INDEX($A437:$Z437,MATCH(Lists!$J$9,$A$1:$Z$1,0))&amp;""),"")</f>
        <v/>
      </c>
      <c r="AK437" s="36">
        <f>IF(AH437=0,0,IF(AJ437="",1,IF(IFERROR(INDEX(Lists!$B$2:$B$9,MATCH(AJ437,Lists!$A$2:$A$9,0)),"N")="Y",1,0)))</f>
        <v/>
      </c>
      <c r="AL437" s="36">
        <f>AH437+AI437</f>
        <v/>
      </c>
      <c r="AM437" s="36">
        <f>AK437*(1+AI437)</f>
        <v/>
      </c>
      <c r="AN437" s="36">
        <f>IFERROR(VALUE(IFERROR(TRIM(INDEX($A437:$Z437,MATCH(Lists!$J$10,$A$1:$Z$1,0))&amp;""),"")),0)</f>
        <v/>
      </c>
      <c r="AO437" s="36">
        <f>IFERROR(VALUE(IFERROR(TRIM(INDEX($A437:$Z437,MATCH(Lists!$J$12,$A$1:$Z$1,0))&amp;""),"")),0)</f>
        <v/>
      </c>
      <c r="AP437" s="36">
        <f>IF(IFERROR(INDEX(Lists!$C$2:$C$9,MATCH(AJ437,Lists!$A$2:$A$9,0)),"N")="Y",AN437-AO437,0)</f>
        <v/>
      </c>
      <c r="AQ437" s="36">
        <f>UPPER(IFERROR(TRIM(INDEX($A437:$Z437,MATCH(Lists!$J$11,$A$1:$Z$1,0))&amp;""),""))</f>
        <v/>
      </c>
      <c r="AR437" s="36">
        <f>IF(LEN(AQ437)&gt;0,ROW(),"")</f>
        <v/>
      </c>
      <c r="AS437" s="36">
        <f>IFERROR(TRIM(INDEX($A437:$Z437,MATCH(Lists!$J$7,$A$1:$Z$1,0))&amp;""),"")</f>
        <v/>
      </c>
      <c r="AT437" s="36">
        <f>IFERROR(TRIM(INDEX($A437:$Z437,MATCH(Lists!$J$8,$A$1:$Z$1,0))&amp;""),"")</f>
        <v/>
      </c>
      <c r="AU437" s="36">
        <f>IF(AND(AH437=1,LEN(AT437)&gt;0),MAX($AU$1:AU436)+1,"")</f>
        <v/>
      </c>
      <c r="AV437" s="36">
        <f>IF(AH437=1,AE437,"")</f>
        <v/>
      </c>
      <c r="AW437" s="36">
        <f>IF(AV437="","",SUMPRODUCT(($AV$2:$AV$501&lt;&gt;"")*($AV$2:$AV$501&lt;AV437))+SUMPRODUCT(($AV$2:AV437=AV437)*1))</f>
        <v/>
      </c>
      <c r="AX437" s="36">
        <f>IF(AI437=1,IFERROR(TRIM(INDEX($A437:$Z437,MATCH(Lists!$J$6,$A$1:$Z$1,0))&amp;""),""),"")</f>
        <v/>
      </c>
    </row>
    <row r="438">
      <c r="AA438" s="34" t="n"/>
      <c r="AB438" s="37" t="n"/>
      <c r="AC438" s="37" t="n"/>
      <c r="AD438" s="34" t="n"/>
      <c r="AE438" s="36">
        <f>IFERROR(TRIM(INDEX($A438:$Z438,MATCH(Lists!$J$2,$A$1:$Z$1,0))&amp;""),"")</f>
        <v/>
      </c>
      <c r="AF438" s="36">
        <f>IFERROR(TRIM(INDEX($A438:$Z438,MATCH(Lists!$J$3,$A$1:$Z$1,0))&amp;""),"")</f>
        <v/>
      </c>
      <c r="AG438" s="36">
        <f>IFERROR(TRIM(INDEX($A438:$Z438,MATCH(Lists!$J$4,$A$1:$Z$1,0))&amp;""),"")</f>
        <v/>
      </c>
      <c r="AH438" s="36">
        <f>IF(AND(AE438&lt;&gt;"",UPPER(TRIM(AB438))&lt;&gt;"Y"),1,0)</f>
        <v/>
      </c>
      <c r="AI438" s="36">
        <f>IF(AH438=1,IF(LEFT(IFERROR(TRIM(INDEX($A438:$Z438,MATCH(Lists!$J$5,$A$1:$Z$1,0))&amp;""),""),3)="Yes",1,0),0)</f>
        <v/>
      </c>
      <c r="AJ438" s="36">
        <f>IFERROR(TRIM(INDEX($A438:$Z438,MATCH(Lists!$J$9,$A$1:$Z$1,0))&amp;""),"")</f>
        <v/>
      </c>
      <c r="AK438" s="36">
        <f>IF(AH438=0,0,IF(AJ438="",1,IF(IFERROR(INDEX(Lists!$B$2:$B$9,MATCH(AJ438,Lists!$A$2:$A$9,0)),"N")="Y",1,0)))</f>
        <v/>
      </c>
      <c r="AL438" s="36">
        <f>AH438+AI438</f>
        <v/>
      </c>
      <c r="AM438" s="36">
        <f>AK438*(1+AI438)</f>
        <v/>
      </c>
      <c r="AN438" s="36">
        <f>IFERROR(VALUE(IFERROR(TRIM(INDEX($A438:$Z438,MATCH(Lists!$J$10,$A$1:$Z$1,0))&amp;""),"")),0)</f>
        <v/>
      </c>
      <c r="AO438" s="36">
        <f>IFERROR(VALUE(IFERROR(TRIM(INDEX($A438:$Z438,MATCH(Lists!$J$12,$A$1:$Z$1,0))&amp;""),"")),0)</f>
        <v/>
      </c>
      <c r="AP438" s="36">
        <f>IF(IFERROR(INDEX(Lists!$C$2:$C$9,MATCH(AJ438,Lists!$A$2:$A$9,0)),"N")="Y",AN438-AO438,0)</f>
        <v/>
      </c>
      <c r="AQ438" s="36">
        <f>UPPER(IFERROR(TRIM(INDEX($A438:$Z438,MATCH(Lists!$J$11,$A$1:$Z$1,0))&amp;""),""))</f>
        <v/>
      </c>
      <c r="AR438" s="36">
        <f>IF(LEN(AQ438)&gt;0,ROW(),"")</f>
        <v/>
      </c>
      <c r="AS438" s="36">
        <f>IFERROR(TRIM(INDEX($A438:$Z438,MATCH(Lists!$J$7,$A$1:$Z$1,0))&amp;""),"")</f>
        <v/>
      </c>
      <c r="AT438" s="36">
        <f>IFERROR(TRIM(INDEX($A438:$Z438,MATCH(Lists!$J$8,$A$1:$Z$1,0))&amp;""),"")</f>
        <v/>
      </c>
      <c r="AU438" s="36">
        <f>IF(AND(AH438=1,LEN(AT438)&gt;0),MAX($AU$1:AU437)+1,"")</f>
        <v/>
      </c>
      <c r="AV438" s="36">
        <f>IF(AH438=1,AE438,"")</f>
        <v/>
      </c>
      <c r="AW438" s="36">
        <f>IF(AV438="","",SUMPRODUCT(($AV$2:$AV$501&lt;&gt;"")*($AV$2:$AV$501&lt;AV438))+SUMPRODUCT(($AV$2:AV438=AV438)*1))</f>
        <v/>
      </c>
      <c r="AX438" s="36">
        <f>IF(AI438=1,IFERROR(TRIM(INDEX($A438:$Z438,MATCH(Lists!$J$6,$A$1:$Z$1,0))&amp;""),""),"")</f>
        <v/>
      </c>
    </row>
    <row r="439">
      <c r="AA439" s="34" t="n"/>
      <c r="AB439" s="37" t="n"/>
      <c r="AC439" s="37" t="n"/>
      <c r="AD439" s="34" t="n"/>
      <c r="AE439" s="36">
        <f>IFERROR(TRIM(INDEX($A439:$Z439,MATCH(Lists!$J$2,$A$1:$Z$1,0))&amp;""),"")</f>
        <v/>
      </c>
      <c r="AF439" s="36">
        <f>IFERROR(TRIM(INDEX($A439:$Z439,MATCH(Lists!$J$3,$A$1:$Z$1,0))&amp;""),"")</f>
        <v/>
      </c>
      <c r="AG439" s="36">
        <f>IFERROR(TRIM(INDEX($A439:$Z439,MATCH(Lists!$J$4,$A$1:$Z$1,0))&amp;""),"")</f>
        <v/>
      </c>
      <c r="AH439" s="36">
        <f>IF(AND(AE439&lt;&gt;"",UPPER(TRIM(AB439))&lt;&gt;"Y"),1,0)</f>
        <v/>
      </c>
      <c r="AI439" s="36">
        <f>IF(AH439=1,IF(LEFT(IFERROR(TRIM(INDEX($A439:$Z439,MATCH(Lists!$J$5,$A$1:$Z$1,0))&amp;""),""),3)="Yes",1,0),0)</f>
        <v/>
      </c>
      <c r="AJ439" s="36">
        <f>IFERROR(TRIM(INDEX($A439:$Z439,MATCH(Lists!$J$9,$A$1:$Z$1,0))&amp;""),"")</f>
        <v/>
      </c>
      <c r="AK439" s="36">
        <f>IF(AH439=0,0,IF(AJ439="",1,IF(IFERROR(INDEX(Lists!$B$2:$B$9,MATCH(AJ439,Lists!$A$2:$A$9,0)),"N")="Y",1,0)))</f>
        <v/>
      </c>
      <c r="AL439" s="36">
        <f>AH439+AI439</f>
        <v/>
      </c>
      <c r="AM439" s="36">
        <f>AK439*(1+AI439)</f>
        <v/>
      </c>
      <c r="AN439" s="36">
        <f>IFERROR(VALUE(IFERROR(TRIM(INDEX($A439:$Z439,MATCH(Lists!$J$10,$A$1:$Z$1,0))&amp;""),"")),0)</f>
        <v/>
      </c>
      <c r="AO439" s="36">
        <f>IFERROR(VALUE(IFERROR(TRIM(INDEX($A439:$Z439,MATCH(Lists!$J$12,$A$1:$Z$1,0))&amp;""),"")),0)</f>
        <v/>
      </c>
      <c r="AP439" s="36">
        <f>IF(IFERROR(INDEX(Lists!$C$2:$C$9,MATCH(AJ439,Lists!$A$2:$A$9,0)),"N")="Y",AN439-AO439,0)</f>
        <v/>
      </c>
      <c r="AQ439" s="36">
        <f>UPPER(IFERROR(TRIM(INDEX($A439:$Z439,MATCH(Lists!$J$11,$A$1:$Z$1,0))&amp;""),""))</f>
        <v/>
      </c>
      <c r="AR439" s="36">
        <f>IF(LEN(AQ439)&gt;0,ROW(),"")</f>
        <v/>
      </c>
      <c r="AS439" s="36">
        <f>IFERROR(TRIM(INDEX($A439:$Z439,MATCH(Lists!$J$7,$A$1:$Z$1,0))&amp;""),"")</f>
        <v/>
      </c>
      <c r="AT439" s="36">
        <f>IFERROR(TRIM(INDEX($A439:$Z439,MATCH(Lists!$J$8,$A$1:$Z$1,0))&amp;""),"")</f>
        <v/>
      </c>
      <c r="AU439" s="36">
        <f>IF(AND(AH439=1,LEN(AT439)&gt;0),MAX($AU$1:AU438)+1,"")</f>
        <v/>
      </c>
      <c r="AV439" s="36">
        <f>IF(AH439=1,AE439,"")</f>
        <v/>
      </c>
      <c r="AW439" s="36">
        <f>IF(AV439="","",SUMPRODUCT(($AV$2:$AV$501&lt;&gt;"")*($AV$2:$AV$501&lt;AV439))+SUMPRODUCT(($AV$2:AV439=AV439)*1))</f>
        <v/>
      </c>
      <c r="AX439" s="36">
        <f>IF(AI439=1,IFERROR(TRIM(INDEX($A439:$Z439,MATCH(Lists!$J$6,$A$1:$Z$1,0))&amp;""),""),"")</f>
        <v/>
      </c>
    </row>
    <row r="440">
      <c r="AA440" s="34" t="n"/>
      <c r="AB440" s="37" t="n"/>
      <c r="AC440" s="37" t="n"/>
      <c r="AD440" s="34" t="n"/>
      <c r="AE440" s="36">
        <f>IFERROR(TRIM(INDEX($A440:$Z440,MATCH(Lists!$J$2,$A$1:$Z$1,0))&amp;""),"")</f>
        <v/>
      </c>
      <c r="AF440" s="36">
        <f>IFERROR(TRIM(INDEX($A440:$Z440,MATCH(Lists!$J$3,$A$1:$Z$1,0))&amp;""),"")</f>
        <v/>
      </c>
      <c r="AG440" s="36">
        <f>IFERROR(TRIM(INDEX($A440:$Z440,MATCH(Lists!$J$4,$A$1:$Z$1,0))&amp;""),"")</f>
        <v/>
      </c>
      <c r="AH440" s="36">
        <f>IF(AND(AE440&lt;&gt;"",UPPER(TRIM(AB440))&lt;&gt;"Y"),1,0)</f>
        <v/>
      </c>
      <c r="AI440" s="36">
        <f>IF(AH440=1,IF(LEFT(IFERROR(TRIM(INDEX($A440:$Z440,MATCH(Lists!$J$5,$A$1:$Z$1,0))&amp;""),""),3)="Yes",1,0),0)</f>
        <v/>
      </c>
      <c r="AJ440" s="36">
        <f>IFERROR(TRIM(INDEX($A440:$Z440,MATCH(Lists!$J$9,$A$1:$Z$1,0))&amp;""),"")</f>
        <v/>
      </c>
      <c r="AK440" s="36">
        <f>IF(AH440=0,0,IF(AJ440="",1,IF(IFERROR(INDEX(Lists!$B$2:$B$9,MATCH(AJ440,Lists!$A$2:$A$9,0)),"N")="Y",1,0)))</f>
        <v/>
      </c>
      <c r="AL440" s="36">
        <f>AH440+AI440</f>
        <v/>
      </c>
      <c r="AM440" s="36">
        <f>AK440*(1+AI440)</f>
        <v/>
      </c>
      <c r="AN440" s="36">
        <f>IFERROR(VALUE(IFERROR(TRIM(INDEX($A440:$Z440,MATCH(Lists!$J$10,$A$1:$Z$1,0))&amp;""),"")),0)</f>
        <v/>
      </c>
      <c r="AO440" s="36">
        <f>IFERROR(VALUE(IFERROR(TRIM(INDEX($A440:$Z440,MATCH(Lists!$J$12,$A$1:$Z$1,0))&amp;""),"")),0)</f>
        <v/>
      </c>
      <c r="AP440" s="36">
        <f>IF(IFERROR(INDEX(Lists!$C$2:$C$9,MATCH(AJ440,Lists!$A$2:$A$9,0)),"N")="Y",AN440-AO440,0)</f>
        <v/>
      </c>
      <c r="AQ440" s="36">
        <f>UPPER(IFERROR(TRIM(INDEX($A440:$Z440,MATCH(Lists!$J$11,$A$1:$Z$1,0))&amp;""),""))</f>
        <v/>
      </c>
      <c r="AR440" s="36">
        <f>IF(LEN(AQ440)&gt;0,ROW(),"")</f>
        <v/>
      </c>
      <c r="AS440" s="36">
        <f>IFERROR(TRIM(INDEX($A440:$Z440,MATCH(Lists!$J$7,$A$1:$Z$1,0))&amp;""),"")</f>
        <v/>
      </c>
      <c r="AT440" s="36">
        <f>IFERROR(TRIM(INDEX($A440:$Z440,MATCH(Lists!$J$8,$A$1:$Z$1,0))&amp;""),"")</f>
        <v/>
      </c>
      <c r="AU440" s="36">
        <f>IF(AND(AH440=1,LEN(AT440)&gt;0),MAX($AU$1:AU439)+1,"")</f>
        <v/>
      </c>
      <c r="AV440" s="36">
        <f>IF(AH440=1,AE440,"")</f>
        <v/>
      </c>
      <c r="AW440" s="36">
        <f>IF(AV440="","",SUMPRODUCT(($AV$2:$AV$501&lt;&gt;"")*($AV$2:$AV$501&lt;AV440))+SUMPRODUCT(($AV$2:AV440=AV440)*1))</f>
        <v/>
      </c>
      <c r="AX440" s="36">
        <f>IF(AI440=1,IFERROR(TRIM(INDEX($A440:$Z440,MATCH(Lists!$J$6,$A$1:$Z$1,0))&amp;""),""),"")</f>
        <v/>
      </c>
    </row>
    <row r="441">
      <c r="AA441" s="34" t="n"/>
      <c r="AB441" s="37" t="n"/>
      <c r="AC441" s="37" t="n"/>
      <c r="AD441" s="34" t="n"/>
      <c r="AE441" s="36">
        <f>IFERROR(TRIM(INDEX($A441:$Z441,MATCH(Lists!$J$2,$A$1:$Z$1,0))&amp;""),"")</f>
        <v/>
      </c>
      <c r="AF441" s="36">
        <f>IFERROR(TRIM(INDEX($A441:$Z441,MATCH(Lists!$J$3,$A$1:$Z$1,0))&amp;""),"")</f>
        <v/>
      </c>
      <c r="AG441" s="36">
        <f>IFERROR(TRIM(INDEX($A441:$Z441,MATCH(Lists!$J$4,$A$1:$Z$1,0))&amp;""),"")</f>
        <v/>
      </c>
      <c r="AH441" s="36">
        <f>IF(AND(AE441&lt;&gt;"",UPPER(TRIM(AB441))&lt;&gt;"Y"),1,0)</f>
        <v/>
      </c>
      <c r="AI441" s="36">
        <f>IF(AH441=1,IF(LEFT(IFERROR(TRIM(INDEX($A441:$Z441,MATCH(Lists!$J$5,$A$1:$Z$1,0))&amp;""),""),3)="Yes",1,0),0)</f>
        <v/>
      </c>
      <c r="AJ441" s="36">
        <f>IFERROR(TRIM(INDEX($A441:$Z441,MATCH(Lists!$J$9,$A$1:$Z$1,0))&amp;""),"")</f>
        <v/>
      </c>
      <c r="AK441" s="36">
        <f>IF(AH441=0,0,IF(AJ441="",1,IF(IFERROR(INDEX(Lists!$B$2:$B$9,MATCH(AJ441,Lists!$A$2:$A$9,0)),"N")="Y",1,0)))</f>
        <v/>
      </c>
      <c r="AL441" s="36">
        <f>AH441+AI441</f>
        <v/>
      </c>
      <c r="AM441" s="36">
        <f>AK441*(1+AI441)</f>
        <v/>
      </c>
      <c r="AN441" s="36">
        <f>IFERROR(VALUE(IFERROR(TRIM(INDEX($A441:$Z441,MATCH(Lists!$J$10,$A$1:$Z$1,0))&amp;""),"")),0)</f>
        <v/>
      </c>
      <c r="AO441" s="36">
        <f>IFERROR(VALUE(IFERROR(TRIM(INDEX($A441:$Z441,MATCH(Lists!$J$12,$A$1:$Z$1,0))&amp;""),"")),0)</f>
        <v/>
      </c>
      <c r="AP441" s="36">
        <f>IF(IFERROR(INDEX(Lists!$C$2:$C$9,MATCH(AJ441,Lists!$A$2:$A$9,0)),"N")="Y",AN441-AO441,0)</f>
        <v/>
      </c>
      <c r="AQ441" s="36">
        <f>UPPER(IFERROR(TRIM(INDEX($A441:$Z441,MATCH(Lists!$J$11,$A$1:$Z$1,0))&amp;""),""))</f>
        <v/>
      </c>
      <c r="AR441" s="36">
        <f>IF(LEN(AQ441)&gt;0,ROW(),"")</f>
        <v/>
      </c>
      <c r="AS441" s="36">
        <f>IFERROR(TRIM(INDEX($A441:$Z441,MATCH(Lists!$J$7,$A$1:$Z$1,0))&amp;""),"")</f>
        <v/>
      </c>
      <c r="AT441" s="36">
        <f>IFERROR(TRIM(INDEX($A441:$Z441,MATCH(Lists!$J$8,$A$1:$Z$1,0))&amp;""),"")</f>
        <v/>
      </c>
      <c r="AU441" s="36">
        <f>IF(AND(AH441=1,LEN(AT441)&gt;0),MAX($AU$1:AU440)+1,"")</f>
        <v/>
      </c>
      <c r="AV441" s="36">
        <f>IF(AH441=1,AE441,"")</f>
        <v/>
      </c>
      <c r="AW441" s="36">
        <f>IF(AV441="","",SUMPRODUCT(($AV$2:$AV$501&lt;&gt;"")*($AV$2:$AV$501&lt;AV441))+SUMPRODUCT(($AV$2:AV441=AV441)*1))</f>
        <v/>
      </c>
      <c r="AX441" s="36">
        <f>IF(AI441=1,IFERROR(TRIM(INDEX($A441:$Z441,MATCH(Lists!$J$6,$A$1:$Z$1,0))&amp;""),""),"")</f>
        <v/>
      </c>
    </row>
    <row r="442">
      <c r="AA442" s="34" t="n"/>
      <c r="AB442" s="37" t="n"/>
      <c r="AC442" s="37" t="n"/>
      <c r="AD442" s="34" t="n"/>
      <c r="AE442" s="36">
        <f>IFERROR(TRIM(INDEX($A442:$Z442,MATCH(Lists!$J$2,$A$1:$Z$1,0))&amp;""),"")</f>
        <v/>
      </c>
      <c r="AF442" s="36">
        <f>IFERROR(TRIM(INDEX($A442:$Z442,MATCH(Lists!$J$3,$A$1:$Z$1,0))&amp;""),"")</f>
        <v/>
      </c>
      <c r="AG442" s="36">
        <f>IFERROR(TRIM(INDEX($A442:$Z442,MATCH(Lists!$J$4,$A$1:$Z$1,0))&amp;""),"")</f>
        <v/>
      </c>
      <c r="AH442" s="36">
        <f>IF(AND(AE442&lt;&gt;"",UPPER(TRIM(AB442))&lt;&gt;"Y"),1,0)</f>
        <v/>
      </c>
      <c r="AI442" s="36">
        <f>IF(AH442=1,IF(LEFT(IFERROR(TRIM(INDEX($A442:$Z442,MATCH(Lists!$J$5,$A$1:$Z$1,0))&amp;""),""),3)="Yes",1,0),0)</f>
        <v/>
      </c>
      <c r="AJ442" s="36">
        <f>IFERROR(TRIM(INDEX($A442:$Z442,MATCH(Lists!$J$9,$A$1:$Z$1,0))&amp;""),"")</f>
        <v/>
      </c>
      <c r="AK442" s="36">
        <f>IF(AH442=0,0,IF(AJ442="",1,IF(IFERROR(INDEX(Lists!$B$2:$B$9,MATCH(AJ442,Lists!$A$2:$A$9,0)),"N")="Y",1,0)))</f>
        <v/>
      </c>
      <c r="AL442" s="36">
        <f>AH442+AI442</f>
        <v/>
      </c>
      <c r="AM442" s="36">
        <f>AK442*(1+AI442)</f>
        <v/>
      </c>
      <c r="AN442" s="36">
        <f>IFERROR(VALUE(IFERROR(TRIM(INDEX($A442:$Z442,MATCH(Lists!$J$10,$A$1:$Z$1,0))&amp;""),"")),0)</f>
        <v/>
      </c>
      <c r="AO442" s="36">
        <f>IFERROR(VALUE(IFERROR(TRIM(INDEX($A442:$Z442,MATCH(Lists!$J$12,$A$1:$Z$1,0))&amp;""),"")),0)</f>
        <v/>
      </c>
      <c r="AP442" s="36">
        <f>IF(IFERROR(INDEX(Lists!$C$2:$C$9,MATCH(AJ442,Lists!$A$2:$A$9,0)),"N")="Y",AN442-AO442,0)</f>
        <v/>
      </c>
      <c r="AQ442" s="36">
        <f>UPPER(IFERROR(TRIM(INDEX($A442:$Z442,MATCH(Lists!$J$11,$A$1:$Z$1,0))&amp;""),""))</f>
        <v/>
      </c>
      <c r="AR442" s="36">
        <f>IF(LEN(AQ442)&gt;0,ROW(),"")</f>
        <v/>
      </c>
      <c r="AS442" s="36">
        <f>IFERROR(TRIM(INDEX($A442:$Z442,MATCH(Lists!$J$7,$A$1:$Z$1,0))&amp;""),"")</f>
        <v/>
      </c>
      <c r="AT442" s="36">
        <f>IFERROR(TRIM(INDEX($A442:$Z442,MATCH(Lists!$J$8,$A$1:$Z$1,0))&amp;""),"")</f>
        <v/>
      </c>
      <c r="AU442" s="36">
        <f>IF(AND(AH442=1,LEN(AT442)&gt;0),MAX($AU$1:AU441)+1,"")</f>
        <v/>
      </c>
      <c r="AV442" s="36">
        <f>IF(AH442=1,AE442,"")</f>
        <v/>
      </c>
      <c r="AW442" s="36">
        <f>IF(AV442="","",SUMPRODUCT(($AV$2:$AV$501&lt;&gt;"")*($AV$2:$AV$501&lt;AV442))+SUMPRODUCT(($AV$2:AV442=AV442)*1))</f>
        <v/>
      </c>
      <c r="AX442" s="36">
        <f>IF(AI442=1,IFERROR(TRIM(INDEX($A442:$Z442,MATCH(Lists!$J$6,$A$1:$Z$1,0))&amp;""),""),"")</f>
        <v/>
      </c>
    </row>
    <row r="443">
      <c r="AA443" s="34" t="n"/>
      <c r="AB443" s="37" t="n"/>
      <c r="AC443" s="37" t="n"/>
      <c r="AD443" s="34" t="n"/>
      <c r="AE443" s="36">
        <f>IFERROR(TRIM(INDEX($A443:$Z443,MATCH(Lists!$J$2,$A$1:$Z$1,0))&amp;""),"")</f>
        <v/>
      </c>
      <c r="AF443" s="36">
        <f>IFERROR(TRIM(INDEX($A443:$Z443,MATCH(Lists!$J$3,$A$1:$Z$1,0))&amp;""),"")</f>
        <v/>
      </c>
      <c r="AG443" s="36">
        <f>IFERROR(TRIM(INDEX($A443:$Z443,MATCH(Lists!$J$4,$A$1:$Z$1,0))&amp;""),"")</f>
        <v/>
      </c>
      <c r="AH443" s="36">
        <f>IF(AND(AE443&lt;&gt;"",UPPER(TRIM(AB443))&lt;&gt;"Y"),1,0)</f>
        <v/>
      </c>
      <c r="AI443" s="36">
        <f>IF(AH443=1,IF(LEFT(IFERROR(TRIM(INDEX($A443:$Z443,MATCH(Lists!$J$5,$A$1:$Z$1,0))&amp;""),""),3)="Yes",1,0),0)</f>
        <v/>
      </c>
      <c r="AJ443" s="36">
        <f>IFERROR(TRIM(INDEX($A443:$Z443,MATCH(Lists!$J$9,$A$1:$Z$1,0))&amp;""),"")</f>
        <v/>
      </c>
      <c r="AK443" s="36">
        <f>IF(AH443=0,0,IF(AJ443="",1,IF(IFERROR(INDEX(Lists!$B$2:$B$9,MATCH(AJ443,Lists!$A$2:$A$9,0)),"N")="Y",1,0)))</f>
        <v/>
      </c>
      <c r="AL443" s="36">
        <f>AH443+AI443</f>
        <v/>
      </c>
      <c r="AM443" s="36">
        <f>AK443*(1+AI443)</f>
        <v/>
      </c>
      <c r="AN443" s="36">
        <f>IFERROR(VALUE(IFERROR(TRIM(INDEX($A443:$Z443,MATCH(Lists!$J$10,$A$1:$Z$1,0))&amp;""),"")),0)</f>
        <v/>
      </c>
      <c r="AO443" s="36">
        <f>IFERROR(VALUE(IFERROR(TRIM(INDEX($A443:$Z443,MATCH(Lists!$J$12,$A$1:$Z$1,0))&amp;""),"")),0)</f>
        <v/>
      </c>
      <c r="AP443" s="36">
        <f>IF(IFERROR(INDEX(Lists!$C$2:$C$9,MATCH(AJ443,Lists!$A$2:$A$9,0)),"N")="Y",AN443-AO443,0)</f>
        <v/>
      </c>
      <c r="AQ443" s="36">
        <f>UPPER(IFERROR(TRIM(INDEX($A443:$Z443,MATCH(Lists!$J$11,$A$1:$Z$1,0))&amp;""),""))</f>
        <v/>
      </c>
      <c r="AR443" s="36">
        <f>IF(LEN(AQ443)&gt;0,ROW(),"")</f>
        <v/>
      </c>
      <c r="AS443" s="36">
        <f>IFERROR(TRIM(INDEX($A443:$Z443,MATCH(Lists!$J$7,$A$1:$Z$1,0))&amp;""),"")</f>
        <v/>
      </c>
      <c r="AT443" s="36">
        <f>IFERROR(TRIM(INDEX($A443:$Z443,MATCH(Lists!$J$8,$A$1:$Z$1,0))&amp;""),"")</f>
        <v/>
      </c>
      <c r="AU443" s="36">
        <f>IF(AND(AH443=1,LEN(AT443)&gt;0),MAX($AU$1:AU442)+1,"")</f>
        <v/>
      </c>
      <c r="AV443" s="36">
        <f>IF(AH443=1,AE443,"")</f>
        <v/>
      </c>
      <c r="AW443" s="36">
        <f>IF(AV443="","",SUMPRODUCT(($AV$2:$AV$501&lt;&gt;"")*($AV$2:$AV$501&lt;AV443))+SUMPRODUCT(($AV$2:AV443=AV443)*1))</f>
        <v/>
      </c>
      <c r="AX443" s="36">
        <f>IF(AI443=1,IFERROR(TRIM(INDEX($A443:$Z443,MATCH(Lists!$J$6,$A$1:$Z$1,0))&amp;""),""),"")</f>
        <v/>
      </c>
    </row>
    <row r="444">
      <c r="AA444" s="34" t="n"/>
      <c r="AB444" s="37" t="n"/>
      <c r="AC444" s="37" t="n"/>
      <c r="AD444" s="34" t="n"/>
      <c r="AE444" s="36">
        <f>IFERROR(TRIM(INDEX($A444:$Z444,MATCH(Lists!$J$2,$A$1:$Z$1,0))&amp;""),"")</f>
        <v/>
      </c>
      <c r="AF444" s="36">
        <f>IFERROR(TRIM(INDEX($A444:$Z444,MATCH(Lists!$J$3,$A$1:$Z$1,0))&amp;""),"")</f>
        <v/>
      </c>
      <c r="AG444" s="36">
        <f>IFERROR(TRIM(INDEX($A444:$Z444,MATCH(Lists!$J$4,$A$1:$Z$1,0))&amp;""),"")</f>
        <v/>
      </c>
      <c r="AH444" s="36">
        <f>IF(AND(AE444&lt;&gt;"",UPPER(TRIM(AB444))&lt;&gt;"Y"),1,0)</f>
        <v/>
      </c>
      <c r="AI444" s="36">
        <f>IF(AH444=1,IF(LEFT(IFERROR(TRIM(INDEX($A444:$Z444,MATCH(Lists!$J$5,$A$1:$Z$1,0))&amp;""),""),3)="Yes",1,0),0)</f>
        <v/>
      </c>
      <c r="AJ444" s="36">
        <f>IFERROR(TRIM(INDEX($A444:$Z444,MATCH(Lists!$J$9,$A$1:$Z$1,0))&amp;""),"")</f>
        <v/>
      </c>
      <c r="AK444" s="36">
        <f>IF(AH444=0,0,IF(AJ444="",1,IF(IFERROR(INDEX(Lists!$B$2:$B$9,MATCH(AJ444,Lists!$A$2:$A$9,0)),"N")="Y",1,0)))</f>
        <v/>
      </c>
      <c r="AL444" s="36">
        <f>AH444+AI444</f>
        <v/>
      </c>
      <c r="AM444" s="36">
        <f>AK444*(1+AI444)</f>
        <v/>
      </c>
      <c r="AN444" s="36">
        <f>IFERROR(VALUE(IFERROR(TRIM(INDEX($A444:$Z444,MATCH(Lists!$J$10,$A$1:$Z$1,0))&amp;""),"")),0)</f>
        <v/>
      </c>
      <c r="AO444" s="36">
        <f>IFERROR(VALUE(IFERROR(TRIM(INDEX($A444:$Z444,MATCH(Lists!$J$12,$A$1:$Z$1,0))&amp;""),"")),0)</f>
        <v/>
      </c>
      <c r="AP444" s="36">
        <f>IF(IFERROR(INDEX(Lists!$C$2:$C$9,MATCH(AJ444,Lists!$A$2:$A$9,0)),"N")="Y",AN444-AO444,0)</f>
        <v/>
      </c>
      <c r="AQ444" s="36">
        <f>UPPER(IFERROR(TRIM(INDEX($A444:$Z444,MATCH(Lists!$J$11,$A$1:$Z$1,0))&amp;""),""))</f>
        <v/>
      </c>
      <c r="AR444" s="36">
        <f>IF(LEN(AQ444)&gt;0,ROW(),"")</f>
        <v/>
      </c>
      <c r="AS444" s="36">
        <f>IFERROR(TRIM(INDEX($A444:$Z444,MATCH(Lists!$J$7,$A$1:$Z$1,0))&amp;""),"")</f>
        <v/>
      </c>
      <c r="AT444" s="36">
        <f>IFERROR(TRIM(INDEX($A444:$Z444,MATCH(Lists!$J$8,$A$1:$Z$1,0))&amp;""),"")</f>
        <v/>
      </c>
      <c r="AU444" s="36">
        <f>IF(AND(AH444=1,LEN(AT444)&gt;0),MAX($AU$1:AU443)+1,"")</f>
        <v/>
      </c>
      <c r="AV444" s="36">
        <f>IF(AH444=1,AE444,"")</f>
        <v/>
      </c>
      <c r="AW444" s="36">
        <f>IF(AV444="","",SUMPRODUCT(($AV$2:$AV$501&lt;&gt;"")*($AV$2:$AV$501&lt;AV444))+SUMPRODUCT(($AV$2:AV444=AV444)*1))</f>
        <v/>
      </c>
      <c r="AX444" s="36">
        <f>IF(AI444=1,IFERROR(TRIM(INDEX($A444:$Z444,MATCH(Lists!$J$6,$A$1:$Z$1,0))&amp;""),""),"")</f>
        <v/>
      </c>
    </row>
    <row r="445">
      <c r="AA445" s="34" t="n"/>
      <c r="AB445" s="37" t="n"/>
      <c r="AC445" s="37" t="n"/>
      <c r="AD445" s="34" t="n"/>
      <c r="AE445" s="36">
        <f>IFERROR(TRIM(INDEX($A445:$Z445,MATCH(Lists!$J$2,$A$1:$Z$1,0))&amp;""),"")</f>
        <v/>
      </c>
      <c r="AF445" s="36">
        <f>IFERROR(TRIM(INDEX($A445:$Z445,MATCH(Lists!$J$3,$A$1:$Z$1,0))&amp;""),"")</f>
        <v/>
      </c>
      <c r="AG445" s="36">
        <f>IFERROR(TRIM(INDEX($A445:$Z445,MATCH(Lists!$J$4,$A$1:$Z$1,0))&amp;""),"")</f>
        <v/>
      </c>
      <c r="AH445" s="36">
        <f>IF(AND(AE445&lt;&gt;"",UPPER(TRIM(AB445))&lt;&gt;"Y"),1,0)</f>
        <v/>
      </c>
      <c r="AI445" s="36">
        <f>IF(AH445=1,IF(LEFT(IFERROR(TRIM(INDEX($A445:$Z445,MATCH(Lists!$J$5,$A$1:$Z$1,0))&amp;""),""),3)="Yes",1,0),0)</f>
        <v/>
      </c>
      <c r="AJ445" s="36">
        <f>IFERROR(TRIM(INDEX($A445:$Z445,MATCH(Lists!$J$9,$A$1:$Z$1,0))&amp;""),"")</f>
        <v/>
      </c>
      <c r="AK445" s="36">
        <f>IF(AH445=0,0,IF(AJ445="",1,IF(IFERROR(INDEX(Lists!$B$2:$B$9,MATCH(AJ445,Lists!$A$2:$A$9,0)),"N")="Y",1,0)))</f>
        <v/>
      </c>
      <c r="AL445" s="36">
        <f>AH445+AI445</f>
        <v/>
      </c>
      <c r="AM445" s="36">
        <f>AK445*(1+AI445)</f>
        <v/>
      </c>
      <c r="AN445" s="36">
        <f>IFERROR(VALUE(IFERROR(TRIM(INDEX($A445:$Z445,MATCH(Lists!$J$10,$A$1:$Z$1,0))&amp;""),"")),0)</f>
        <v/>
      </c>
      <c r="AO445" s="36">
        <f>IFERROR(VALUE(IFERROR(TRIM(INDEX($A445:$Z445,MATCH(Lists!$J$12,$A$1:$Z$1,0))&amp;""),"")),0)</f>
        <v/>
      </c>
      <c r="AP445" s="36">
        <f>IF(IFERROR(INDEX(Lists!$C$2:$C$9,MATCH(AJ445,Lists!$A$2:$A$9,0)),"N")="Y",AN445-AO445,0)</f>
        <v/>
      </c>
      <c r="AQ445" s="36">
        <f>UPPER(IFERROR(TRIM(INDEX($A445:$Z445,MATCH(Lists!$J$11,$A$1:$Z$1,0))&amp;""),""))</f>
        <v/>
      </c>
      <c r="AR445" s="36">
        <f>IF(LEN(AQ445)&gt;0,ROW(),"")</f>
        <v/>
      </c>
      <c r="AS445" s="36">
        <f>IFERROR(TRIM(INDEX($A445:$Z445,MATCH(Lists!$J$7,$A$1:$Z$1,0))&amp;""),"")</f>
        <v/>
      </c>
      <c r="AT445" s="36">
        <f>IFERROR(TRIM(INDEX($A445:$Z445,MATCH(Lists!$J$8,$A$1:$Z$1,0))&amp;""),"")</f>
        <v/>
      </c>
      <c r="AU445" s="36">
        <f>IF(AND(AH445=1,LEN(AT445)&gt;0),MAX($AU$1:AU444)+1,"")</f>
        <v/>
      </c>
      <c r="AV445" s="36">
        <f>IF(AH445=1,AE445,"")</f>
        <v/>
      </c>
      <c r="AW445" s="36">
        <f>IF(AV445="","",SUMPRODUCT(($AV$2:$AV$501&lt;&gt;"")*($AV$2:$AV$501&lt;AV445))+SUMPRODUCT(($AV$2:AV445=AV445)*1))</f>
        <v/>
      </c>
      <c r="AX445" s="36">
        <f>IF(AI445=1,IFERROR(TRIM(INDEX($A445:$Z445,MATCH(Lists!$J$6,$A$1:$Z$1,0))&amp;""),""),"")</f>
        <v/>
      </c>
    </row>
    <row r="446">
      <c r="AA446" s="34" t="n"/>
      <c r="AB446" s="37" t="n"/>
      <c r="AC446" s="37" t="n"/>
      <c r="AD446" s="34" t="n"/>
      <c r="AE446" s="36">
        <f>IFERROR(TRIM(INDEX($A446:$Z446,MATCH(Lists!$J$2,$A$1:$Z$1,0))&amp;""),"")</f>
        <v/>
      </c>
      <c r="AF446" s="36">
        <f>IFERROR(TRIM(INDEX($A446:$Z446,MATCH(Lists!$J$3,$A$1:$Z$1,0))&amp;""),"")</f>
        <v/>
      </c>
      <c r="AG446" s="36">
        <f>IFERROR(TRIM(INDEX($A446:$Z446,MATCH(Lists!$J$4,$A$1:$Z$1,0))&amp;""),"")</f>
        <v/>
      </c>
      <c r="AH446" s="36">
        <f>IF(AND(AE446&lt;&gt;"",UPPER(TRIM(AB446))&lt;&gt;"Y"),1,0)</f>
        <v/>
      </c>
      <c r="AI446" s="36">
        <f>IF(AH446=1,IF(LEFT(IFERROR(TRIM(INDEX($A446:$Z446,MATCH(Lists!$J$5,$A$1:$Z$1,0))&amp;""),""),3)="Yes",1,0),0)</f>
        <v/>
      </c>
      <c r="AJ446" s="36">
        <f>IFERROR(TRIM(INDEX($A446:$Z446,MATCH(Lists!$J$9,$A$1:$Z$1,0))&amp;""),"")</f>
        <v/>
      </c>
      <c r="AK446" s="36">
        <f>IF(AH446=0,0,IF(AJ446="",1,IF(IFERROR(INDEX(Lists!$B$2:$B$9,MATCH(AJ446,Lists!$A$2:$A$9,0)),"N")="Y",1,0)))</f>
        <v/>
      </c>
      <c r="AL446" s="36">
        <f>AH446+AI446</f>
        <v/>
      </c>
      <c r="AM446" s="36">
        <f>AK446*(1+AI446)</f>
        <v/>
      </c>
      <c r="AN446" s="36">
        <f>IFERROR(VALUE(IFERROR(TRIM(INDEX($A446:$Z446,MATCH(Lists!$J$10,$A$1:$Z$1,0))&amp;""),"")),0)</f>
        <v/>
      </c>
      <c r="AO446" s="36">
        <f>IFERROR(VALUE(IFERROR(TRIM(INDEX($A446:$Z446,MATCH(Lists!$J$12,$A$1:$Z$1,0))&amp;""),"")),0)</f>
        <v/>
      </c>
      <c r="AP446" s="36">
        <f>IF(IFERROR(INDEX(Lists!$C$2:$C$9,MATCH(AJ446,Lists!$A$2:$A$9,0)),"N")="Y",AN446-AO446,0)</f>
        <v/>
      </c>
      <c r="AQ446" s="36">
        <f>UPPER(IFERROR(TRIM(INDEX($A446:$Z446,MATCH(Lists!$J$11,$A$1:$Z$1,0))&amp;""),""))</f>
        <v/>
      </c>
      <c r="AR446" s="36">
        <f>IF(LEN(AQ446)&gt;0,ROW(),"")</f>
        <v/>
      </c>
      <c r="AS446" s="36">
        <f>IFERROR(TRIM(INDEX($A446:$Z446,MATCH(Lists!$J$7,$A$1:$Z$1,0))&amp;""),"")</f>
        <v/>
      </c>
      <c r="AT446" s="36">
        <f>IFERROR(TRIM(INDEX($A446:$Z446,MATCH(Lists!$J$8,$A$1:$Z$1,0))&amp;""),"")</f>
        <v/>
      </c>
      <c r="AU446" s="36">
        <f>IF(AND(AH446=1,LEN(AT446)&gt;0),MAX($AU$1:AU445)+1,"")</f>
        <v/>
      </c>
      <c r="AV446" s="36">
        <f>IF(AH446=1,AE446,"")</f>
        <v/>
      </c>
      <c r="AW446" s="36">
        <f>IF(AV446="","",SUMPRODUCT(($AV$2:$AV$501&lt;&gt;"")*($AV$2:$AV$501&lt;AV446))+SUMPRODUCT(($AV$2:AV446=AV446)*1))</f>
        <v/>
      </c>
      <c r="AX446" s="36">
        <f>IF(AI446=1,IFERROR(TRIM(INDEX($A446:$Z446,MATCH(Lists!$J$6,$A$1:$Z$1,0))&amp;""),""),"")</f>
        <v/>
      </c>
    </row>
    <row r="447">
      <c r="AA447" s="34" t="n"/>
      <c r="AB447" s="37" t="n"/>
      <c r="AC447" s="37" t="n"/>
      <c r="AD447" s="34" t="n"/>
      <c r="AE447" s="36">
        <f>IFERROR(TRIM(INDEX($A447:$Z447,MATCH(Lists!$J$2,$A$1:$Z$1,0))&amp;""),"")</f>
        <v/>
      </c>
      <c r="AF447" s="36">
        <f>IFERROR(TRIM(INDEX($A447:$Z447,MATCH(Lists!$J$3,$A$1:$Z$1,0))&amp;""),"")</f>
        <v/>
      </c>
      <c r="AG447" s="36">
        <f>IFERROR(TRIM(INDEX($A447:$Z447,MATCH(Lists!$J$4,$A$1:$Z$1,0))&amp;""),"")</f>
        <v/>
      </c>
      <c r="AH447" s="36">
        <f>IF(AND(AE447&lt;&gt;"",UPPER(TRIM(AB447))&lt;&gt;"Y"),1,0)</f>
        <v/>
      </c>
      <c r="AI447" s="36">
        <f>IF(AH447=1,IF(LEFT(IFERROR(TRIM(INDEX($A447:$Z447,MATCH(Lists!$J$5,$A$1:$Z$1,0))&amp;""),""),3)="Yes",1,0),0)</f>
        <v/>
      </c>
      <c r="AJ447" s="36">
        <f>IFERROR(TRIM(INDEX($A447:$Z447,MATCH(Lists!$J$9,$A$1:$Z$1,0))&amp;""),"")</f>
        <v/>
      </c>
      <c r="AK447" s="36">
        <f>IF(AH447=0,0,IF(AJ447="",1,IF(IFERROR(INDEX(Lists!$B$2:$B$9,MATCH(AJ447,Lists!$A$2:$A$9,0)),"N")="Y",1,0)))</f>
        <v/>
      </c>
      <c r="AL447" s="36">
        <f>AH447+AI447</f>
        <v/>
      </c>
      <c r="AM447" s="36">
        <f>AK447*(1+AI447)</f>
        <v/>
      </c>
      <c r="AN447" s="36">
        <f>IFERROR(VALUE(IFERROR(TRIM(INDEX($A447:$Z447,MATCH(Lists!$J$10,$A$1:$Z$1,0))&amp;""),"")),0)</f>
        <v/>
      </c>
      <c r="AO447" s="36">
        <f>IFERROR(VALUE(IFERROR(TRIM(INDEX($A447:$Z447,MATCH(Lists!$J$12,$A$1:$Z$1,0))&amp;""),"")),0)</f>
        <v/>
      </c>
      <c r="AP447" s="36">
        <f>IF(IFERROR(INDEX(Lists!$C$2:$C$9,MATCH(AJ447,Lists!$A$2:$A$9,0)),"N")="Y",AN447-AO447,0)</f>
        <v/>
      </c>
      <c r="AQ447" s="36">
        <f>UPPER(IFERROR(TRIM(INDEX($A447:$Z447,MATCH(Lists!$J$11,$A$1:$Z$1,0))&amp;""),""))</f>
        <v/>
      </c>
      <c r="AR447" s="36">
        <f>IF(LEN(AQ447)&gt;0,ROW(),"")</f>
        <v/>
      </c>
      <c r="AS447" s="36">
        <f>IFERROR(TRIM(INDEX($A447:$Z447,MATCH(Lists!$J$7,$A$1:$Z$1,0))&amp;""),"")</f>
        <v/>
      </c>
      <c r="AT447" s="36">
        <f>IFERROR(TRIM(INDEX($A447:$Z447,MATCH(Lists!$J$8,$A$1:$Z$1,0))&amp;""),"")</f>
        <v/>
      </c>
      <c r="AU447" s="36">
        <f>IF(AND(AH447=1,LEN(AT447)&gt;0),MAX($AU$1:AU446)+1,"")</f>
        <v/>
      </c>
      <c r="AV447" s="36">
        <f>IF(AH447=1,AE447,"")</f>
        <v/>
      </c>
      <c r="AW447" s="36">
        <f>IF(AV447="","",SUMPRODUCT(($AV$2:$AV$501&lt;&gt;"")*($AV$2:$AV$501&lt;AV447))+SUMPRODUCT(($AV$2:AV447=AV447)*1))</f>
        <v/>
      </c>
      <c r="AX447" s="36">
        <f>IF(AI447=1,IFERROR(TRIM(INDEX($A447:$Z447,MATCH(Lists!$J$6,$A$1:$Z$1,0))&amp;""),""),"")</f>
        <v/>
      </c>
    </row>
    <row r="448">
      <c r="AA448" s="34" t="n"/>
      <c r="AB448" s="37" t="n"/>
      <c r="AC448" s="37" t="n"/>
      <c r="AD448" s="34" t="n"/>
      <c r="AE448" s="36">
        <f>IFERROR(TRIM(INDEX($A448:$Z448,MATCH(Lists!$J$2,$A$1:$Z$1,0))&amp;""),"")</f>
        <v/>
      </c>
      <c r="AF448" s="36">
        <f>IFERROR(TRIM(INDEX($A448:$Z448,MATCH(Lists!$J$3,$A$1:$Z$1,0))&amp;""),"")</f>
        <v/>
      </c>
      <c r="AG448" s="36">
        <f>IFERROR(TRIM(INDEX($A448:$Z448,MATCH(Lists!$J$4,$A$1:$Z$1,0))&amp;""),"")</f>
        <v/>
      </c>
      <c r="AH448" s="36">
        <f>IF(AND(AE448&lt;&gt;"",UPPER(TRIM(AB448))&lt;&gt;"Y"),1,0)</f>
        <v/>
      </c>
      <c r="AI448" s="36">
        <f>IF(AH448=1,IF(LEFT(IFERROR(TRIM(INDEX($A448:$Z448,MATCH(Lists!$J$5,$A$1:$Z$1,0))&amp;""),""),3)="Yes",1,0),0)</f>
        <v/>
      </c>
      <c r="AJ448" s="36">
        <f>IFERROR(TRIM(INDEX($A448:$Z448,MATCH(Lists!$J$9,$A$1:$Z$1,0))&amp;""),"")</f>
        <v/>
      </c>
      <c r="AK448" s="36">
        <f>IF(AH448=0,0,IF(AJ448="",1,IF(IFERROR(INDEX(Lists!$B$2:$B$9,MATCH(AJ448,Lists!$A$2:$A$9,0)),"N")="Y",1,0)))</f>
        <v/>
      </c>
      <c r="AL448" s="36">
        <f>AH448+AI448</f>
        <v/>
      </c>
      <c r="AM448" s="36">
        <f>AK448*(1+AI448)</f>
        <v/>
      </c>
      <c r="AN448" s="36">
        <f>IFERROR(VALUE(IFERROR(TRIM(INDEX($A448:$Z448,MATCH(Lists!$J$10,$A$1:$Z$1,0))&amp;""),"")),0)</f>
        <v/>
      </c>
      <c r="AO448" s="36">
        <f>IFERROR(VALUE(IFERROR(TRIM(INDEX($A448:$Z448,MATCH(Lists!$J$12,$A$1:$Z$1,0))&amp;""),"")),0)</f>
        <v/>
      </c>
      <c r="AP448" s="36">
        <f>IF(IFERROR(INDEX(Lists!$C$2:$C$9,MATCH(AJ448,Lists!$A$2:$A$9,0)),"N")="Y",AN448-AO448,0)</f>
        <v/>
      </c>
      <c r="AQ448" s="36">
        <f>UPPER(IFERROR(TRIM(INDEX($A448:$Z448,MATCH(Lists!$J$11,$A$1:$Z$1,0))&amp;""),""))</f>
        <v/>
      </c>
      <c r="AR448" s="36">
        <f>IF(LEN(AQ448)&gt;0,ROW(),"")</f>
        <v/>
      </c>
      <c r="AS448" s="36">
        <f>IFERROR(TRIM(INDEX($A448:$Z448,MATCH(Lists!$J$7,$A$1:$Z$1,0))&amp;""),"")</f>
        <v/>
      </c>
      <c r="AT448" s="36">
        <f>IFERROR(TRIM(INDEX($A448:$Z448,MATCH(Lists!$J$8,$A$1:$Z$1,0))&amp;""),"")</f>
        <v/>
      </c>
      <c r="AU448" s="36">
        <f>IF(AND(AH448=1,LEN(AT448)&gt;0),MAX($AU$1:AU447)+1,"")</f>
        <v/>
      </c>
      <c r="AV448" s="36">
        <f>IF(AH448=1,AE448,"")</f>
        <v/>
      </c>
      <c r="AW448" s="36">
        <f>IF(AV448="","",SUMPRODUCT(($AV$2:$AV$501&lt;&gt;"")*($AV$2:$AV$501&lt;AV448))+SUMPRODUCT(($AV$2:AV448=AV448)*1))</f>
        <v/>
      </c>
      <c r="AX448" s="36">
        <f>IF(AI448=1,IFERROR(TRIM(INDEX($A448:$Z448,MATCH(Lists!$J$6,$A$1:$Z$1,0))&amp;""),""),"")</f>
        <v/>
      </c>
    </row>
    <row r="449">
      <c r="AA449" s="34" t="n"/>
      <c r="AB449" s="37" t="n"/>
      <c r="AC449" s="37" t="n"/>
      <c r="AD449" s="34" t="n"/>
      <c r="AE449" s="36">
        <f>IFERROR(TRIM(INDEX($A449:$Z449,MATCH(Lists!$J$2,$A$1:$Z$1,0))&amp;""),"")</f>
        <v/>
      </c>
      <c r="AF449" s="36">
        <f>IFERROR(TRIM(INDEX($A449:$Z449,MATCH(Lists!$J$3,$A$1:$Z$1,0))&amp;""),"")</f>
        <v/>
      </c>
      <c r="AG449" s="36">
        <f>IFERROR(TRIM(INDEX($A449:$Z449,MATCH(Lists!$J$4,$A$1:$Z$1,0))&amp;""),"")</f>
        <v/>
      </c>
      <c r="AH449" s="36">
        <f>IF(AND(AE449&lt;&gt;"",UPPER(TRIM(AB449))&lt;&gt;"Y"),1,0)</f>
        <v/>
      </c>
      <c r="AI449" s="36">
        <f>IF(AH449=1,IF(LEFT(IFERROR(TRIM(INDEX($A449:$Z449,MATCH(Lists!$J$5,$A$1:$Z$1,0))&amp;""),""),3)="Yes",1,0),0)</f>
        <v/>
      </c>
      <c r="AJ449" s="36">
        <f>IFERROR(TRIM(INDEX($A449:$Z449,MATCH(Lists!$J$9,$A$1:$Z$1,0))&amp;""),"")</f>
        <v/>
      </c>
      <c r="AK449" s="36">
        <f>IF(AH449=0,0,IF(AJ449="",1,IF(IFERROR(INDEX(Lists!$B$2:$B$9,MATCH(AJ449,Lists!$A$2:$A$9,0)),"N")="Y",1,0)))</f>
        <v/>
      </c>
      <c r="AL449" s="36">
        <f>AH449+AI449</f>
        <v/>
      </c>
      <c r="AM449" s="36">
        <f>AK449*(1+AI449)</f>
        <v/>
      </c>
      <c r="AN449" s="36">
        <f>IFERROR(VALUE(IFERROR(TRIM(INDEX($A449:$Z449,MATCH(Lists!$J$10,$A$1:$Z$1,0))&amp;""),"")),0)</f>
        <v/>
      </c>
      <c r="AO449" s="36">
        <f>IFERROR(VALUE(IFERROR(TRIM(INDEX($A449:$Z449,MATCH(Lists!$J$12,$A$1:$Z$1,0))&amp;""),"")),0)</f>
        <v/>
      </c>
      <c r="AP449" s="36">
        <f>IF(IFERROR(INDEX(Lists!$C$2:$C$9,MATCH(AJ449,Lists!$A$2:$A$9,0)),"N")="Y",AN449-AO449,0)</f>
        <v/>
      </c>
      <c r="AQ449" s="36">
        <f>UPPER(IFERROR(TRIM(INDEX($A449:$Z449,MATCH(Lists!$J$11,$A$1:$Z$1,0))&amp;""),""))</f>
        <v/>
      </c>
      <c r="AR449" s="36">
        <f>IF(LEN(AQ449)&gt;0,ROW(),"")</f>
        <v/>
      </c>
      <c r="AS449" s="36">
        <f>IFERROR(TRIM(INDEX($A449:$Z449,MATCH(Lists!$J$7,$A$1:$Z$1,0))&amp;""),"")</f>
        <v/>
      </c>
      <c r="AT449" s="36">
        <f>IFERROR(TRIM(INDEX($A449:$Z449,MATCH(Lists!$J$8,$A$1:$Z$1,0))&amp;""),"")</f>
        <v/>
      </c>
      <c r="AU449" s="36">
        <f>IF(AND(AH449=1,LEN(AT449)&gt;0),MAX($AU$1:AU448)+1,"")</f>
        <v/>
      </c>
      <c r="AV449" s="36">
        <f>IF(AH449=1,AE449,"")</f>
        <v/>
      </c>
      <c r="AW449" s="36">
        <f>IF(AV449="","",SUMPRODUCT(($AV$2:$AV$501&lt;&gt;"")*($AV$2:$AV$501&lt;AV449))+SUMPRODUCT(($AV$2:AV449=AV449)*1))</f>
        <v/>
      </c>
      <c r="AX449" s="36">
        <f>IF(AI449=1,IFERROR(TRIM(INDEX($A449:$Z449,MATCH(Lists!$J$6,$A$1:$Z$1,0))&amp;""),""),"")</f>
        <v/>
      </c>
    </row>
    <row r="450">
      <c r="AA450" s="34" t="n"/>
      <c r="AB450" s="37" t="n"/>
      <c r="AC450" s="37" t="n"/>
      <c r="AD450" s="34" t="n"/>
      <c r="AE450" s="36">
        <f>IFERROR(TRIM(INDEX($A450:$Z450,MATCH(Lists!$J$2,$A$1:$Z$1,0))&amp;""),"")</f>
        <v/>
      </c>
      <c r="AF450" s="36">
        <f>IFERROR(TRIM(INDEX($A450:$Z450,MATCH(Lists!$J$3,$A$1:$Z$1,0))&amp;""),"")</f>
        <v/>
      </c>
      <c r="AG450" s="36">
        <f>IFERROR(TRIM(INDEX($A450:$Z450,MATCH(Lists!$J$4,$A$1:$Z$1,0))&amp;""),"")</f>
        <v/>
      </c>
      <c r="AH450" s="36">
        <f>IF(AND(AE450&lt;&gt;"",UPPER(TRIM(AB450))&lt;&gt;"Y"),1,0)</f>
        <v/>
      </c>
      <c r="AI450" s="36">
        <f>IF(AH450=1,IF(LEFT(IFERROR(TRIM(INDEX($A450:$Z450,MATCH(Lists!$J$5,$A$1:$Z$1,0))&amp;""),""),3)="Yes",1,0),0)</f>
        <v/>
      </c>
      <c r="AJ450" s="36">
        <f>IFERROR(TRIM(INDEX($A450:$Z450,MATCH(Lists!$J$9,$A$1:$Z$1,0))&amp;""),"")</f>
        <v/>
      </c>
      <c r="AK450" s="36">
        <f>IF(AH450=0,0,IF(AJ450="",1,IF(IFERROR(INDEX(Lists!$B$2:$B$9,MATCH(AJ450,Lists!$A$2:$A$9,0)),"N")="Y",1,0)))</f>
        <v/>
      </c>
      <c r="AL450" s="36">
        <f>AH450+AI450</f>
        <v/>
      </c>
      <c r="AM450" s="36">
        <f>AK450*(1+AI450)</f>
        <v/>
      </c>
      <c r="AN450" s="36">
        <f>IFERROR(VALUE(IFERROR(TRIM(INDEX($A450:$Z450,MATCH(Lists!$J$10,$A$1:$Z$1,0))&amp;""),"")),0)</f>
        <v/>
      </c>
      <c r="AO450" s="36">
        <f>IFERROR(VALUE(IFERROR(TRIM(INDEX($A450:$Z450,MATCH(Lists!$J$12,$A$1:$Z$1,0))&amp;""),"")),0)</f>
        <v/>
      </c>
      <c r="AP450" s="36">
        <f>IF(IFERROR(INDEX(Lists!$C$2:$C$9,MATCH(AJ450,Lists!$A$2:$A$9,0)),"N")="Y",AN450-AO450,0)</f>
        <v/>
      </c>
      <c r="AQ450" s="36">
        <f>UPPER(IFERROR(TRIM(INDEX($A450:$Z450,MATCH(Lists!$J$11,$A$1:$Z$1,0))&amp;""),""))</f>
        <v/>
      </c>
      <c r="AR450" s="36">
        <f>IF(LEN(AQ450)&gt;0,ROW(),"")</f>
        <v/>
      </c>
      <c r="AS450" s="36">
        <f>IFERROR(TRIM(INDEX($A450:$Z450,MATCH(Lists!$J$7,$A$1:$Z$1,0))&amp;""),"")</f>
        <v/>
      </c>
      <c r="AT450" s="36">
        <f>IFERROR(TRIM(INDEX($A450:$Z450,MATCH(Lists!$J$8,$A$1:$Z$1,0))&amp;""),"")</f>
        <v/>
      </c>
      <c r="AU450" s="36">
        <f>IF(AND(AH450=1,LEN(AT450)&gt;0),MAX($AU$1:AU449)+1,"")</f>
        <v/>
      </c>
      <c r="AV450" s="36">
        <f>IF(AH450=1,AE450,"")</f>
        <v/>
      </c>
      <c r="AW450" s="36">
        <f>IF(AV450="","",SUMPRODUCT(($AV$2:$AV$501&lt;&gt;"")*($AV$2:$AV$501&lt;AV450))+SUMPRODUCT(($AV$2:AV450=AV450)*1))</f>
        <v/>
      </c>
      <c r="AX450" s="36">
        <f>IF(AI450=1,IFERROR(TRIM(INDEX($A450:$Z450,MATCH(Lists!$J$6,$A$1:$Z$1,0))&amp;""),""),"")</f>
        <v/>
      </c>
    </row>
    <row r="451">
      <c r="AA451" s="34" t="n"/>
      <c r="AB451" s="37" t="n"/>
      <c r="AC451" s="37" t="n"/>
      <c r="AD451" s="34" t="n"/>
      <c r="AE451" s="36">
        <f>IFERROR(TRIM(INDEX($A451:$Z451,MATCH(Lists!$J$2,$A$1:$Z$1,0))&amp;""),"")</f>
        <v/>
      </c>
      <c r="AF451" s="36">
        <f>IFERROR(TRIM(INDEX($A451:$Z451,MATCH(Lists!$J$3,$A$1:$Z$1,0))&amp;""),"")</f>
        <v/>
      </c>
      <c r="AG451" s="36">
        <f>IFERROR(TRIM(INDEX($A451:$Z451,MATCH(Lists!$J$4,$A$1:$Z$1,0))&amp;""),"")</f>
        <v/>
      </c>
      <c r="AH451" s="36">
        <f>IF(AND(AE451&lt;&gt;"",UPPER(TRIM(AB451))&lt;&gt;"Y"),1,0)</f>
        <v/>
      </c>
      <c r="AI451" s="36">
        <f>IF(AH451=1,IF(LEFT(IFERROR(TRIM(INDEX($A451:$Z451,MATCH(Lists!$J$5,$A$1:$Z$1,0))&amp;""),""),3)="Yes",1,0),0)</f>
        <v/>
      </c>
      <c r="AJ451" s="36">
        <f>IFERROR(TRIM(INDEX($A451:$Z451,MATCH(Lists!$J$9,$A$1:$Z$1,0))&amp;""),"")</f>
        <v/>
      </c>
      <c r="AK451" s="36">
        <f>IF(AH451=0,0,IF(AJ451="",1,IF(IFERROR(INDEX(Lists!$B$2:$B$9,MATCH(AJ451,Lists!$A$2:$A$9,0)),"N")="Y",1,0)))</f>
        <v/>
      </c>
      <c r="AL451" s="36">
        <f>AH451+AI451</f>
        <v/>
      </c>
      <c r="AM451" s="36">
        <f>AK451*(1+AI451)</f>
        <v/>
      </c>
      <c r="AN451" s="36">
        <f>IFERROR(VALUE(IFERROR(TRIM(INDEX($A451:$Z451,MATCH(Lists!$J$10,$A$1:$Z$1,0))&amp;""),"")),0)</f>
        <v/>
      </c>
      <c r="AO451" s="36">
        <f>IFERROR(VALUE(IFERROR(TRIM(INDEX($A451:$Z451,MATCH(Lists!$J$12,$A$1:$Z$1,0))&amp;""),"")),0)</f>
        <v/>
      </c>
      <c r="AP451" s="36">
        <f>IF(IFERROR(INDEX(Lists!$C$2:$C$9,MATCH(AJ451,Lists!$A$2:$A$9,0)),"N")="Y",AN451-AO451,0)</f>
        <v/>
      </c>
      <c r="AQ451" s="36">
        <f>UPPER(IFERROR(TRIM(INDEX($A451:$Z451,MATCH(Lists!$J$11,$A$1:$Z$1,0))&amp;""),""))</f>
        <v/>
      </c>
      <c r="AR451" s="36">
        <f>IF(LEN(AQ451)&gt;0,ROW(),"")</f>
        <v/>
      </c>
      <c r="AS451" s="36">
        <f>IFERROR(TRIM(INDEX($A451:$Z451,MATCH(Lists!$J$7,$A$1:$Z$1,0))&amp;""),"")</f>
        <v/>
      </c>
      <c r="AT451" s="36">
        <f>IFERROR(TRIM(INDEX($A451:$Z451,MATCH(Lists!$J$8,$A$1:$Z$1,0))&amp;""),"")</f>
        <v/>
      </c>
      <c r="AU451" s="36">
        <f>IF(AND(AH451=1,LEN(AT451)&gt;0),MAX($AU$1:AU450)+1,"")</f>
        <v/>
      </c>
      <c r="AV451" s="36">
        <f>IF(AH451=1,AE451,"")</f>
        <v/>
      </c>
      <c r="AW451" s="36">
        <f>IF(AV451="","",SUMPRODUCT(($AV$2:$AV$501&lt;&gt;"")*($AV$2:$AV$501&lt;AV451))+SUMPRODUCT(($AV$2:AV451=AV451)*1))</f>
        <v/>
      </c>
      <c r="AX451" s="36">
        <f>IF(AI451=1,IFERROR(TRIM(INDEX($A451:$Z451,MATCH(Lists!$J$6,$A$1:$Z$1,0))&amp;""),""),"")</f>
        <v/>
      </c>
    </row>
    <row r="452">
      <c r="AA452" s="34" t="n"/>
      <c r="AB452" s="37" t="n"/>
      <c r="AC452" s="37" t="n"/>
      <c r="AD452" s="34" t="n"/>
      <c r="AE452" s="36">
        <f>IFERROR(TRIM(INDEX($A452:$Z452,MATCH(Lists!$J$2,$A$1:$Z$1,0))&amp;""),"")</f>
        <v/>
      </c>
      <c r="AF452" s="36">
        <f>IFERROR(TRIM(INDEX($A452:$Z452,MATCH(Lists!$J$3,$A$1:$Z$1,0))&amp;""),"")</f>
        <v/>
      </c>
      <c r="AG452" s="36">
        <f>IFERROR(TRIM(INDEX($A452:$Z452,MATCH(Lists!$J$4,$A$1:$Z$1,0))&amp;""),"")</f>
        <v/>
      </c>
      <c r="AH452" s="36">
        <f>IF(AND(AE452&lt;&gt;"",UPPER(TRIM(AB452))&lt;&gt;"Y"),1,0)</f>
        <v/>
      </c>
      <c r="AI452" s="36">
        <f>IF(AH452=1,IF(LEFT(IFERROR(TRIM(INDEX($A452:$Z452,MATCH(Lists!$J$5,$A$1:$Z$1,0))&amp;""),""),3)="Yes",1,0),0)</f>
        <v/>
      </c>
      <c r="AJ452" s="36">
        <f>IFERROR(TRIM(INDEX($A452:$Z452,MATCH(Lists!$J$9,$A$1:$Z$1,0))&amp;""),"")</f>
        <v/>
      </c>
      <c r="AK452" s="36">
        <f>IF(AH452=0,0,IF(AJ452="",1,IF(IFERROR(INDEX(Lists!$B$2:$B$9,MATCH(AJ452,Lists!$A$2:$A$9,0)),"N")="Y",1,0)))</f>
        <v/>
      </c>
      <c r="AL452" s="36">
        <f>AH452+AI452</f>
        <v/>
      </c>
      <c r="AM452" s="36">
        <f>AK452*(1+AI452)</f>
        <v/>
      </c>
      <c r="AN452" s="36">
        <f>IFERROR(VALUE(IFERROR(TRIM(INDEX($A452:$Z452,MATCH(Lists!$J$10,$A$1:$Z$1,0))&amp;""),"")),0)</f>
        <v/>
      </c>
      <c r="AO452" s="36">
        <f>IFERROR(VALUE(IFERROR(TRIM(INDEX($A452:$Z452,MATCH(Lists!$J$12,$A$1:$Z$1,0))&amp;""),"")),0)</f>
        <v/>
      </c>
      <c r="AP452" s="36">
        <f>IF(IFERROR(INDEX(Lists!$C$2:$C$9,MATCH(AJ452,Lists!$A$2:$A$9,0)),"N")="Y",AN452-AO452,0)</f>
        <v/>
      </c>
      <c r="AQ452" s="36">
        <f>UPPER(IFERROR(TRIM(INDEX($A452:$Z452,MATCH(Lists!$J$11,$A$1:$Z$1,0))&amp;""),""))</f>
        <v/>
      </c>
      <c r="AR452" s="36">
        <f>IF(LEN(AQ452)&gt;0,ROW(),"")</f>
        <v/>
      </c>
      <c r="AS452" s="36">
        <f>IFERROR(TRIM(INDEX($A452:$Z452,MATCH(Lists!$J$7,$A$1:$Z$1,0))&amp;""),"")</f>
        <v/>
      </c>
      <c r="AT452" s="36">
        <f>IFERROR(TRIM(INDEX($A452:$Z452,MATCH(Lists!$J$8,$A$1:$Z$1,0))&amp;""),"")</f>
        <v/>
      </c>
      <c r="AU452" s="36">
        <f>IF(AND(AH452=1,LEN(AT452)&gt;0),MAX($AU$1:AU451)+1,"")</f>
        <v/>
      </c>
      <c r="AV452" s="36">
        <f>IF(AH452=1,AE452,"")</f>
        <v/>
      </c>
      <c r="AW452" s="36">
        <f>IF(AV452="","",SUMPRODUCT(($AV$2:$AV$501&lt;&gt;"")*($AV$2:$AV$501&lt;AV452))+SUMPRODUCT(($AV$2:AV452=AV452)*1))</f>
        <v/>
      </c>
      <c r="AX452" s="36">
        <f>IF(AI452=1,IFERROR(TRIM(INDEX($A452:$Z452,MATCH(Lists!$J$6,$A$1:$Z$1,0))&amp;""),""),"")</f>
        <v/>
      </c>
    </row>
    <row r="453">
      <c r="AA453" s="34" t="n"/>
      <c r="AB453" s="37" t="n"/>
      <c r="AC453" s="37" t="n"/>
      <c r="AD453" s="34" t="n"/>
      <c r="AE453" s="36">
        <f>IFERROR(TRIM(INDEX($A453:$Z453,MATCH(Lists!$J$2,$A$1:$Z$1,0))&amp;""),"")</f>
        <v/>
      </c>
      <c r="AF453" s="36">
        <f>IFERROR(TRIM(INDEX($A453:$Z453,MATCH(Lists!$J$3,$A$1:$Z$1,0))&amp;""),"")</f>
        <v/>
      </c>
      <c r="AG453" s="36">
        <f>IFERROR(TRIM(INDEX($A453:$Z453,MATCH(Lists!$J$4,$A$1:$Z$1,0))&amp;""),"")</f>
        <v/>
      </c>
      <c r="AH453" s="36">
        <f>IF(AND(AE453&lt;&gt;"",UPPER(TRIM(AB453))&lt;&gt;"Y"),1,0)</f>
        <v/>
      </c>
      <c r="AI453" s="36">
        <f>IF(AH453=1,IF(LEFT(IFERROR(TRIM(INDEX($A453:$Z453,MATCH(Lists!$J$5,$A$1:$Z$1,0))&amp;""),""),3)="Yes",1,0),0)</f>
        <v/>
      </c>
      <c r="AJ453" s="36">
        <f>IFERROR(TRIM(INDEX($A453:$Z453,MATCH(Lists!$J$9,$A$1:$Z$1,0))&amp;""),"")</f>
        <v/>
      </c>
      <c r="AK453" s="36">
        <f>IF(AH453=0,0,IF(AJ453="",1,IF(IFERROR(INDEX(Lists!$B$2:$B$9,MATCH(AJ453,Lists!$A$2:$A$9,0)),"N")="Y",1,0)))</f>
        <v/>
      </c>
      <c r="AL453" s="36">
        <f>AH453+AI453</f>
        <v/>
      </c>
      <c r="AM453" s="36">
        <f>AK453*(1+AI453)</f>
        <v/>
      </c>
      <c r="AN453" s="36">
        <f>IFERROR(VALUE(IFERROR(TRIM(INDEX($A453:$Z453,MATCH(Lists!$J$10,$A$1:$Z$1,0))&amp;""),"")),0)</f>
        <v/>
      </c>
      <c r="AO453" s="36">
        <f>IFERROR(VALUE(IFERROR(TRIM(INDEX($A453:$Z453,MATCH(Lists!$J$12,$A$1:$Z$1,0))&amp;""),"")),0)</f>
        <v/>
      </c>
      <c r="AP453" s="36">
        <f>IF(IFERROR(INDEX(Lists!$C$2:$C$9,MATCH(AJ453,Lists!$A$2:$A$9,0)),"N")="Y",AN453-AO453,0)</f>
        <v/>
      </c>
      <c r="AQ453" s="36">
        <f>UPPER(IFERROR(TRIM(INDEX($A453:$Z453,MATCH(Lists!$J$11,$A$1:$Z$1,0))&amp;""),""))</f>
        <v/>
      </c>
      <c r="AR453" s="36">
        <f>IF(LEN(AQ453)&gt;0,ROW(),"")</f>
        <v/>
      </c>
      <c r="AS453" s="36">
        <f>IFERROR(TRIM(INDEX($A453:$Z453,MATCH(Lists!$J$7,$A$1:$Z$1,0))&amp;""),"")</f>
        <v/>
      </c>
      <c r="AT453" s="36">
        <f>IFERROR(TRIM(INDEX($A453:$Z453,MATCH(Lists!$J$8,$A$1:$Z$1,0))&amp;""),"")</f>
        <v/>
      </c>
      <c r="AU453" s="36">
        <f>IF(AND(AH453=1,LEN(AT453)&gt;0),MAX($AU$1:AU452)+1,"")</f>
        <v/>
      </c>
      <c r="AV453" s="36">
        <f>IF(AH453=1,AE453,"")</f>
        <v/>
      </c>
      <c r="AW453" s="36">
        <f>IF(AV453="","",SUMPRODUCT(($AV$2:$AV$501&lt;&gt;"")*($AV$2:$AV$501&lt;AV453))+SUMPRODUCT(($AV$2:AV453=AV453)*1))</f>
        <v/>
      </c>
      <c r="AX453" s="36">
        <f>IF(AI453=1,IFERROR(TRIM(INDEX($A453:$Z453,MATCH(Lists!$J$6,$A$1:$Z$1,0))&amp;""),""),"")</f>
        <v/>
      </c>
    </row>
    <row r="454">
      <c r="AA454" s="34" t="n"/>
      <c r="AB454" s="37" t="n"/>
      <c r="AC454" s="37" t="n"/>
      <c r="AD454" s="34" t="n"/>
      <c r="AE454" s="36">
        <f>IFERROR(TRIM(INDEX($A454:$Z454,MATCH(Lists!$J$2,$A$1:$Z$1,0))&amp;""),"")</f>
        <v/>
      </c>
      <c r="AF454" s="36">
        <f>IFERROR(TRIM(INDEX($A454:$Z454,MATCH(Lists!$J$3,$A$1:$Z$1,0))&amp;""),"")</f>
        <v/>
      </c>
      <c r="AG454" s="36">
        <f>IFERROR(TRIM(INDEX($A454:$Z454,MATCH(Lists!$J$4,$A$1:$Z$1,0))&amp;""),"")</f>
        <v/>
      </c>
      <c r="AH454" s="36">
        <f>IF(AND(AE454&lt;&gt;"",UPPER(TRIM(AB454))&lt;&gt;"Y"),1,0)</f>
        <v/>
      </c>
      <c r="AI454" s="36">
        <f>IF(AH454=1,IF(LEFT(IFERROR(TRIM(INDEX($A454:$Z454,MATCH(Lists!$J$5,$A$1:$Z$1,0))&amp;""),""),3)="Yes",1,0),0)</f>
        <v/>
      </c>
      <c r="AJ454" s="36">
        <f>IFERROR(TRIM(INDEX($A454:$Z454,MATCH(Lists!$J$9,$A$1:$Z$1,0))&amp;""),"")</f>
        <v/>
      </c>
      <c r="AK454" s="36">
        <f>IF(AH454=0,0,IF(AJ454="",1,IF(IFERROR(INDEX(Lists!$B$2:$B$9,MATCH(AJ454,Lists!$A$2:$A$9,0)),"N")="Y",1,0)))</f>
        <v/>
      </c>
      <c r="AL454" s="36">
        <f>AH454+AI454</f>
        <v/>
      </c>
      <c r="AM454" s="36">
        <f>AK454*(1+AI454)</f>
        <v/>
      </c>
      <c r="AN454" s="36">
        <f>IFERROR(VALUE(IFERROR(TRIM(INDEX($A454:$Z454,MATCH(Lists!$J$10,$A$1:$Z$1,0))&amp;""),"")),0)</f>
        <v/>
      </c>
      <c r="AO454" s="36">
        <f>IFERROR(VALUE(IFERROR(TRIM(INDEX($A454:$Z454,MATCH(Lists!$J$12,$A$1:$Z$1,0))&amp;""),"")),0)</f>
        <v/>
      </c>
      <c r="AP454" s="36">
        <f>IF(IFERROR(INDEX(Lists!$C$2:$C$9,MATCH(AJ454,Lists!$A$2:$A$9,0)),"N")="Y",AN454-AO454,0)</f>
        <v/>
      </c>
      <c r="AQ454" s="36">
        <f>UPPER(IFERROR(TRIM(INDEX($A454:$Z454,MATCH(Lists!$J$11,$A$1:$Z$1,0))&amp;""),""))</f>
        <v/>
      </c>
      <c r="AR454" s="36">
        <f>IF(LEN(AQ454)&gt;0,ROW(),"")</f>
        <v/>
      </c>
      <c r="AS454" s="36">
        <f>IFERROR(TRIM(INDEX($A454:$Z454,MATCH(Lists!$J$7,$A$1:$Z$1,0))&amp;""),"")</f>
        <v/>
      </c>
      <c r="AT454" s="36">
        <f>IFERROR(TRIM(INDEX($A454:$Z454,MATCH(Lists!$J$8,$A$1:$Z$1,0))&amp;""),"")</f>
        <v/>
      </c>
      <c r="AU454" s="36">
        <f>IF(AND(AH454=1,LEN(AT454)&gt;0),MAX($AU$1:AU453)+1,"")</f>
        <v/>
      </c>
      <c r="AV454" s="36">
        <f>IF(AH454=1,AE454,"")</f>
        <v/>
      </c>
      <c r="AW454" s="36">
        <f>IF(AV454="","",SUMPRODUCT(($AV$2:$AV$501&lt;&gt;"")*($AV$2:$AV$501&lt;AV454))+SUMPRODUCT(($AV$2:AV454=AV454)*1))</f>
        <v/>
      </c>
      <c r="AX454" s="36">
        <f>IF(AI454=1,IFERROR(TRIM(INDEX($A454:$Z454,MATCH(Lists!$J$6,$A$1:$Z$1,0))&amp;""),""),"")</f>
        <v/>
      </c>
    </row>
    <row r="455">
      <c r="AA455" s="34" t="n"/>
      <c r="AB455" s="37" t="n"/>
      <c r="AC455" s="37" t="n"/>
      <c r="AD455" s="34" t="n"/>
      <c r="AE455" s="36">
        <f>IFERROR(TRIM(INDEX($A455:$Z455,MATCH(Lists!$J$2,$A$1:$Z$1,0))&amp;""),"")</f>
        <v/>
      </c>
      <c r="AF455" s="36">
        <f>IFERROR(TRIM(INDEX($A455:$Z455,MATCH(Lists!$J$3,$A$1:$Z$1,0))&amp;""),"")</f>
        <v/>
      </c>
      <c r="AG455" s="36">
        <f>IFERROR(TRIM(INDEX($A455:$Z455,MATCH(Lists!$J$4,$A$1:$Z$1,0))&amp;""),"")</f>
        <v/>
      </c>
      <c r="AH455" s="36">
        <f>IF(AND(AE455&lt;&gt;"",UPPER(TRIM(AB455))&lt;&gt;"Y"),1,0)</f>
        <v/>
      </c>
      <c r="AI455" s="36">
        <f>IF(AH455=1,IF(LEFT(IFERROR(TRIM(INDEX($A455:$Z455,MATCH(Lists!$J$5,$A$1:$Z$1,0))&amp;""),""),3)="Yes",1,0),0)</f>
        <v/>
      </c>
      <c r="AJ455" s="36">
        <f>IFERROR(TRIM(INDEX($A455:$Z455,MATCH(Lists!$J$9,$A$1:$Z$1,0))&amp;""),"")</f>
        <v/>
      </c>
      <c r="AK455" s="36">
        <f>IF(AH455=0,0,IF(AJ455="",1,IF(IFERROR(INDEX(Lists!$B$2:$B$9,MATCH(AJ455,Lists!$A$2:$A$9,0)),"N")="Y",1,0)))</f>
        <v/>
      </c>
      <c r="AL455" s="36">
        <f>AH455+AI455</f>
        <v/>
      </c>
      <c r="AM455" s="36">
        <f>AK455*(1+AI455)</f>
        <v/>
      </c>
      <c r="AN455" s="36">
        <f>IFERROR(VALUE(IFERROR(TRIM(INDEX($A455:$Z455,MATCH(Lists!$J$10,$A$1:$Z$1,0))&amp;""),"")),0)</f>
        <v/>
      </c>
      <c r="AO455" s="36">
        <f>IFERROR(VALUE(IFERROR(TRIM(INDEX($A455:$Z455,MATCH(Lists!$J$12,$A$1:$Z$1,0))&amp;""),"")),0)</f>
        <v/>
      </c>
      <c r="AP455" s="36">
        <f>IF(IFERROR(INDEX(Lists!$C$2:$C$9,MATCH(AJ455,Lists!$A$2:$A$9,0)),"N")="Y",AN455-AO455,0)</f>
        <v/>
      </c>
      <c r="AQ455" s="36">
        <f>UPPER(IFERROR(TRIM(INDEX($A455:$Z455,MATCH(Lists!$J$11,$A$1:$Z$1,0))&amp;""),""))</f>
        <v/>
      </c>
      <c r="AR455" s="36">
        <f>IF(LEN(AQ455)&gt;0,ROW(),"")</f>
        <v/>
      </c>
      <c r="AS455" s="36">
        <f>IFERROR(TRIM(INDEX($A455:$Z455,MATCH(Lists!$J$7,$A$1:$Z$1,0))&amp;""),"")</f>
        <v/>
      </c>
      <c r="AT455" s="36">
        <f>IFERROR(TRIM(INDEX($A455:$Z455,MATCH(Lists!$J$8,$A$1:$Z$1,0))&amp;""),"")</f>
        <v/>
      </c>
      <c r="AU455" s="36">
        <f>IF(AND(AH455=1,LEN(AT455)&gt;0),MAX($AU$1:AU454)+1,"")</f>
        <v/>
      </c>
      <c r="AV455" s="36">
        <f>IF(AH455=1,AE455,"")</f>
        <v/>
      </c>
      <c r="AW455" s="36">
        <f>IF(AV455="","",SUMPRODUCT(($AV$2:$AV$501&lt;&gt;"")*($AV$2:$AV$501&lt;AV455))+SUMPRODUCT(($AV$2:AV455=AV455)*1))</f>
        <v/>
      </c>
      <c r="AX455" s="36">
        <f>IF(AI455=1,IFERROR(TRIM(INDEX($A455:$Z455,MATCH(Lists!$J$6,$A$1:$Z$1,0))&amp;""),""),"")</f>
        <v/>
      </c>
    </row>
    <row r="456">
      <c r="AA456" s="34" t="n"/>
      <c r="AB456" s="37" t="n"/>
      <c r="AC456" s="37" t="n"/>
      <c r="AD456" s="34" t="n"/>
      <c r="AE456" s="36">
        <f>IFERROR(TRIM(INDEX($A456:$Z456,MATCH(Lists!$J$2,$A$1:$Z$1,0))&amp;""),"")</f>
        <v/>
      </c>
      <c r="AF456" s="36">
        <f>IFERROR(TRIM(INDEX($A456:$Z456,MATCH(Lists!$J$3,$A$1:$Z$1,0))&amp;""),"")</f>
        <v/>
      </c>
      <c r="AG456" s="36">
        <f>IFERROR(TRIM(INDEX($A456:$Z456,MATCH(Lists!$J$4,$A$1:$Z$1,0))&amp;""),"")</f>
        <v/>
      </c>
      <c r="AH456" s="36">
        <f>IF(AND(AE456&lt;&gt;"",UPPER(TRIM(AB456))&lt;&gt;"Y"),1,0)</f>
        <v/>
      </c>
      <c r="AI456" s="36">
        <f>IF(AH456=1,IF(LEFT(IFERROR(TRIM(INDEX($A456:$Z456,MATCH(Lists!$J$5,$A$1:$Z$1,0))&amp;""),""),3)="Yes",1,0),0)</f>
        <v/>
      </c>
      <c r="AJ456" s="36">
        <f>IFERROR(TRIM(INDEX($A456:$Z456,MATCH(Lists!$J$9,$A$1:$Z$1,0))&amp;""),"")</f>
        <v/>
      </c>
      <c r="AK456" s="36">
        <f>IF(AH456=0,0,IF(AJ456="",1,IF(IFERROR(INDEX(Lists!$B$2:$B$9,MATCH(AJ456,Lists!$A$2:$A$9,0)),"N")="Y",1,0)))</f>
        <v/>
      </c>
      <c r="AL456" s="36">
        <f>AH456+AI456</f>
        <v/>
      </c>
      <c r="AM456" s="36">
        <f>AK456*(1+AI456)</f>
        <v/>
      </c>
      <c r="AN456" s="36">
        <f>IFERROR(VALUE(IFERROR(TRIM(INDEX($A456:$Z456,MATCH(Lists!$J$10,$A$1:$Z$1,0))&amp;""),"")),0)</f>
        <v/>
      </c>
      <c r="AO456" s="36">
        <f>IFERROR(VALUE(IFERROR(TRIM(INDEX($A456:$Z456,MATCH(Lists!$J$12,$A$1:$Z$1,0))&amp;""),"")),0)</f>
        <v/>
      </c>
      <c r="AP456" s="36">
        <f>IF(IFERROR(INDEX(Lists!$C$2:$C$9,MATCH(AJ456,Lists!$A$2:$A$9,0)),"N")="Y",AN456-AO456,0)</f>
        <v/>
      </c>
      <c r="AQ456" s="36">
        <f>UPPER(IFERROR(TRIM(INDEX($A456:$Z456,MATCH(Lists!$J$11,$A$1:$Z$1,0))&amp;""),""))</f>
        <v/>
      </c>
      <c r="AR456" s="36">
        <f>IF(LEN(AQ456)&gt;0,ROW(),"")</f>
        <v/>
      </c>
      <c r="AS456" s="36">
        <f>IFERROR(TRIM(INDEX($A456:$Z456,MATCH(Lists!$J$7,$A$1:$Z$1,0))&amp;""),"")</f>
        <v/>
      </c>
      <c r="AT456" s="36">
        <f>IFERROR(TRIM(INDEX($A456:$Z456,MATCH(Lists!$J$8,$A$1:$Z$1,0))&amp;""),"")</f>
        <v/>
      </c>
      <c r="AU456" s="36">
        <f>IF(AND(AH456=1,LEN(AT456)&gt;0),MAX($AU$1:AU455)+1,"")</f>
        <v/>
      </c>
      <c r="AV456" s="36">
        <f>IF(AH456=1,AE456,"")</f>
        <v/>
      </c>
      <c r="AW456" s="36">
        <f>IF(AV456="","",SUMPRODUCT(($AV$2:$AV$501&lt;&gt;"")*($AV$2:$AV$501&lt;AV456))+SUMPRODUCT(($AV$2:AV456=AV456)*1))</f>
        <v/>
      </c>
      <c r="AX456" s="36">
        <f>IF(AI456=1,IFERROR(TRIM(INDEX($A456:$Z456,MATCH(Lists!$J$6,$A$1:$Z$1,0))&amp;""),""),"")</f>
        <v/>
      </c>
    </row>
    <row r="457">
      <c r="AA457" s="34" t="n"/>
      <c r="AB457" s="37" t="n"/>
      <c r="AC457" s="37" t="n"/>
      <c r="AD457" s="34" t="n"/>
      <c r="AE457" s="36">
        <f>IFERROR(TRIM(INDEX($A457:$Z457,MATCH(Lists!$J$2,$A$1:$Z$1,0))&amp;""),"")</f>
        <v/>
      </c>
      <c r="AF457" s="36">
        <f>IFERROR(TRIM(INDEX($A457:$Z457,MATCH(Lists!$J$3,$A$1:$Z$1,0))&amp;""),"")</f>
        <v/>
      </c>
      <c r="AG457" s="36">
        <f>IFERROR(TRIM(INDEX($A457:$Z457,MATCH(Lists!$J$4,$A$1:$Z$1,0))&amp;""),"")</f>
        <v/>
      </c>
      <c r="AH457" s="36">
        <f>IF(AND(AE457&lt;&gt;"",UPPER(TRIM(AB457))&lt;&gt;"Y"),1,0)</f>
        <v/>
      </c>
      <c r="AI457" s="36">
        <f>IF(AH457=1,IF(LEFT(IFERROR(TRIM(INDEX($A457:$Z457,MATCH(Lists!$J$5,$A$1:$Z$1,0))&amp;""),""),3)="Yes",1,0),0)</f>
        <v/>
      </c>
      <c r="AJ457" s="36">
        <f>IFERROR(TRIM(INDEX($A457:$Z457,MATCH(Lists!$J$9,$A$1:$Z$1,0))&amp;""),"")</f>
        <v/>
      </c>
      <c r="AK457" s="36">
        <f>IF(AH457=0,0,IF(AJ457="",1,IF(IFERROR(INDEX(Lists!$B$2:$B$9,MATCH(AJ457,Lists!$A$2:$A$9,0)),"N")="Y",1,0)))</f>
        <v/>
      </c>
      <c r="AL457" s="36">
        <f>AH457+AI457</f>
        <v/>
      </c>
      <c r="AM457" s="36">
        <f>AK457*(1+AI457)</f>
        <v/>
      </c>
      <c r="AN457" s="36">
        <f>IFERROR(VALUE(IFERROR(TRIM(INDEX($A457:$Z457,MATCH(Lists!$J$10,$A$1:$Z$1,0))&amp;""),"")),0)</f>
        <v/>
      </c>
      <c r="AO457" s="36">
        <f>IFERROR(VALUE(IFERROR(TRIM(INDEX($A457:$Z457,MATCH(Lists!$J$12,$A$1:$Z$1,0))&amp;""),"")),0)</f>
        <v/>
      </c>
      <c r="AP457" s="36">
        <f>IF(IFERROR(INDEX(Lists!$C$2:$C$9,MATCH(AJ457,Lists!$A$2:$A$9,0)),"N")="Y",AN457-AO457,0)</f>
        <v/>
      </c>
      <c r="AQ457" s="36">
        <f>UPPER(IFERROR(TRIM(INDEX($A457:$Z457,MATCH(Lists!$J$11,$A$1:$Z$1,0))&amp;""),""))</f>
        <v/>
      </c>
      <c r="AR457" s="36">
        <f>IF(LEN(AQ457)&gt;0,ROW(),"")</f>
        <v/>
      </c>
      <c r="AS457" s="36">
        <f>IFERROR(TRIM(INDEX($A457:$Z457,MATCH(Lists!$J$7,$A$1:$Z$1,0))&amp;""),"")</f>
        <v/>
      </c>
      <c r="AT457" s="36">
        <f>IFERROR(TRIM(INDEX($A457:$Z457,MATCH(Lists!$J$8,$A$1:$Z$1,0))&amp;""),"")</f>
        <v/>
      </c>
      <c r="AU457" s="36">
        <f>IF(AND(AH457=1,LEN(AT457)&gt;0),MAX($AU$1:AU456)+1,"")</f>
        <v/>
      </c>
      <c r="AV457" s="36">
        <f>IF(AH457=1,AE457,"")</f>
        <v/>
      </c>
      <c r="AW457" s="36">
        <f>IF(AV457="","",SUMPRODUCT(($AV$2:$AV$501&lt;&gt;"")*($AV$2:$AV$501&lt;AV457))+SUMPRODUCT(($AV$2:AV457=AV457)*1))</f>
        <v/>
      </c>
      <c r="AX457" s="36">
        <f>IF(AI457=1,IFERROR(TRIM(INDEX($A457:$Z457,MATCH(Lists!$J$6,$A$1:$Z$1,0))&amp;""),""),"")</f>
        <v/>
      </c>
    </row>
    <row r="458">
      <c r="AA458" s="34" t="n"/>
      <c r="AB458" s="37" t="n"/>
      <c r="AC458" s="37" t="n"/>
      <c r="AD458" s="34" t="n"/>
      <c r="AE458" s="36">
        <f>IFERROR(TRIM(INDEX($A458:$Z458,MATCH(Lists!$J$2,$A$1:$Z$1,0))&amp;""),"")</f>
        <v/>
      </c>
      <c r="AF458" s="36">
        <f>IFERROR(TRIM(INDEX($A458:$Z458,MATCH(Lists!$J$3,$A$1:$Z$1,0))&amp;""),"")</f>
        <v/>
      </c>
      <c r="AG458" s="36">
        <f>IFERROR(TRIM(INDEX($A458:$Z458,MATCH(Lists!$J$4,$A$1:$Z$1,0))&amp;""),"")</f>
        <v/>
      </c>
      <c r="AH458" s="36">
        <f>IF(AND(AE458&lt;&gt;"",UPPER(TRIM(AB458))&lt;&gt;"Y"),1,0)</f>
        <v/>
      </c>
      <c r="AI458" s="36">
        <f>IF(AH458=1,IF(LEFT(IFERROR(TRIM(INDEX($A458:$Z458,MATCH(Lists!$J$5,$A$1:$Z$1,0))&amp;""),""),3)="Yes",1,0),0)</f>
        <v/>
      </c>
      <c r="AJ458" s="36">
        <f>IFERROR(TRIM(INDEX($A458:$Z458,MATCH(Lists!$J$9,$A$1:$Z$1,0))&amp;""),"")</f>
        <v/>
      </c>
      <c r="AK458" s="36">
        <f>IF(AH458=0,0,IF(AJ458="",1,IF(IFERROR(INDEX(Lists!$B$2:$B$9,MATCH(AJ458,Lists!$A$2:$A$9,0)),"N")="Y",1,0)))</f>
        <v/>
      </c>
      <c r="AL458" s="36">
        <f>AH458+AI458</f>
        <v/>
      </c>
      <c r="AM458" s="36">
        <f>AK458*(1+AI458)</f>
        <v/>
      </c>
      <c r="AN458" s="36">
        <f>IFERROR(VALUE(IFERROR(TRIM(INDEX($A458:$Z458,MATCH(Lists!$J$10,$A$1:$Z$1,0))&amp;""),"")),0)</f>
        <v/>
      </c>
      <c r="AO458" s="36">
        <f>IFERROR(VALUE(IFERROR(TRIM(INDEX($A458:$Z458,MATCH(Lists!$J$12,$A$1:$Z$1,0))&amp;""),"")),0)</f>
        <v/>
      </c>
      <c r="AP458" s="36">
        <f>IF(IFERROR(INDEX(Lists!$C$2:$C$9,MATCH(AJ458,Lists!$A$2:$A$9,0)),"N")="Y",AN458-AO458,0)</f>
        <v/>
      </c>
      <c r="AQ458" s="36">
        <f>UPPER(IFERROR(TRIM(INDEX($A458:$Z458,MATCH(Lists!$J$11,$A$1:$Z$1,0))&amp;""),""))</f>
        <v/>
      </c>
      <c r="AR458" s="36">
        <f>IF(LEN(AQ458)&gt;0,ROW(),"")</f>
        <v/>
      </c>
      <c r="AS458" s="36">
        <f>IFERROR(TRIM(INDEX($A458:$Z458,MATCH(Lists!$J$7,$A$1:$Z$1,0))&amp;""),"")</f>
        <v/>
      </c>
      <c r="AT458" s="36">
        <f>IFERROR(TRIM(INDEX($A458:$Z458,MATCH(Lists!$J$8,$A$1:$Z$1,0))&amp;""),"")</f>
        <v/>
      </c>
      <c r="AU458" s="36">
        <f>IF(AND(AH458=1,LEN(AT458)&gt;0),MAX($AU$1:AU457)+1,"")</f>
        <v/>
      </c>
      <c r="AV458" s="36">
        <f>IF(AH458=1,AE458,"")</f>
        <v/>
      </c>
      <c r="AW458" s="36">
        <f>IF(AV458="","",SUMPRODUCT(($AV$2:$AV$501&lt;&gt;"")*($AV$2:$AV$501&lt;AV458))+SUMPRODUCT(($AV$2:AV458=AV458)*1))</f>
        <v/>
      </c>
      <c r="AX458" s="36">
        <f>IF(AI458=1,IFERROR(TRIM(INDEX($A458:$Z458,MATCH(Lists!$J$6,$A$1:$Z$1,0))&amp;""),""),"")</f>
        <v/>
      </c>
    </row>
    <row r="459">
      <c r="AA459" s="34" t="n"/>
      <c r="AB459" s="37" t="n"/>
      <c r="AC459" s="37" t="n"/>
      <c r="AD459" s="34" t="n"/>
      <c r="AE459" s="36">
        <f>IFERROR(TRIM(INDEX($A459:$Z459,MATCH(Lists!$J$2,$A$1:$Z$1,0))&amp;""),"")</f>
        <v/>
      </c>
      <c r="AF459" s="36">
        <f>IFERROR(TRIM(INDEX($A459:$Z459,MATCH(Lists!$J$3,$A$1:$Z$1,0))&amp;""),"")</f>
        <v/>
      </c>
      <c r="AG459" s="36">
        <f>IFERROR(TRIM(INDEX($A459:$Z459,MATCH(Lists!$J$4,$A$1:$Z$1,0))&amp;""),"")</f>
        <v/>
      </c>
      <c r="AH459" s="36">
        <f>IF(AND(AE459&lt;&gt;"",UPPER(TRIM(AB459))&lt;&gt;"Y"),1,0)</f>
        <v/>
      </c>
      <c r="AI459" s="36">
        <f>IF(AH459=1,IF(LEFT(IFERROR(TRIM(INDEX($A459:$Z459,MATCH(Lists!$J$5,$A$1:$Z$1,0))&amp;""),""),3)="Yes",1,0),0)</f>
        <v/>
      </c>
      <c r="AJ459" s="36">
        <f>IFERROR(TRIM(INDEX($A459:$Z459,MATCH(Lists!$J$9,$A$1:$Z$1,0))&amp;""),"")</f>
        <v/>
      </c>
      <c r="AK459" s="36">
        <f>IF(AH459=0,0,IF(AJ459="",1,IF(IFERROR(INDEX(Lists!$B$2:$B$9,MATCH(AJ459,Lists!$A$2:$A$9,0)),"N")="Y",1,0)))</f>
        <v/>
      </c>
      <c r="AL459" s="36">
        <f>AH459+AI459</f>
        <v/>
      </c>
      <c r="AM459" s="36">
        <f>AK459*(1+AI459)</f>
        <v/>
      </c>
      <c r="AN459" s="36">
        <f>IFERROR(VALUE(IFERROR(TRIM(INDEX($A459:$Z459,MATCH(Lists!$J$10,$A$1:$Z$1,0))&amp;""),"")),0)</f>
        <v/>
      </c>
      <c r="AO459" s="36">
        <f>IFERROR(VALUE(IFERROR(TRIM(INDEX($A459:$Z459,MATCH(Lists!$J$12,$A$1:$Z$1,0))&amp;""),"")),0)</f>
        <v/>
      </c>
      <c r="AP459" s="36">
        <f>IF(IFERROR(INDEX(Lists!$C$2:$C$9,MATCH(AJ459,Lists!$A$2:$A$9,0)),"N")="Y",AN459-AO459,0)</f>
        <v/>
      </c>
      <c r="AQ459" s="36">
        <f>UPPER(IFERROR(TRIM(INDEX($A459:$Z459,MATCH(Lists!$J$11,$A$1:$Z$1,0))&amp;""),""))</f>
        <v/>
      </c>
      <c r="AR459" s="36">
        <f>IF(LEN(AQ459)&gt;0,ROW(),"")</f>
        <v/>
      </c>
      <c r="AS459" s="36">
        <f>IFERROR(TRIM(INDEX($A459:$Z459,MATCH(Lists!$J$7,$A$1:$Z$1,0))&amp;""),"")</f>
        <v/>
      </c>
      <c r="AT459" s="36">
        <f>IFERROR(TRIM(INDEX($A459:$Z459,MATCH(Lists!$J$8,$A$1:$Z$1,0))&amp;""),"")</f>
        <v/>
      </c>
      <c r="AU459" s="36">
        <f>IF(AND(AH459=1,LEN(AT459)&gt;0),MAX($AU$1:AU458)+1,"")</f>
        <v/>
      </c>
      <c r="AV459" s="36">
        <f>IF(AH459=1,AE459,"")</f>
        <v/>
      </c>
      <c r="AW459" s="36">
        <f>IF(AV459="","",SUMPRODUCT(($AV$2:$AV$501&lt;&gt;"")*($AV$2:$AV$501&lt;AV459))+SUMPRODUCT(($AV$2:AV459=AV459)*1))</f>
        <v/>
      </c>
      <c r="AX459" s="36">
        <f>IF(AI459=1,IFERROR(TRIM(INDEX($A459:$Z459,MATCH(Lists!$J$6,$A$1:$Z$1,0))&amp;""),""),"")</f>
        <v/>
      </c>
    </row>
    <row r="460">
      <c r="AA460" s="34" t="n"/>
      <c r="AB460" s="37" t="n"/>
      <c r="AC460" s="37" t="n"/>
      <c r="AD460" s="34" t="n"/>
      <c r="AE460" s="36">
        <f>IFERROR(TRIM(INDEX($A460:$Z460,MATCH(Lists!$J$2,$A$1:$Z$1,0))&amp;""),"")</f>
        <v/>
      </c>
      <c r="AF460" s="36">
        <f>IFERROR(TRIM(INDEX($A460:$Z460,MATCH(Lists!$J$3,$A$1:$Z$1,0))&amp;""),"")</f>
        <v/>
      </c>
      <c r="AG460" s="36">
        <f>IFERROR(TRIM(INDEX($A460:$Z460,MATCH(Lists!$J$4,$A$1:$Z$1,0))&amp;""),"")</f>
        <v/>
      </c>
      <c r="AH460" s="36">
        <f>IF(AND(AE460&lt;&gt;"",UPPER(TRIM(AB460))&lt;&gt;"Y"),1,0)</f>
        <v/>
      </c>
      <c r="AI460" s="36">
        <f>IF(AH460=1,IF(LEFT(IFERROR(TRIM(INDEX($A460:$Z460,MATCH(Lists!$J$5,$A$1:$Z$1,0))&amp;""),""),3)="Yes",1,0),0)</f>
        <v/>
      </c>
      <c r="AJ460" s="36">
        <f>IFERROR(TRIM(INDEX($A460:$Z460,MATCH(Lists!$J$9,$A$1:$Z$1,0))&amp;""),"")</f>
        <v/>
      </c>
      <c r="AK460" s="36">
        <f>IF(AH460=0,0,IF(AJ460="",1,IF(IFERROR(INDEX(Lists!$B$2:$B$9,MATCH(AJ460,Lists!$A$2:$A$9,0)),"N")="Y",1,0)))</f>
        <v/>
      </c>
      <c r="AL460" s="36">
        <f>AH460+AI460</f>
        <v/>
      </c>
      <c r="AM460" s="36">
        <f>AK460*(1+AI460)</f>
        <v/>
      </c>
      <c r="AN460" s="36">
        <f>IFERROR(VALUE(IFERROR(TRIM(INDEX($A460:$Z460,MATCH(Lists!$J$10,$A$1:$Z$1,0))&amp;""),"")),0)</f>
        <v/>
      </c>
      <c r="AO460" s="36">
        <f>IFERROR(VALUE(IFERROR(TRIM(INDEX($A460:$Z460,MATCH(Lists!$J$12,$A$1:$Z$1,0))&amp;""),"")),0)</f>
        <v/>
      </c>
      <c r="AP460" s="36">
        <f>IF(IFERROR(INDEX(Lists!$C$2:$C$9,MATCH(AJ460,Lists!$A$2:$A$9,0)),"N")="Y",AN460-AO460,0)</f>
        <v/>
      </c>
      <c r="AQ460" s="36">
        <f>UPPER(IFERROR(TRIM(INDEX($A460:$Z460,MATCH(Lists!$J$11,$A$1:$Z$1,0))&amp;""),""))</f>
        <v/>
      </c>
      <c r="AR460" s="36">
        <f>IF(LEN(AQ460)&gt;0,ROW(),"")</f>
        <v/>
      </c>
      <c r="AS460" s="36">
        <f>IFERROR(TRIM(INDEX($A460:$Z460,MATCH(Lists!$J$7,$A$1:$Z$1,0))&amp;""),"")</f>
        <v/>
      </c>
      <c r="AT460" s="36">
        <f>IFERROR(TRIM(INDEX($A460:$Z460,MATCH(Lists!$J$8,$A$1:$Z$1,0))&amp;""),"")</f>
        <v/>
      </c>
      <c r="AU460" s="36">
        <f>IF(AND(AH460=1,LEN(AT460)&gt;0),MAX($AU$1:AU459)+1,"")</f>
        <v/>
      </c>
      <c r="AV460" s="36">
        <f>IF(AH460=1,AE460,"")</f>
        <v/>
      </c>
      <c r="AW460" s="36">
        <f>IF(AV460="","",SUMPRODUCT(($AV$2:$AV$501&lt;&gt;"")*($AV$2:$AV$501&lt;AV460))+SUMPRODUCT(($AV$2:AV460=AV460)*1))</f>
        <v/>
      </c>
      <c r="AX460" s="36">
        <f>IF(AI460=1,IFERROR(TRIM(INDEX($A460:$Z460,MATCH(Lists!$J$6,$A$1:$Z$1,0))&amp;""),""),"")</f>
        <v/>
      </c>
    </row>
    <row r="461">
      <c r="AA461" s="34" t="n"/>
      <c r="AB461" s="37" t="n"/>
      <c r="AC461" s="37" t="n"/>
      <c r="AD461" s="34" t="n"/>
      <c r="AE461" s="36">
        <f>IFERROR(TRIM(INDEX($A461:$Z461,MATCH(Lists!$J$2,$A$1:$Z$1,0))&amp;""),"")</f>
        <v/>
      </c>
      <c r="AF461" s="36">
        <f>IFERROR(TRIM(INDEX($A461:$Z461,MATCH(Lists!$J$3,$A$1:$Z$1,0))&amp;""),"")</f>
        <v/>
      </c>
      <c r="AG461" s="36">
        <f>IFERROR(TRIM(INDEX($A461:$Z461,MATCH(Lists!$J$4,$A$1:$Z$1,0))&amp;""),"")</f>
        <v/>
      </c>
      <c r="AH461" s="36">
        <f>IF(AND(AE461&lt;&gt;"",UPPER(TRIM(AB461))&lt;&gt;"Y"),1,0)</f>
        <v/>
      </c>
      <c r="AI461" s="36">
        <f>IF(AH461=1,IF(LEFT(IFERROR(TRIM(INDEX($A461:$Z461,MATCH(Lists!$J$5,$A$1:$Z$1,0))&amp;""),""),3)="Yes",1,0),0)</f>
        <v/>
      </c>
      <c r="AJ461" s="36">
        <f>IFERROR(TRIM(INDEX($A461:$Z461,MATCH(Lists!$J$9,$A$1:$Z$1,0))&amp;""),"")</f>
        <v/>
      </c>
      <c r="AK461" s="36">
        <f>IF(AH461=0,0,IF(AJ461="",1,IF(IFERROR(INDEX(Lists!$B$2:$B$9,MATCH(AJ461,Lists!$A$2:$A$9,0)),"N")="Y",1,0)))</f>
        <v/>
      </c>
      <c r="AL461" s="36">
        <f>AH461+AI461</f>
        <v/>
      </c>
      <c r="AM461" s="36">
        <f>AK461*(1+AI461)</f>
        <v/>
      </c>
      <c r="AN461" s="36">
        <f>IFERROR(VALUE(IFERROR(TRIM(INDEX($A461:$Z461,MATCH(Lists!$J$10,$A$1:$Z$1,0))&amp;""),"")),0)</f>
        <v/>
      </c>
      <c r="AO461" s="36">
        <f>IFERROR(VALUE(IFERROR(TRIM(INDEX($A461:$Z461,MATCH(Lists!$J$12,$A$1:$Z$1,0))&amp;""),"")),0)</f>
        <v/>
      </c>
      <c r="AP461" s="36">
        <f>IF(IFERROR(INDEX(Lists!$C$2:$C$9,MATCH(AJ461,Lists!$A$2:$A$9,0)),"N")="Y",AN461-AO461,0)</f>
        <v/>
      </c>
      <c r="AQ461" s="36">
        <f>UPPER(IFERROR(TRIM(INDEX($A461:$Z461,MATCH(Lists!$J$11,$A$1:$Z$1,0))&amp;""),""))</f>
        <v/>
      </c>
      <c r="AR461" s="36">
        <f>IF(LEN(AQ461)&gt;0,ROW(),"")</f>
        <v/>
      </c>
      <c r="AS461" s="36">
        <f>IFERROR(TRIM(INDEX($A461:$Z461,MATCH(Lists!$J$7,$A$1:$Z$1,0))&amp;""),"")</f>
        <v/>
      </c>
      <c r="AT461" s="36">
        <f>IFERROR(TRIM(INDEX($A461:$Z461,MATCH(Lists!$J$8,$A$1:$Z$1,0))&amp;""),"")</f>
        <v/>
      </c>
      <c r="AU461" s="36">
        <f>IF(AND(AH461=1,LEN(AT461)&gt;0),MAX($AU$1:AU460)+1,"")</f>
        <v/>
      </c>
      <c r="AV461" s="36">
        <f>IF(AH461=1,AE461,"")</f>
        <v/>
      </c>
      <c r="AW461" s="36">
        <f>IF(AV461="","",SUMPRODUCT(($AV$2:$AV$501&lt;&gt;"")*($AV$2:$AV$501&lt;AV461))+SUMPRODUCT(($AV$2:AV461=AV461)*1))</f>
        <v/>
      </c>
      <c r="AX461" s="36">
        <f>IF(AI461=1,IFERROR(TRIM(INDEX($A461:$Z461,MATCH(Lists!$J$6,$A$1:$Z$1,0))&amp;""),""),"")</f>
        <v/>
      </c>
    </row>
    <row r="462">
      <c r="AA462" s="34" t="n"/>
      <c r="AB462" s="37" t="n"/>
      <c r="AC462" s="37" t="n"/>
      <c r="AD462" s="34" t="n"/>
      <c r="AE462" s="36">
        <f>IFERROR(TRIM(INDEX($A462:$Z462,MATCH(Lists!$J$2,$A$1:$Z$1,0))&amp;""),"")</f>
        <v/>
      </c>
      <c r="AF462" s="36">
        <f>IFERROR(TRIM(INDEX($A462:$Z462,MATCH(Lists!$J$3,$A$1:$Z$1,0))&amp;""),"")</f>
        <v/>
      </c>
      <c r="AG462" s="36">
        <f>IFERROR(TRIM(INDEX($A462:$Z462,MATCH(Lists!$J$4,$A$1:$Z$1,0))&amp;""),"")</f>
        <v/>
      </c>
      <c r="AH462" s="36">
        <f>IF(AND(AE462&lt;&gt;"",UPPER(TRIM(AB462))&lt;&gt;"Y"),1,0)</f>
        <v/>
      </c>
      <c r="AI462" s="36">
        <f>IF(AH462=1,IF(LEFT(IFERROR(TRIM(INDEX($A462:$Z462,MATCH(Lists!$J$5,$A$1:$Z$1,0))&amp;""),""),3)="Yes",1,0),0)</f>
        <v/>
      </c>
      <c r="AJ462" s="36">
        <f>IFERROR(TRIM(INDEX($A462:$Z462,MATCH(Lists!$J$9,$A$1:$Z$1,0))&amp;""),"")</f>
        <v/>
      </c>
      <c r="AK462" s="36">
        <f>IF(AH462=0,0,IF(AJ462="",1,IF(IFERROR(INDEX(Lists!$B$2:$B$9,MATCH(AJ462,Lists!$A$2:$A$9,0)),"N")="Y",1,0)))</f>
        <v/>
      </c>
      <c r="AL462" s="36">
        <f>AH462+AI462</f>
        <v/>
      </c>
      <c r="AM462" s="36">
        <f>AK462*(1+AI462)</f>
        <v/>
      </c>
      <c r="AN462" s="36">
        <f>IFERROR(VALUE(IFERROR(TRIM(INDEX($A462:$Z462,MATCH(Lists!$J$10,$A$1:$Z$1,0))&amp;""),"")),0)</f>
        <v/>
      </c>
      <c r="AO462" s="36">
        <f>IFERROR(VALUE(IFERROR(TRIM(INDEX($A462:$Z462,MATCH(Lists!$J$12,$A$1:$Z$1,0))&amp;""),"")),0)</f>
        <v/>
      </c>
      <c r="AP462" s="36">
        <f>IF(IFERROR(INDEX(Lists!$C$2:$C$9,MATCH(AJ462,Lists!$A$2:$A$9,0)),"N")="Y",AN462-AO462,0)</f>
        <v/>
      </c>
      <c r="AQ462" s="36">
        <f>UPPER(IFERROR(TRIM(INDEX($A462:$Z462,MATCH(Lists!$J$11,$A$1:$Z$1,0))&amp;""),""))</f>
        <v/>
      </c>
      <c r="AR462" s="36">
        <f>IF(LEN(AQ462)&gt;0,ROW(),"")</f>
        <v/>
      </c>
      <c r="AS462" s="36">
        <f>IFERROR(TRIM(INDEX($A462:$Z462,MATCH(Lists!$J$7,$A$1:$Z$1,0))&amp;""),"")</f>
        <v/>
      </c>
      <c r="AT462" s="36">
        <f>IFERROR(TRIM(INDEX($A462:$Z462,MATCH(Lists!$J$8,$A$1:$Z$1,0))&amp;""),"")</f>
        <v/>
      </c>
      <c r="AU462" s="36">
        <f>IF(AND(AH462=1,LEN(AT462)&gt;0),MAX($AU$1:AU461)+1,"")</f>
        <v/>
      </c>
      <c r="AV462" s="36">
        <f>IF(AH462=1,AE462,"")</f>
        <v/>
      </c>
      <c r="AW462" s="36">
        <f>IF(AV462="","",SUMPRODUCT(($AV$2:$AV$501&lt;&gt;"")*($AV$2:$AV$501&lt;AV462))+SUMPRODUCT(($AV$2:AV462=AV462)*1))</f>
        <v/>
      </c>
      <c r="AX462" s="36">
        <f>IF(AI462=1,IFERROR(TRIM(INDEX($A462:$Z462,MATCH(Lists!$J$6,$A$1:$Z$1,0))&amp;""),""),"")</f>
        <v/>
      </c>
    </row>
    <row r="463">
      <c r="AA463" s="34" t="n"/>
      <c r="AB463" s="37" t="n"/>
      <c r="AC463" s="37" t="n"/>
      <c r="AD463" s="34" t="n"/>
      <c r="AE463" s="36">
        <f>IFERROR(TRIM(INDEX($A463:$Z463,MATCH(Lists!$J$2,$A$1:$Z$1,0))&amp;""),"")</f>
        <v/>
      </c>
      <c r="AF463" s="36">
        <f>IFERROR(TRIM(INDEX($A463:$Z463,MATCH(Lists!$J$3,$A$1:$Z$1,0))&amp;""),"")</f>
        <v/>
      </c>
      <c r="AG463" s="36">
        <f>IFERROR(TRIM(INDEX($A463:$Z463,MATCH(Lists!$J$4,$A$1:$Z$1,0))&amp;""),"")</f>
        <v/>
      </c>
      <c r="AH463" s="36">
        <f>IF(AND(AE463&lt;&gt;"",UPPER(TRIM(AB463))&lt;&gt;"Y"),1,0)</f>
        <v/>
      </c>
      <c r="AI463" s="36">
        <f>IF(AH463=1,IF(LEFT(IFERROR(TRIM(INDEX($A463:$Z463,MATCH(Lists!$J$5,$A$1:$Z$1,0))&amp;""),""),3)="Yes",1,0),0)</f>
        <v/>
      </c>
      <c r="AJ463" s="36">
        <f>IFERROR(TRIM(INDEX($A463:$Z463,MATCH(Lists!$J$9,$A$1:$Z$1,0))&amp;""),"")</f>
        <v/>
      </c>
      <c r="AK463" s="36">
        <f>IF(AH463=0,0,IF(AJ463="",1,IF(IFERROR(INDEX(Lists!$B$2:$B$9,MATCH(AJ463,Lists!$A$2:$A$9,0)),"N")="Y",1,0)))</f>
        <v/>
      </c>
      <c r="AL463" s="36">
        <f>AH463+AI463</f>
        <v/>
      </c>
      <c r="AM463" s="36">
        <f>AK463*(1+AI463)</f>
        <v/>
      </c>
      <c r="AN463" s="36">
        <f>IFERROR(VALUE(IFERROR(TRIM(INDEX($A463:$Z463,MATCH(Lists!$J$10,$A$1:$Z$1,0))&amp;""),"")),0)</f>
        <v/>
      </c>
      <c r="AO463" s="36">
        <f>IFERROR(VALUE(IFERROR(TRIM(INDEX($A463:$Z463,MATCH(Lists!$J$12,$A$1:$Z$1,0))&amp;""),"")),0)</f>
        <v/>
      </c>
      <c r="AP463" s="36">
        <f>IF(IFERROR(INDEX(Lists!$C$2:$C$9,MATCH(AJ463,Lists!$A$2:$A$9,0)),"N")="Y",AN463-AO463,0)</f>
        <v/>
      </c>
      <c r="AQ463" s="36">
        <f>UPPER(IFERROR(TRIM(INDEX($A463:$Z463,MATCH(Lists!$J$11,$A$1:$Z$1,0))&amp;""),""))</f>
        <v/>
      </c>
      <c r="AR463" s="36">
        <f>IF(LEN(AQ463)&gt;0,ROW(),"")</f>
        <v/>
      </c>
      <c r="AS463" s="36">
        <f>IFERROR(TRIM(INDEX($A463:$Z463,MATCH(Lists!$J$7,$A$1:$Z$1,0))&amp;""),"")</f>
        <v/>
      </c>
      <c r="AT463" s="36">
        <f>IFERROR(TRIM(INDEX($A463:$Z463,MATCH(Lists!$J$8,$A$1:$Z$1,0))&amp;""),"")</f>
        <v/>
      </c>
      <c r="AU463" s="36">
        <f>IF(AND(AH463=1,LEN(AT463)&gt;0),MAX($AU$1:AU462)+1,"")</f>
        <v/>
      </c>
      <c r="AV463" s="36">
        <f>IF(AH463=1,AE463,"")</f>
        <v/>
      </c>
      <c r="AW463" s="36">
        <f>IF(AV463="","",SUMPRODUCT(($AV$2:$AV$501&lt;&gt;"")*($AV$2:$AV$501&lt;AV463))+SUMPRODUCT(($AV$2:AV463=AV463)*1))</f>
        <v/>
      </c>
      <c r="AX463" s="36">
        <f>IF(AI463=1,IFERROR(TRIM(INDEX($A463:$Z463,MATCH(Lists!$J$6,$A$1:$Z$1,0))&amp;""),""),"")</f>
        <v/>
      </c>
    </row>
    <row r="464">
      <c r="AA464" s="34" t="n"/>
      <c r="AB464" s="37" t="n"/>
      <c r="AC464" s="37" t="n"/>
      <c r="AD464" s="34" t="n"/>
      <c r="AE464" s="36">
        <f>IFERROR(TRIM(INDEX($A464:$Z464,MATCH(Lists!$J$2,$A$1:$Z$1,0))&amp;""),"")</f>
        <v/>
      </c>
      <c r="AF464" s="36">
        <f>IFERROR(TRIM(INDEX($A464:$Z464,MATCH(Lists!$J$3,$A$1:$Z$1,0))&amp;""),"")</f>
        <v/>
      </c>
      <c r="AG464" s="36">
        <f>IFERROR(TRIM(INDEX($A464:$Z464,MATCH(Lists!$J$4,$A$1:$Z$1,0))&amp;""),"")</f>
        <v/>
      </c>
      <c r="AH464" s="36">
        <f>IF(AND(AE464&lt;&gt;"",UPPER(TRIM(AB464))&lt;&gt;"Y"),1,0)</f>
        <v/>
      </c>
      <c r="AI464" s="36">
        <f>IF(AH464=1,IF(LEFT(IFERROR(TRIM(INDEX($A464:$Z464,MATCH(Lists!$J$5,$A$1:$Z$1,0))&amp;""),""),3)="Yes",1,0),0)</f>
        <v/>
      </c>
      <c r="AJ464" s="36">
        <f>IFERROR(TRIM(INDEX($A464:$Z464,MATCH(Lists!$J$9,$A$1:$Z$1,0))&amp;""),"")</f>
        <v/>
      </c>
      <c r="AK464" s="36">
        <f>IF(AH464=0,0,IF(AJ464="",1,IF(IFERROR(INDEX(Lists!$B$2:$B$9,MATCH(AJ464,Lists!$A$2:$A$9,0)),"N")="Y",1,0)))</f>
        <v/>
      </c>
      <c r="AL464" s="36">
        <f>AH464+AI464</f>
        <v/>
      </c>
      <c r="AM464" s="36">
        <f>AK464*(1+AI464)</f>
        <v/>
      </c>
      <c r="AN464" s="36">
        <f>IFERROR(VALUE(IFERROR(TRIM(INDEX($A464:$Z464,MATCH(Lists!$J$10,$A$1:$Z$1,0))&amp;""),"")),0)</f>
        <v/>
      </c>
      <c r="AO464" s="36">
        <f>IFERROR(VALUE(IFERROR(TRIM(INDEX($A464:$Z464,MATCH(Lists!$J$12,$A$1:$Z$1,0))&amp;""),"")),0)</f>
        <v/>
      </c>
      <c r="AP464" s="36">
        <f>IF(IFERROR(INDEX(Lists!$C$2:$C$9,MATCH(AJ464,Lists!$A$2:$A$9,0)),"N")="Y",AN464-AO464,0)</f>
        <v/>
      </c>
      <c r="AQ464" s="36">
        <f>UPPER(IFERROR(TRIM(INDEX($A464:$Z464,MATCH(Lists!$J$11,$A$1:$Z$1,0))&amp;""),""))</f>
        <v/>
      </c>
      <c r="AR464" s="36">
        <f>IF(LEN(AQ464)&gt;0,ROW(),"")</f>
        <v/>
      </c>
      <c r="AS464" s="36">
        <f>IFERROR(TRIM(INDEX($A464:$Z464,MATCH(Lists!$J$7,$A$1:$Z$1,0))&amp;""),"")</f>
        <v/>
      </c>
      <c r="AT464" s="36">
        <f>IFERROR(TRIM(INDEX($A464:$Z464,MATCH(Lists!$J$8,$A$1:$Z$1,0))&amp;""),"")</f>
        <v/>
      </c>
      <c r="AU464" s="36">
        <f>IF(AND(AH464=1,LEN(AT464)&gt;0),MAX($AU$1:AU463)+1,"")</f>
        <v/>
      </c>
      <c r="AV464" s="36">
        <f>IF(AH464=1,AE464,"")</f>
        <v/>
      </c>
      <c r="AW464" s="36">
        <f>IF(AV464="","",SUMPRODUCT(($AV$2:$AV$501&lt;&gt;"")*($AV$2:$AV$501&lt;AV464))+SUMPRODUCT(($AV$2:AV464=AV464)*1))</f>
        <v/>
      </c>
      <c r="AX464" s="36">
        <f>IF(AI464=1,IFERROR(TRIM(INDEX($A464:$Z464,MATCH(Lists!$J$6,$A$1:$Z$1,0))&amp;""),""),"")</f>
        <v/>
      </c>
    </row>
    <row r="465">
      <c r="AA465" s="34" t="n"/>
      <c r="AB465" s="37" t="n"/>
      <c r="AC465" s="37" t="n"/>
      <c r="AD465" s="34" t="n"/>
      <c r="AE465" s="36">
        <f>IFERROR(TRIM(INDEX($A465:$Z465,MATCH(Lists!$J$2,$A$1:$Z$1,0))&amp;""),"")</f>
        <v/>
      </c>
      <c r="AF465" s="36">
        <f>IFERROR(TRIM(INDEX($A465:$Z465,MATCH(Lists!$J$3,$A$1:$Z$1,0))&amp;""),"")</f>
        <v/>
      </c>
      <c r="AG465" s="36">
        <f>IFERROR(TRIM(INDEX($A465:$Z465,MATCH(Lists!$J$4,$A$1:$Z$1,0))&amp;""),"")</f>
        <v/>
      </c>
      <c r="AH465" s="36">
        <f>IF(AND(AE465&lt;&gt;"",UPPER(TRIM(AB465))&lt;&gt;"Y"),1,0)</f>
        <v/>
      </c>
      <c r="AI465" s="36">
        <f>IF(AH465=1,IF(LEFT(IFERROR(TRIM(INDEX($A465:$Z465,MATCH(Lists!$J$5,$A$1:$Z$1,0))&amp;""),""),3)="Yes",1,0),0)</f>
        <v/>
      </c>
      <c r="AJ465" s="36">
        <f>IFERROR(TRIM(INDEX($A465:$Z465,MATCH(Lists!$J$9,$A$1:$Z$1,0))&amp;""),"")</f>
        <v/>
      </c>
      <c r="AK465" s="36">
        <f>IF(AH465=0,0,IF(AJ465="",1,IF(IFERROR(INDEX(Lists!$B$2:$B$9,MATCH(AJ465,Lists!$A$2:$A$9,0)),"N")="Y",1,0)))</f>
        <v/>
      </c>
      <c r="AL465" s="36">
        <f>AH465+AI465</f>
        <v/>
      </c>
      <c r="AM465" s="36">
        <f>AK465*(1+AI465)</f>
        <v/>
      </c>
      <c r="AN465" s="36">
        <f>IFERROR(VALUE(IFERROR(TRIM(INDEX($A465:$Z465,MATCH(Lists!$J$10,$A$1:$Z$1,0))&amp;""),"")),0)</f>
        <v/>
      </c>
      <c r="AO465" s="36">
        <f>IFERROR(VALUE(IFERROR(TRIM(INDEX($A465:$Z465,MATCH(Lists!$J$12,$A$1:$Z$1,0))&amp;""),"")),0)</f>
        <v/>
      </c>
      <c r="AP465" s="36">
        <f>IF(IFERROR(INDEX(Lists!$C$2:$C$9,MATCH(AJ465,Lists!$A$2:$A$9,0)),"N")="Y",AN465-AO465,0)</f>
        <v/>
      </c>
      <c r="AQ465" s="36">
        <f>UPPER(IFERROR(TRIM(INDEX($A465:$Z465,MATCH(Lists!$J$11,$A$1:$Z$1,0))&amp;""),""))</f>
        <v/>
      </c>
      <c r="AR465" s="36">
        <f>IF(LEN(AQ465)&gt;0,ROW(),"")</f>
        <v/>
      </c>
      <c r="AS465" s="36">
        <f>IFERROR(TRIM(INDEX($A465:$Z465,MATCH(Lists!$J$7,$A$1:$Z$1,0))&amp;""),"")</f>
        <v/>
      </c>
      <c r="AT465" s="36">
        <f>IFERROR(TRIM(INDEX($A465:$Z465,MATCH(Lists!$J$8,$A$1:$Z$1,0))&amp;""),"")</f>
        <v/>
      </c>
      <c r="AU465" s="36">
        <f>IF(AND(AH465=1,LEN(AT465)&gt;0),MAX($AU$1:AU464)+1,"")</f>
        <v/>
      </c>
      <c r="AV465" s="36">
        <f>IF(AH465=1,AE465,"")</f>
        <v/>
      </c>
      <c r="AW465" s="36">
        <f>IF(AV465="","",SUMPRODUCT(($AV$2:$AV$501&lt;&gt;"")*($AV$2:$AV$501&lt;AV465))+SUMPRODUCT(($AV$2:AV465=AV465)*1))</f>
        <v/>
      </c>
      <c r="AX465" s="36">
        <f>IF(AI465=1,IFERROR(TRIM(INDEX($A465:$Z465,MATCH(Lists!$J$6,$A$1:$Z$1,0))&amp;""),""),"")</f>
        <v/>
      </c>
    </row>
    <row r="466">
      <c r="AA466" s="34" t="n"/>
      <c r="AB466" s="37" t="n"/>
      <c r="AC466" s="37" t="n"/>
      <c r="AD466" s="34" t="n"/>
      <c r="AE466" s="36">
        <f>IFERROR(TRIM(INDEX($A466:$Z466,MATCH(Lists!$J$2,$A$1:$Z$1,0))&amp;""),"")</f>
        <v/>
      </c>
      <c r="AF466" s="36">
        <f>IFERROR(TRIM(INDEX($A466:$Z466,MATCH(Lists!$J$3,$A$1:$Z$1,0))&amp;""),"")</f>
        <v/>
      </c>
      <c r="AG466" s="36">
        <f>IFERROR(TRIM(INDEX($A466:$Z466,MATCH(Lists!$J$4,$A$1:$Z$1,0))&amp;""),"")</f>
        <v/>
      </c>
      <c r="AH466" s="36">
        <f>IF(AND(AE466&lt;&gt;"",UPPER(TRIM(AB466))&lt;&gt;"Y"),1,0)</f>
        <v/>
      </c>
      <c r="AI466" s="36">
        <f>IF(AH466=1,IF(LEFT(IFERROR(TRIM(INDEX($A466:$Z466,MATCH(Lists!$J$5,$A$1:$Z$1,0))&amp;""),""),3)="Yes",1,0),0)</f>
        <v/>
      </c>
      <c r="AJ466" s="36">
        <f>IFERROR(TRIM(INDEX($A466:$Z466,MATCH(Lists!$J$9,$A$1:$Z$1,0))&amp;""),"")</f>
        <v/>
      </c>
      <c r="AK466" s="36">
        <f>IF(AH466=0,0,IF(AJ466="",1,IF(IFERROR(INDEX(Lists!$B$2:$B$9,MATCH(AJ466,Lists!$A$2:$A$9,0)),"N")="Y",1,0)))</f>
        <v/>
      </c>
      <c r="AL466" s="36">
        <f>AH466+AI466</f>
        <v/>
      </c>
      <c r="AM466" s="36">
        <f>AK466*(1+AI466)</f>
        <v/>
      </c>
      <c r="AN466" s="36">
        <f>IFERROR(VALUE(IFERROR(TRIM(INDEX($A466:$Z466,MATCH(Lists!$J$10,$A$1:$Z$1,0))&amp;""),"")),0)</f>
        <v/>
      </c>
      <c r="AO466" s="36">
        <f>IFERROR(VALUE(IFERROR(TRIM(INDEX($A466:$Z466,MATCH(Lists!$J$12,$A$1:$Z$1,0))&amp;""),"")),0)</f>
        <v/>
      </c>
      <c r="AP466" s="36">
        <f>IF(IFERROR(INDEX(Lists!$C$2:$C$9,MATCH(AJ466,Lists!$A$2:$A$9,0)),"N")="Y",AN466-AO466,0)</f>
        <v/>
      </c>
      <c r="AQ466" s="36">
        <f>UPPER(IFERROR(TRIM(INDEX($A466:$Z466,MATCH(Lists!$J$11,$A$1:$Z$1,0))&amp;""),""))</f>
        <v/>
      </c>
      <c r="AR466" s="36">
        <f>IF(LEN(AQ466)&gt;0,ROW(),"")</f>
        <v/>
      </c>
      <c r="AS466" s="36">
        <f>IFERROR(TRIM(INDEX($A466:$Z466,MATCH(Lists!$J$7,$A$1:$Z$1,0))&amp;""),"")</f>
        <v/>
      </c>
      <c r="AT466" s="36">
        <f>IFERROR(TRIM(INDEX($A466:$Z466,MATCH(Lists!$J$8,$A$1:$Z$1,0))&amp;""),"")</f>
        <v/>
      </c>
      <c r="AU466" s="36">
        <f>IF(AND(AH466=1,LEN(AT466)&gt;0),MAX($AU$1:AU465)+1,"")</f>
        <v/>
      </c>
      <c r="AV466" s="36">
        <f>IF(AH466=1,AE466,"")</f>
        <v/>
      </c>
      <c r="AW466" s="36">
        <f>IF(AV466="","",SUMPRODUCT(($AV$2:$AV$501&lt;&gt;"")*($AV$2:$AV$501&lt;AV466))+SUMPRODUCT(($AV$2:AV466=AV466)*1))</f>
        <v/>
      </c>
      <c r="AX466" s="36">
        <f>IF(AI466=1,IFERROR(TRIM(INDEX($A466:$Z466,MATCH(Lists!$J$6,$A$1:$Z$1,0))&amp;""),""),"")</f>
        <v/>
      </c>
    </row>
    <row r="467">
      <c r="AA467" s="34" t="n"/>
      <c r="AB467" s="37" t="n"/>
      <c r="AC467" s="37" t="n"/>
      <c r="AD467" s="34" t="n"/>
      <c r="AE467" s="36">
        <f>IFERROR(TRIM(INDEX($A467:$Z467,MATCH(Lists!$J$2,$A$1:$Z$1,0))&amp;""),"")</f>
        <v/>
      </c>
      <c r="AF467" s="36">
        <f>IFERROR(TRIM(INDEX($A467:$Z467,MATCH(Lists!$J$3,$A$1:$Z$1,0))&amp;""),"")</f>
        <v/>
      </c>
      <c r="AG467" s="36">
        <f>IFERROR(TRIM(INDEX($A467:$Z467,MATCH(Lists!$J$4,$A$1:$Z$1,0))&amp;""),"")</f>
        <v/>
      </c>
      <c r="AH467" s="36">
        <f>IF(AND(AE467&lt;&gt;"",UPPER(TRIM(AB467))&lt;&gt;"Y"),1,0)</f>
        <v/>
      </c>
      <c r="AI467" s="36">
        <f>IF(AH467=1,IF(LEFT(IFERROR(TRIM(INDEX($A467:$Z467,MATCH(Lists!$J$5,$A$1:$Z$1,0))&amp;""),""),3)="Yes",1,0),0)</f>
        <v/>
      </c>
      <c r="AJ467" s="36">
        <f>IFERROR(TRIM(INDEX($A467:$Z467,MATCH(Lists!$J$9,$A$1:$Z$1,0))&amp;""),"")</f>
        <v/>
      </c>
      <c r="AK467" s="36">
        <f>IF(AH467=0,0,IF(AJ467="",1,IF(IFERROR(INDEX(Lists!$B$2:$B$9,MATCH(AJ467,Lists!$A$2:$A$9,0)),"N")="Y",1,0)))</f>
        <v/>
      </c>
      <c r="AL467" s="36">
        <f>AH467+AI467</f>
        <v/>
      </c>
      <c r="AM467" s="36">
        <f>AK467*(1+AI467)</f>
        <v/>
      </c>
      <c r="AN467" s="36">
        <f>IFERROR(VALUE(IFERROR(TRIM(INDEX($A467:$Z467,MATCH(Lists!$J$10,$A$1:$Z$1,0))&amp;""),"")),0)</f>
        <v/>
      </c>
      <c r="AO467" s="36">
        <f>IFERROR(VALUE(IFERROR(TRIM(INDEX($A467:$Z467,MATCH(Lists!$J$12,$A$1:$Z$1,0))&amp;""),"")),0)</f>
        <v/>
      </c>
      <c r="AP467" s="36">
        <f>IF(IFERROR(INDEX(Lists!$C$2:$C$9,MATCH(AJ467,Lists!$A$2:$A$9,0)),"N")="Y",AN467-AO467,0)</f>
        <v/>
      </c>
      <c r="AQ467" s="36">
        <f>UPPER(IFERROR(TRIM(INDEX($A467:$Z467,MATCH(Lists!$J$11,$A$1:$Z$1,0))&amp;""),""))</f>
        <v/>
      </c>
      <c r="AR467" s="36">
        <f>IF(LEN(AQ467)&gt;0,ROW(),"")</f>
        <v/>
      </c>
      <c r="AS467" s="36">
        <f>IFERROR(TRIM(INDEX($A467:$Z467,MATCH(Lists!$J$7,$A$1:$Z$1,0))&amp;""),"")</f>
        <v/>
      </c>
      <c r="AT467" s="36">
        <f>IFERROR(TRIM(INDEX($A467:$Z467,MATCH(Lists!$J$8,$A$1:$Z$1,0))&amp;""),"")</f>
        <v/>
      </c>
      <c r="AU467" s="36">
        <f>IF(AND(AH467=1,LEN(AT467)&gt;0),MAX($AU$1:AU466)+1,"")</f>
        <v/>
      </c>
      <c r="AV467" s="36">
        <f>IF(AH467=1,AE467,"")</f>
        <v/>
      </c>
      <c r="AW467" s="36">
        <f>IF(AV467="","",SUMPRODUCT(($AV$2:$AV$501&lt;&gt;"")*($AV$2:$AV$501&lt;AV467))+SUMPRODUCT(($AV$2:AV467=AV467)*1))</f>
        <v/>
      </c>
      <c r="AX467" s="36">
        <f>IF(AI467=1,IFERROR(TRIM(INDEX($A467:$Z467,MATCH(Lists!$J$6,$A$1:$Z$1,0))&amp;""),""),"")</f>
        <v/>
      </c>
    </row>
    <row r="468">
      <c r="AA468" s="34" t="n"/>
      <c r="AB468" s="37" t="n"/>
      <c r="AC468" s="37" t="n"/>
      <c r="AD468" s="34" t="n"/>
      <c r="AE468" s="36">
        <f>IFERROR(TRIM(INDEX($A468:$Z468,MATCH(Lists!$J$2,$A$1:$Z$1,0))&amp;""),"")</f>
        <v/>
      </c>
      <c r="AF468" s="36">
        <f>IFERROR(TRIM(INDEX($A468:$Z468,MATCH(Lists!$J$3,$A$1:$Z$1,0))&amp;""),"")</f>
        <v/>
      </c>
      <c r="AG468" s="36">
        <f>IFERROR(TRIM(INDEX($A468:$Z468,MATCH(Lists!$J$4,$A$1:$Z$1,0))&amp;""),"")</f>
        <v/>
      </c>
      <c r="AH468" s="36">
        <f>IF(AND(AE468&lt;&gt;"",UPPER(TRIM(AB468))&lt;&gt;"Y"),1,0)</f>
        <v/>
      </c>
      <c r="AI468" s="36">
        <f>IF(AH468=1,IF(LEFT(IFERROR(TRIM(INDEX($A468:$Z468,MATCH(Lists!$J$5,$A$1:$Z$1,0))&amp;""),""),3)="Yes",1,0),0)</f>
        <v/>
      </c>
      <c r="AJ468" s="36">
        <f>IFERROR(TRIM(INDEX($A468:$Z468,MATCH(Lists!$J$9,$A$1:$Z$1,0))&amp;""),"")</f>
        <v/>
      </c>
      <c r="AK468" s="36">
        <f>IF(AH468=0,0,IF(AJ468="",1,IF(IFERROR(INDEX(Lists!$B$2:$B$9,MATCH(AJ468,Lists!$A$2:$A$9,0)),"N")="Y",1,0)))</f>
        <v/>
      </c>
      <c r="AL468" s="36">
        <f>AH468+AI468</f>
        <v/>
      </c>
      <c r="AM468" s="36">
        <f>AK468*(1+AI468)</f>
        <v/>
      </c>
      <c r="AN468" s="36">
        <f>IFERROR(VALUE(IFERROR(TRIM(INDEX($A468:$Z468,MATCH(Lists!$J$10,$A$1:$Z$1,0))&amp;""),"")),0)</f>
        <v/>
      </c>
      <c r="AO468" s="36">
        <f>IFERROR(VALUE(IFERROR(TRIM(INDEX($A468:$Z468,MATCH(Lists!$J$12,$A$1:$Z$1,0))&amp;""),"")),0)</f>
        <v/>
      </c>
      <c r="AP468" s="36">
        <f>IF(IFERROR(INDEX(Lists!$C$2:$C$9,MATCH(AJ468,Lists!$A$2:$A$9,0)),"N")="Y",AN468-AO468,0)</f>
        <v/>
      </c>
      <c r="AQ468" s="36">
        <f>UPPER(IFERROR(TRIM(INDEX($A468:$Z468,MATCH(Lists!$J$11,$A$1:$Z$1,0))&amp;""),""))</f>
        <v/>
      </c>
      <c r="AR468" s="36">
        <f>IF(LEN(AQ468)&gt;0,ROW(),"")</f>
        <v/>
      </c>
      <c r="AS468" s="36">
        <f>IFERROR(TRIM(INDEX($A468:$Z468,MATCH(Lists!$J$7,$A$1:$Z$1,0))&amp;""),"")</f>
        <v/>
      </c>
      <c r="AT468" s="36">
        <f>IFERROR(TRIM(INDEX($A468:$Z468,MATCH(Lists!$J$8,$A$1:$Z$1,0))&amp;""),"")</f>
        <v/>
      </c>
      <c r="AU468" s="36">
        <f>IF(AND(AH468=1,LEN(AT468)&gt;0),MAX($AU$1:AU467)+1,"")</f>
        <v/>
      </c>
      <c r="AV468" s="36">
        <f>IF(AH468=1,AE468,"")</f>
        <v/>
      </c>
      <c r="AW468" s="36">
        <f>IF(AV468="","",SUMPRODUCT(($AV$2:$AV$501&lt;&gt;"")*($AV$2:$AV$501&lt;AV468))+SUMPRODUCT(($AV$2:AV468=AV468)*1))</f>
        <v/>
      </c>
      <c r="AX468" s="36">
        <f>IF(AI468=1,IFERROR(TRIM(INDEX($A468:$Z468,MATCH(Lists!$J$6,$A$1:$Z$1,0))&amp;""),""),"")</f>
        <v/>
      </c>
    </row>
    <row r="469">
      <c r="AA469" s="34" t="n"/>
      <c r="AB469" s="37" t="n"/>
      <c r="AC469" s="37" t="n"/>
      <c r="AD469" s="34" t="n"/>
      <c r="AE469" s="36">
        <f>IFERROR(TRIM(INDEX($A469:$Z469,MATCH(Lists!$J$2,$A$1:$Z$1,0))&amp;""),"")</f>
        <v/>
      </c>
      <c r="AF469" s="36">
        <f>IFERROR(TRIM(INDEX($A469:$Z469,MATCH(Lists!$J$3,$A$1:$Z$1,0))&amp;""),"")</f>
        <v/>
      </c>
      <c r="AG469" s="36">
        <f>IFERROR(TRIM(INDEX($A469:$Z469,MATCH(Lists!$J$4,$A$1:$Z$1,0))&amp;""),"")</f>
        <v/>
      </c>
      <c r="AH469" s="36">
        <f>IF(AND(AE469&lt;&gt;"",UPPER(TRIM(AB469))&lt;&gt;"Y"),1,0)</f>
        <v/>
      </c>
      <c r="AI469" s="36">
        <f>IF(AH469=1,IF(LEFT(IFERROR(TRIM(INDEX($A469:$Z469,MATCH(Lists!$J$5,$A$1:$Z$1,0))&amp;""),""),3)="Yes",1,0),0)</f>
        <v/>
      </c>
      <c r="AJ469" s="36">
        <f>IFERROR(TRIM(INDEX($A469:$Z469,MATCH(Lists!$J$9,$A$1:$Z$1,0))&amp;""),"")</f>
        <v/>
      </c>
      <c r="AK469" s="36">
        <f>IF(AH469=0,0,IF(AJ469="",1,IF(IFERROR(INDEX(Lists!$B$2:$B$9,MATCH(AJ469,Lists!$A$2:$A$9,0)),"N")="Y",1,0)))</f>
        <v/>
      </c>
      <c r="AL469" s="36">
        <f>AH469+AI469</f>
        <v/>
      </c>
      <c r="AM469" s="36">
        <f>AK469*(1+AI469)</f>
        <v/>
      </c>
      <c r="AN469" s="36">
        <f>IFERROR(VALUE(IFERROR(TRIM(INDEX($A469:$Z469,MATCH(Lists!$J$10,$A$1:$Z$1,0))&amp;""),"")),0)</f>
        <v/>
      </c>
      <c r="AO469" s="36">
        <f>IFERROR(VALUE(IFERROR(TRIM(INDEX($A469:$Z469,MATCH(Lists!$J$12,$A$1:$Z$1,0))&amp;""),"")),0)</f>
        <v/>
      </c>
      <c r="AP469" s="36">
        <f>IF(IFERROR(INDEX(Lists!$C$2:$C$9,MATCH(AJ469,Lists!$A$2:$A$9,0)),"N")="Y",AN469-AO469,0)</f>
        <v/>
      </c>
      <c r="AQ469" s="36">
        <f>UPPER(IFERROR(TRIM(INDEX($A469:$Z469,MATCH(Lists!$J$11,$A$1:$Z$1,0))&amp;""),""))</f>
        <v/>
      </c>
      <c r="AR469" s="36">
        <f>IF(LEN(AQ469)&gt;0,ROW(),"")</f>
        <v/>
      </c>
      <c r="AS469" s="36">
        <f>IFERROR(TRIM(INDEX($A469:$Z469,MATCH(Lists!$J$7,$A$1:$Z$1,0))&amp;""),"")</f>
        <v/>
      </c>
      <c r="AT469" s="36">
        <f>IFERROR(TRIM(INDEX($A469:$Z469,MATCH(Lists!$J$8,$A$1:$Z$1,0))&amp;""),"")</f>
        <v/>
      </c>
      <c r="AU469" s="36">
        <f>IF(AND(AH469=1,LEN(AT469)&gt;0),MAX($AU$1:AU468)+1,"")</f>
        <v/>
      </c>
      <c r="AV469" s="36">
        <f>IF(AH469=1,AE469,"")</f>
        <v/>
      </c>
      <c r="AW469" s="36">
        <f>IF(AV469="","",SUMPRODUCT(($AV$2:$AV$501&lt;&gt;"")*($AV$2:$AV$501&lt;AV469))+SUMPRODUCT(($AV$2:AV469=AV469)*1))</f>
        <v/>
      </c>
      <c r="AX469" s="36">
        <f>IF(AI469=1,IFERROR(TRIM(INDEX($A469:$Z469,MATCH(Lists!$J$6,$A$1:$Z$1,0))&amp;""),""),"")</f>
        <v/>
      </c>
    </row>
    <row r="470">
      <c r="AA470" s="34" t="n"/>
      <c r="AB470" s="37" t="n"/>
      <c r="AC470" s="37" t="n"/>
      <c r="AD470" s="34" t="n"/>
      <c r="AE470" s="36">
        <f>IFERROR(TRIM(INDEX($A470:$Z470,MATCH(Lists!$J$2,$A$1:$Z$1,0))&amp;""),"")</f>
        <v/>
      </c>
      <c r="AF470" s="36">
        <f>IFERROR(TRIM(INDEX($A470:$Z470,MATCH(Lists!$J$3,$A$1:$Z$1,0))&amp;""),"")</f>
        <v/>
      </c>
      <c r="AG470" s="36">
        <f>IFERROR(TRIM(INDEX($A470:$Z470,MATCH(Lists!$J$4,$A$1:$Z$1,0))&amp;""),"")</f>
        <v/>
      </c>
      <c r="AH470" s="36">
        <f>IF(AND(AE470&lt;&gt;"",UPPER(TRIM(AB470))&lt;&gt;"Y"),1,0)</f>
        <v/>
      </c>
      <c r="AI470" s="36">
        <f>IF(AH470=1,IF(LEFT(IFERROR(TRIM(INDEX($A470:$Z470,MATCH(Lists!$J$5,$A$1:$Z$1,0))&amp;""),""),3)="Yes",1,0),0)</f>
        <v/>
      </c>
      <c r="AJ470" s="36">
        <f>IFERROR(TRIM(INDEX($A470:$Z470,MATCH(Lists!$J$9,$A$1:$Z$1,0))&amp;""),"")</f>
        <v/>
      </c>
      <c r="AK470" s="36">
        <f>IF(AH470=0,0,IF(AJ470="",1,IF(IFERROR(INDEX(Lists!$B$2:$B$9,MATCH(AJ470,Lists!$A$2:$A$9,0)),"N")="Y",1,0)))</f>
        <v/>
      </c>
      <c r="AL470" s="36">
        <f>AH470+AI470</f>
        <v/>
      </c>
      <c r="AM470" s="36">
        <f>AK470*(1+AI470)</f>
        <v/>
      </c>
      <c r="AN470" s="36">
        <f>IFERROR(VALUE(IFERROR(TRIM(INDEX($A470:$Z470,MATCH(Lists!$J$10,$A$1:$Z$1,0))&amp;""),"")),0)</f>
        <v/>
      </c>
      <c r="AO470" s="36">
        <f>IFERROR(VALUE(IFERROR(TRIM(INDEX($A470:$Z470,MATCH(Lists!$J$12,$A$1:$Z$1,0))&amp;""),"")),0)</f>
        <v/>
      </c>
      <c r="AP470" s="36">
        <f>IF(IFERROR(INDEX(Lists!$C$2:$C$9,MATCH(AJ470,Lists!$A$2:$A$9,0)),"N")="Y",AN470-AO470,0)</f>
        <v/>
      </c>
      <c r="AQ470" s="36">
        <f>UPPER(IFERROR(TRIM(INDEX($A470:$Z470,MATCH(Lists!$J$11,$A$1:$Z$1,0))&amp;""),""))</f>
        <v/>
      </c>
      <c r="AR470" s="36">
        <f>IF(LEN(AQ470)&gt;0,ROW(),"")</f>
        <v/>
      </c>
      <c r="AS470" s="36">
        <f>IFERROR(TRIM(INDEX($A470:$Z470,MATCH(Lists!$J$7,$A$1:$Z$1,0))&amp;""),"")</f>
        <v/>
      </c>
      <c r="AT470" s="36">
        <f>IFERROR(TRIM(INDEX($A470:$Z470,MATCH(Lists!$J$8,$A$1:$Z$1,0))&amp;""),"")</f>
        <v/>
      </c>
      <c r="AU470" s="36">
        <f>IF(AND(AH470=1,LEN(AT470)&gt;0),MAX($AU$1:AU469)+1,"")</f>
        <v/>
      </c>
      <c r="AV470" s="36">
        <f>IF(AH470=1,AE470,"")</f>
        <v/>
      </c>
      <c r="AW470" s="36">
        <f>IF(AV470="","",SUMPRODUCT(($AV$2:$AV$501&lt;&gt;"")*($AV$2:$AV$501&lt;AV470))+SUMPRODUCT(($AV$2:AV470=AV470)*1))</f>
        <v/>
      </c>
      <c r="AX470" s="36">
        <f>IF(AI470=1,IFERROR(TRIM(INDEX($A470:$Z470,MATCH(Lists!$J$6,$A$1:$Z$1,0))&amp;""),""),"")</f>
        <v/>
      </c>
    </row>
    <row r="471">
      <c r="AA471" s="34" t="n"/>
      <c r="AB471" s="37" t="n"/>
      <c r="AC471" s="37" t="n"/>
      <c r="AD471" s="34" t="n"/>
      <c r="AE471" s="36">
        <f>IFERROR(TRIM(INDEX($A471:$Z471,MATCH(Lists!$J$2,$A$1:$Z$1,0))&amp;""),"")</f>
        <v/>
      </c>
      <c r="AF471" s="36">
        <f>IFERROR(TRIM(INDEX($A471:$Z471,MATCH(Lists!$J$3,$A$1:$Z$1,0))&amp;""),"")</f>
        <v/>
      </c>
      <c r="AG471" s="36">
        <f>IFERROR(TRIM(INDEX($A471:$Z471,MATCH(Lists!$J$4,$A$1:$Z$1,0))&amp;""),"")</f>
        <v/>
      </c>
      <c r="AH471" s="36">
        <f>IF(AND(AE471&lt;&gt;"",UPPER(TRIM(AB471))&lt;&gt;"Y"),1,0)</f>
        <v/>
      </c>
      <c r="AI471" s="36">
        <f>IF(AH471=1,IF(LEFT(IFERROR(TRIM(INDEX($A471:$Z471,MATCH(Lists!$J$5,$A$1:$Z$1,0))&amp;""),""),3)="Yes",1,0),0)</f>
        <v/>
      </c>
      <c r="AJ471" s="36">
        <f>IFERROR(TRIM(INDEX($A471:$Z471,MATCH(Lists!$J$9,$A$1:$Z$1,0))&amp;""),"")</f>
        <v/>
      </c>
      <c r="AK471" s="36">
        <f>IF(AH471=0,0,IF(AJ471="",1,IF(IFERROR(INDEX(Lists!$B$2:$B$9,MATCH(AJ471,Lists!$A$2:$A$9,0)),"N")="Y",1,0)))</f>
        <v/>
      </c>
      <c r="AL471" s="36">
        <f>AH471+AI471</f>
        <v/>
      </c>
      <c r="AM471" s="36">
        <f>AK471*(1+AI471)</f>
        <v/>
      </c>
      <c r="AN471" s="36">
        <f>IFERROR(VALUE(IFERROR(TRIM(INDEX($A471:$Z471,MATCH(Lists!$J$10,$A$1:$Z$1,0))&amp;""),"")),0)</f>
        <v/>
      </c>
      <c r="AO471" s="36">
        <f>IFERROR(VALUE(IFERROR(TRIM(INDEX($A471:$Z471,MATCH(Lists!$J$12,$A$1:$Z$1,0))&amp;""),"")),0)</f>
        <v/>
      </c>
      <c r="AP471" s="36">
        <f>IF(IFERROR(INDEX(Lists!$C$2:$C$9,MATCH(AJ471,Lists!$A$2:$A$9,0)),"N")="Y",AN471-AO471,0)</f>
        <v/>
      </c>
      <c r="AQ471" s="36">
        <f>UPPER(IFERROR(TRIM(INDEX($A471:$Z471,MATCH(Lists!$J$11,$A$1:$Z$1,0))&amp;""),""))</f>
        <v/>
      </c>
      <c r="AR471" s="36">
        <f>IF(LEN(AQ471)&gt;0,ROW(),"")</f>
        <v/>
      </c>
      <c r="AS471" s="36">
        <f>IFERROR(TRIM(INDEX($A471:$Z471,MATCH(Lists!$J$7,$A$1:$Z$1,0))&amp;""),"")</f>
        <v/>
      </c>
      <c r="AT471" s="36">
        <f>IFERROR(TRIM(INDEX($A471:$Z471,MATCH(Lists!$J$8,$A$1:$Z$1,0))&amp;""),"")</f>
        <v/>
      </c>
      <c r="AU471" s="36">
        <f>IF(AND(AH471=1,LEN(AT471)&gt;0),MAX($AU$1:AU470)+1,"")</f>
        <v/>
      </c>
      <c r="AV471" s="36">
        <f>IF(AH471=1,AE471,"")</f>
        <v/>
      </c>
      <c r="AW471" s="36">
        <f>IF(AV471="","",SUMPRODUCT(($AV$2:$AV$501&lt;&gt;"")*($AV$2:$AV$501&lt;AV471))+SUMPRODUCT(($AV$2:AV471=AV471)*1))</f>
        <v/>
      </c>
      <c r="AX471" s="36">
        <f>IF(AI471=1,IFERROR(TRIM(INDEX($A471:$Z471,MATCH(Lists!$J$6,$A$1:$Z$1,0))&amp;""),""),"")</f>
        <v/>
      </c>
    </row>
    <row r="472">
      <c r="AA472" s="34" t="n"/>
      <c r="AB472" s="37" t="n"/>
      <c r="AC472" s="37" t="n"/>
      <c r="AD472" s="34" t="n"/>
      <c r="AE472" s="36">
        <f>IFERROR(TRIM(INDEX($A472:$Z472,MATCH(Lists!$J$2,$A$1:$Z$1,0))&amp;""),"")</f>
        <v/>
      </c>
      <c r="AF472" s="36">
        <f>IFERROR(TRIM(INDEX($A472:$Z472,MATCH(Lists!$J$3,$A$1:$Z$1,0))&amp;""),"")</f>
        <v/>
      </c>
      <c r="AG472" s="36">
        <f>IFERROR(TRIM(INDEX($A472:$Z472,MATCH(Lists!$J$4,$A$1:$Z$1,0))&amp;""),"")</f>
        <v/>
      </c>
      <c r="AH472" s="36">
        <f>IF(AND(AE472&lt;&gt;"",UPPER(TRIM(AB472))&lt;&gt;"Y"),1,0)</f>
        <v/>
      </c>
      <c r="AI472" s="36">
        <f>IF(AH472=1,IF(LEFT(IFERROR(TRIM(INDEX($A472:$Z472,MATCH(Lists!$J$5,$A$1:$Z$1,0))&amp;""),""),3)="Yes",1,0),0)</f>
        <v/>
      </c>
      <c r="AJ472" s="36">
        <f>IFERROR(TRIM(INDEX($A472:$Z472,MATCH(Lists!$J$9,$A$1:$Z$1,0))&amp;""),"")</f>
        <v/>
      </c>
      <c r="AK472" s="36">
        <f>IF(AH472=0,0,IF(AJ472="",1,IF(IFERROR(INDEX(Lists!$B$2:$B$9,MATCH(AJ472,Lists!$A$2:$A$9,0)),"N")="Y",1,0)))</f>
        <v/>
      </c>
      <c r="AL472" s="36">
        <f>AH472+AI472</f>
        <v/>
      </c>
      <c r="AM472" s="36">
        <f>AK472*(1+AI472)</f>
        <v/>
      </c>
      <c r="AN472" s="36">
        <f>IFERROR(VALUE(IFERROR(TRIM(INDEX($A472:$Z472,MATCH(Lists!$J$10,$A$1:$Z$1,0))&amp;""),"")),0)</f>
        <v/>
      </c>
      <c r="AO472" s="36">
        <f>IFERROR(VALUE(IFERROR(TRIM(INDEX($A472:$Z472,MATCH(Lists!$J$12,$A$1:$Z$1,0))&amp;""),"")),0)</f>
        <v/>
      </c>
      <c r="AP472" s="36">
        <f>IF(IFERROR(INDEX(Lists!$C$2:$C$9,MATCH(AJ472,Lists!$A$2:$A$9,0)),"N")="Y",AN472-AO472,0)</f>
        <v/>
      </c>
      <c r="AQ472" s="36">
        <f>UPPER(IFERROR(TRIM(INDEX($A472:$Z472,MATCH(Lists!$J$11,$A$1:$Z$1,0))&amp;""),""))</f>
        <v/>
      </c>
      <c r="AR472" s="36">
        <f>IF(LEN(AQ472)&gt;0,ROW(),"")</f>
        <v/>
      </c>
      <c r="AS472" s="36">
        <f>IFERROR(TRIM(INDEX($A472:$Z472,MATCH(Lists!$J$7,$A$1:$Z$1,0))&amp;""),"")</f>
        <v/>
      </c>
      <c r="AT472" s="36">
        <f>IFERROR(TRIM(INDEX($A472:$Z472,MATCH(Lists!$J$8,$A$1:$Z$1,0))&amp;""),"")</f>
        <v/>
      </c>
      <c r="AU472" s="36">
        <f>IF(AND(AH472=1,LEN(AT472)&gt;0),MAX($AU$1:AU471)+1,"")</f>
        <v/>
      </c>
      <c r="AV472" s="36">
        <f>IF(AH472=1,AE472,"")</f>
        <v/>
      </c>
      <c r="AW472" s="36">
        <f>IF(AV472="","",SUMPRODUCT(($AV$2:$AV$501&lt;&gt;"")*($AV$2:$AV$501&lt;AV472))+SUMPRODUCT(($AV$2:AV472=AV472)*1))</f>
        <v/>
      </c>
      <c r="AX472" s="36">
        <f>IF(AI472=1,IFERROR(TRIM(INDEX($A472:$Z472,MATCH(Lists!$J$6,$A$1:$Z$1,0))&amp;""),""),"")</f>
        <v/>
      </c>
    </row>
    <row r="473">
      <c r="AA473" s="34" t="n"/>
      <c r="AB473" s="37" t="n"/>
      <c r="AC473" s="37" t="n"/>
      <c r="AD473" s="34" t="n"/>
      <c r="AE473" s="36">
        <f>IFERROR(TRIM(INDEX($A473:$Z473,MATCH(Lists!$J$2,$A$1:$Z$1,0))&amp;""),"")</f>
        <v/>
      </c>
      <c r="AF473" s="36">
        <f>IFERROR(TRIM(INDEX($A473:$Z473,MATCH(Lists!$J$3,$A$1:$Z$1,0))&amp;""),"")</f>
        <v/>
      </c>
      <c r="AG473" s="36">
        <f>IFERROR(TRIM(INDEX($A473:$Z473,MATCH(Lists!$J$4,$A$1:$Z$1,0))&amp;""),"")</f>
        <v/>
      </c>
      <c r="AH473" s="36">
        <f>IF(AND(AE473&lt;&gt;"",UPPER(TRIM(AB473))&lt;&gt;"Y"),1,0)</f>
        <v/>
      </c>
      <c r="AI473" s="36">
        <f>IF(AH473=1,IF(LEFT(IFERROR(TRIM(INDEX($A473:$Z473,MATCH(Lists!$J$5,$A$1:$Z$1,0))&amp;""),""),3)="Yes",1,0),0)</f>
        <v/>
      </c>
      <c r="AJ473" s="36">
        <f>IFERROR(TRIM(INDEX($A473:$Z473,MATCH(Lists!$J$9,$A$1:$Z$1,0))&amp;""),"")</f>
        <v/>
      </c>
      <c r="AK473" s="36">
        <f>IF(AH473=0,0,IF(AJ473="",1,IF(IFERROR(INDEX(Lists!$B$2:$B$9,MATCH(AJ473,Lists!$A$2:$A$9,0)),"N")="Y",1,0)))</f>
        <v/>
      </c>
      <c r="AL473" s="36">
        <f>AH473+AI473</f>
        <v/>
      </c>
      <c r="AM473" s="36">
        <f>AK473*(1+AI473)</f>
        <v/>
      </c>
      <c r="AN473" s="36">
        <f>IFERROR(VALUE(IFERROR(TRIM(INDEX($A473:$Z473,MATCH(Lists!$J$10,$A$1:$Z$1,0))&amp;""),"")),0)</f>
        <v/>
      </c>
      <c r="AO473" s="36">
        <f>IFERROR(VALUE(IFERROR(TRIM(INDEX($A473:$Z473,MATCH(Lists!$J$12,$A$1:$Z$1,0))&amp;""),"")),0)</f>
        <v/>
      </c>
      <c r="AP473" s="36">
        <f>IF(IFERROR(INDEX(Lists!$C$2:$C$9,MATCH(AJ473,Lists!$A$2:$A$9,0)),"N")="Y",AN473-AO473,0)</f>
        <v/>
      </c>
      <c r="AQ473" s="36">
        <f>UPPER(IFERROR(TRIM(INDEX($A473:$Z473,MATCH(Lists!$J$11,$A$1:$Z$1,0))&amp;""),""))</f>
        <v/>
      </c>
      <c r="AR473" s="36">
        <f>IF(LEN(AQ473)&gt;0,ROW(),"")</f>
        <v/>
      </c>
      <c r="AS473" s="36">
        <f>IFERROR(TRIM(INDEX($A473:$Z473,MATCH(Lists!$J$7,$A$1:$Z$1,0))&amp;""),"")</f>
        <v/>
      </c>
      <c r="AT473" s="36">
        <f>IFERROR(TRIM(INDEX($A473:$Z473,MATCH(Lists!$J$8,$A$1:$Z$1,0))&amp;""),"")</f>
        <v/>
      </c>
      <c r="AU473" s="36">
        <f>IF(AND(AH473=1,LEN(AT473)&gt;0),MAX($AU$1:AU472)+1,"")</f>
        <v/>
      </c>
      <c r="AV473" s="36">
        <f>IF(AH473=1,AE473,"")</f>
        <v/>
      </c>
      <c r="AW473" s="36">
        <f>IF(AV473="","",SUMPRODUCT(($AV$2:$AV$501&lt;&gt;"")*($AV$2:$AV$501&lt;AV473))+SUMPRODUCT(($AV$2:AV473=AV473)*1))</f>
        <v/>
      </c>
      <c r="AX473" s="36">
        <f>IF(AI473=1,IFERROR(TRIM(INDEX($A473:$Z473,MATCH(Lists!$J$6,$A$1:$Z$1,0))&amp;""),""),"")</f>
        <v/>
      </c>
    </row>
    <row r="474">
      <c r="AA474" s="34" t="n"/>
      <c r="AB474" s="37" t="n"/>
      <c r="AC474" s="37" t="n"/>
      <c r="AD474" s="34" t="n"/>
      <c r="AE474" s="36">
        <f>IFERROR(TRIM(INDEX($A474:$Z474,MATCH(Lists!$J$2,$A$1:$Z$1,0))&amp;""),"")</f>
        <v/>
      </c>
      <c r="AF474" s="36">
        <f>IFERROR(TRIM(INDEX($A474:$Z474,MATCH(Lists!$J$3,$A$1:$Z$1,0))&amp;""),"")</f>
        <v/>
      </c>
      <c r="AG474" s="36">
        <f>IFERROR(TRIM(INDEX($A474:$Z474,MATCH(Lists!$J$4,$A$1:$Z$1,0))&amp;""),"")</f>
        <v/>
      </c>
      <c r="AH474" s="36">
        <f>IF(AND(AE474&lt;&gt;"",UPPER(TRIM(AB474))&lt;&gt;"Y"),1,0)</f>
        <v/>
      </c>
      <c r="AI474" s="36">
        <f>IF(AH474=1,IF(LEFT(IFERROR(TRIM(INDEX($A474:$Z474,MATCH(Lists!$J$5,$A$1:$Z$1,0))&amp;""),""),3)="Yes",1,0),0)</f>
        <v/>
      </c>
      <c r="AJ474" s="36">
        <f>IFERROR(TRIM(INDEX($A474:$Z474,MATCH(Lists!$J$9,$A$1:$Z$1,0))&amp;""),"")</f>
        <v/>
      </c>
      <c r="AK474" s="36">
        <f>IF(AH474=0,0,IF(AJ474="",1,IF(IFERROR(INDEX(Lists!$B$2:$B$9,MATCH(AJ474,Lists!$A$2:$A$9,0)),"N")="Y",1,0)))</f>
        <v/>
      </c>
      <c r="AL474" s="36">
        <f>AH474+AI474</f>
        <v/>
      </c>
      <c r="AM474" s="36">
        <f>AK474*(1+AI474)</f>
        <v/>
      </c>
      <c r="AN474" s="36">
        <f>IFERROR(VALUE(IFERROR(TRIM(INDEX($A474:$Z474,MATCH(Lists!$J$10,$A$1:$Z$1,0))&amp;""),"")),0)</f>
        <v/>
      </c>
      <c r="AO474" s="36">
        <f>IFERROR(VALUE(IFERROR(TRIM(INDEX($A474:$Z474,MATCH(Lists!$J$12,$A$1:$Z$1,0))&amp;""),"")),0)</f>
        <v/>
      </c>
      <c r="AP474" s="36">
        <f>IF(IFERROR(INDEX(Lists!$C$2:$C$9,MATCH(AJ474,Lists!$A$2:$A$9,0)),"N")="Y",AN474-AO474,0)</f>
        <v/>
      </c>
      <c r="AQ474" s="36">
        <f>UPPER(IFERROR(TRIM(INDEX($A474:$Z474,MATCH(Lists!$J$11,$A$1:$Z$1,0))&amp;""),""))</f>
        <v/>
      </c>
      <c r="AR474" s="36">
        <f>IF(LEN(AQ474)&gt;0,ROW(),"")</f>
        <v/>
      </c>
      <c r="AS474" s="36">
        <f>IFERROR(TRIM(INDEX($A474:$Z474,MATCH(Lists!$J$7,$A$1:$Z$1,0))&amp;""),"")</f>
        <v/>
      </c>
      <c r="AT474" s="36">
        <f>IFERROR(TRIM(INDEX($A474:$Z474,MATCH(Lists!$J$8,$A$1:$Z$1,0))&amp;""),"")</f>
        <v/>
      </c>
      <c r="AU474" s="36">
        <f>IF(AND(AH474=1,LEN(AT474)&gt;0),MAX($AU$1:AU473)+1,"")</f>
        <v/>
      </c>
      <c r="AV474" s="36">
        <f>IF(AH474=1,AE474,"")</f>
        <v/>
      </c>
      <c r="AW474" s="36">
        <f>IF(AV474="","",SUMPRODUCT(($AV$2:$AV$501&lt;&gt;"")*($AV$2:$AV$501&lt;AV474))+SUMPRODUCT(($AV$2:AV474=AV474)*1))</f>
        <v/>
      </c>
      <c r="AX474" s="36">
        <f>IF(AI474=1,IFERROR(TRIM(INDEX($A474:$Z474,MATCH(Lists!$J$6,$A$1:$Z$1,0))&amp;""),""),"")</f>
        <v/>
      </c>
    </row>
    <row r="475">
      <c r="AA475" s="34" t="n"/>
      <c r="AB475" s="37" t="n"/>
      <c r="AC475" s="37" t="n"/>
      <c r="AD475" s="34" t="n"/>
      <c r="AE475" s="36">
        <f>IFERROR(TRIM(INDEX($A475:$Z475,MATCH(Lists!$J$2,$A$1:$Z$1,0))&amp;""),"")</f>
        <v/>
      </c>
      <c r="AF475" s="36">
        <f>IFERROR(TRIM(INDEX($A475:$Z475,MATCH(Lists!$J$3,$A$1:$Z$1,0))&amp;""),"")</f>
        <v/>
      </c>
      <c r="AG475" s="36">
        <f>IFERROR(TRIM(INDEX($A475:$Z475,MATCH(Lists!$J$4,$A$1:$Z$1,0))&amp;""),"")</f>
        <v/>
      </c>
      <c r="AH475" s="36">
        <f>IF(AND(AE475&lt;&gt;"",UPPER(TRIM(AB475))&lt;&gt;"Y"),1,0)</f>
        <v/>
      </c>
      <c r="AI475" s="36">
        <f>IF(AH475=1,IF(LEFT(IFERROR(TRIM(INDEX($A475:$Z475,MATCH(Lists!$J$5,$A$1:$Z$1,0))&amp;""),""),3)="Yes",1,0),0)</f>
        <v/>
      </c>
      <c r="AJ475" s="36">
        <f>IFERROR(TRIM(INDEX($A475:$Z475,MATCH(Lists!$J$9,$A$1:$Z$1,0))&amp;""),"")</f>
        <v/>
      </c>
      <c r="AK475" s="36">
        <f>IF(AH475=0,0,IF(AJ475="",1,IF(IFERROR(INDEX(Lists!$B$2:$B$9,MATCH(AJ475,Lists!$A$2:$A$9,0)),"N")="Y",1,0)))</f>
        <v/>
      </c>
      <c r="AL475" s="36">
        <f>AH475+AI475</f>
        <v/>
      </c>
      <c r="AM475" s="36">
        <f>AK475*(1+AI475)</f>
        <v/>
      </c>
      <c r="AN475" s="36">
        <f>IFERROR(VALUE(IFERROR(TRIM(INDEX($A475:$Z475,MATCH(Lists!$J$10,$A$1:$Z$1,0))&amp;""),"")),0)</f>
        <v/>
      </c>
      <c r="AO475" s="36">
        <f>IFERROR(VALUE(IFERROR(TRIM(INDEX($A475:$Z475,MATCH(Lists!$J$12,$A$1:$Z$1,0))&amp;""),"")),0)</f>
        <v/>
      </c>
      <c r="AP475" s="36">
        <f>IF(IFERROR(INDEX(Lists!$C$2:$C$9,MATCH(AJ475,Lists!$A$2:$A$9,0)),"N")="Y",AN475-AO475,0)</f>
        <v/>
      </c>
      <c r="AQ475" s="36">
        <f>UPPER(IFERROR(TRIM(INDEX($A475:$Z475,MATCH(Lists!$J$11,$A$1:$Z$1,0))&amp;""),""))</f>
        <v/>
      </c>
      <c r="AR475" s="36">
        <f>IF(LEN(AQ475)&gt;0,ROW(),"")</f>
        <v/>
      </c>
      <c r="AS475" s="36">
        <f>IFERROR(TRIM(INDEX($A475:$Z475,MATCH(Lists!$J$7,$A$1:$Z$1,0))&amp;""),"")</f>
        <v/>
      </c>
      <c r="AT475" s="36">
        <f>IFERROR(TRIM(INDEX($A475:$Z475,MATCH(Lists!$J$8,$A$1:$Z$1,0))&amp;""),"")</f>
        <v/>
      </c>
      <c r="AU475" s="36">
        <f>IF(AND(AH475=1,LEN(AT475)&gt;0),MAX($AU$1:AU474)+1,"")</f>
        <v/>
      </c>
      <c r="AV475" s="36">
        <f>IF(AH475=1,AE475,"")</f>
        <v/>
      </c>
      <c r="AW475" s="36">
        <f>IF(AV475="","",SUMPRODUCT(($AV$2:$AV$501&lt;&gt;"")*($AV$2:$AV$501&lt;AV475))+SUMPRODUCT(($AV$2:AV475=AV475)*1))</f>
        <v/>
      </c>
      <c r="AX475" s="36">
        <f>IF(AI475=1,IFERROR(TRIM(INDEX($A475:$Z475,MATCH(Lists!$J$6,$A$1:$Z$1,0))&amp;""),""),"")</f>
        <v/>
      </c>
    </row>
    <row r="476">
      <c r="AA476" s="34" t="n"/>
      <c r="AB476" s="37" t="n"/>
      <c r="AC476" s="37" t="n"/>
      <c r="AD476" s="34" t="n"/>
      <c r="AE476" s="36">
        <f>IFERROR(TRIM(INDEX($A476:$Z476,MATCH(Lists!$J$2,$A$1:$Z$1,0))&amp;""),"")</f>
        <v/>
      </c>
      <c r="AF476" s="36">
        <f>IFERROR(TRIM(INDEX($A476:$Z476,MATCH(Lists!$J$3,$A$1:$Z$1,0))&amp;""),"")</f>
        <v/>
      </c>
      <c r="AG476" s="36">
        <f>IFERROR(TRIM(INDEX($A476:$Z476,MATCH(Lists!$J$4,$A$1:$Z$1,0))&amp;""),"")</f>
        <v/>
      </c>
      <c r="AH476" s="36">
        <f>IF(AND(AE476&lt;&gt;"",UPPER(TRIM(AB476))&lt;&gt;"Y"),1,0)</f>
        <v/>
      </c>
      <c r="AI476" s="36">
        <f>IF(AH476=1,IF(LEFT(IFERROR(TRIM(INDEX($A476:$Z476,MATCH(Lists!$J$5,$A$1:$Z$1,0))&amp;""),""),3)="Yes",1,0),0)</f>
        <v/>
      </c>
      <c r="AJ476" s="36">
        <f>IFERROR(TRIM(INDEX($A476:$Z476,MATCH(Lists!$J$9,$A$1:$Z$1,0))&amp;""),"")</f>
        <v/>
      </c>
      <c r="AK476" s="36">
        <f>IF(AH476=0,0,IF(AJ476="",1,IF(IFERROR(INDEX(Lists!$B$2:$B$9,MATCH(AJ476,Lists!$A$2:$A$9,0)),"N")="Y",1,0)))</f>
        <v/>
      </c>
      <c r="AL476" s="36">
        <f>AH476+AI476</f>
        <v/>
      </c>
      <c r="AM476" s="36">
        <f>AK476*(1+AI476)</f>
        <v/>
      </c>
      <c r="AN476" s="36">
        <f>IFERROR(VALUE(IFERROR(TRIM(INDEX($A476:$Z476,MATCH(Lists!$J$10,$A$1:$Z$1,0))&amp;""),"")),0)</f>
        <v/>
      </c>
      <c r="AO476" s="36">
        <f>IFERROR(VALUE(IFERROR(TRIM(INDEX($A476:$Z476,MATCH(Lists!$J$12,$A$1:$Z$1,0))&amp;""),"")),0)</f>
        <v/>
      </c>
      <c r="AP476" s="36">
        <f>IF(IFERROR(INDEX(Lists!$C$2:$C$9,MATCH(AJ476,Lists!$A$2:$A$9,0)),"N")="Y",AN476-AO476,0)</f>
        <v/>
      </c>
      <c r="AQ476" s="36">
        <f>UPPER(IFERROR(TRIM(INDEX($A476:$Z476,MATCH(Lists!$J$11,$A$1:$Z$1,0))&amp;""),""))</f>
        <v/>
      </c>
      <c r="AR476" s="36">
        <f>IF(LEN(AQ476)&gt;0,ROW(),"")</f>
        <v/>
      </c>
      <c r="AS476" s="36">
        <f>IFERROR(TRIM(INDEX($A476:$Z476,MATCH(Lists!$J$7,$A$1:$Z$1,0))&amp;""),"")</f>
        <v/>
      </c>
      <c r="AT476" s="36">
        <f>IFERROR(TRIM(INDEX($A476:$Z476,MATCH(Lists!$J$8,$A$1:$Z$1,0))&amp;""),"")</f>
        <v/>
      </c>
      <c r="AU476" s="36">
        <f>IF(AND(AH476=1,LEN(AT476)&gt;0),MAX($AU$1:AU475)+1,"")</f>
        <v/>
      </c>
      <c r="AV476" s="36">
        <f>IF(AH476=1,AE476,"")</f>
        <v/>
      </c>
      <c r="AW476" s="36">
        <f>IF(AV476="","",SUMPRODUCT(($AV$2:$AV$501&lt;&gt;"")*($AV$2:$AV$501&lt;AV476))+SUMPRODUCT(($AV$2:AV476=AV476)*1))</f>
        <v/>
      </c>
      <c r="AX476" s="36">
        <f>IF(AI476=1,IFERROR(TRIM(INDEX($A476:$Z476,MATCH(Lists!$J$6,$A$1:$Z$1,0))&amp;""),""),"")</f>
        <v/>
      </c>
    </row>
    <row r="477">
      <c r="AA477" s="34" t="n"/>
      <c r="AB477" s="37" t="n"/>
      <c r="AC477" s="37" t="n"/>
      <c r="AD477" s="34" t="n"/>
      <c r="AE477" s="36">
        <f>IFERROR(TRIM(INDEX($A477:$Z477,MATCH(Lists!$J$2,$A$1:$Z$1,0))&amp;""),"")</f>
        <v/>
      </c>
      <c r="AF477" s="36">
        <f>IFERROR(TRIM(INDEX($A477:$Z477,MATCH(Lists!$J$3,$A$1:$Z$1,0))&amp;""),"")</f>
        <v/>
      </c>
      <c r="AG477" s="36">
        <f>IFERROR(TRIM(INDEX($A477:$Z477,MATCH(Lists!$J$4,$A$1:$Z$1,0))&amp;""),"")</f>
        <v/>
      </c>
      <c r="AH477" s="36">
        <f>IF(AND(AE477&lt;&gt;"",UPPER(TRIM(AB477))&lt;&gt;"Y"),1,0)</f>
        <v/>
      </c>
      <c r="AI477" s="36">
        <f>IF(AH477=1,IF(LEFT(IFERROR(TRIM(INDEX($A477:$Z477,MATCH(Lists!$J$5,$A$1:$Z$1,0))&amp;""),""),3)="Yes",1,0),0)</f>
        <v/>
      </c>
      <c r="AJ477" s="36">
        <f>IFERROR(TRIM(INDEX($A477:$Z477,MATCH(Lists!$J$9,$A$1:$Z$1,0))&amp;""),"")</f>
        <v/>
      </c>
      <c r="AK477" s="36">
        <f>IF(AH477=0,0,IF(AJ477="",1,IF(IFERROR(INDEX(Lists!$B$2:$B$9,MATCH(AJ477,Lists!$A$2:$A$9,0)),"N")="Y",1,0)))</f>
        <v/>
      </c>
      <c r="AL477" s="36">
        <f>AH477+AI477</f>
        <v/>
      </c>
      <c r="AM477" s="36">
        <f>AK477*(1+AI477)</f>
        <v/>
      </c>
      <c r="AN477" s="36">
        <f>IFERROR(VALUE(IFERROR(TRIM(INDEX($A477:$Z477,MATCH(Lists!$J$10,$A$1:$Z$1,0))&amp;""),"")),0)</f>
        <v/>
      </c>
      <c r="AO477" s="36">
        <f>IFERROR(VALUE(IFERROR(TRIM(INDEX($A477:$Z477,MATCH(Lists!$J$12,$A$1:$Z$1,0))&amp;""),"")),0)</f>
        <v/>
      </c>
      <c r="AP477" s="36">
        <f>IF(IFERROR(INDEX(Lists!$C$2:$C$9,MATCH(AJ477,Lists!$A$2:$A$9,0)),"N")="Y",AN477-AO477,0)</f>
        <v/>
      </c>
      <c r="AQ477" s="36">
        <f>UPPER(IFERROR(TRIM(INDEX($A477:$Z477,MATCH(Lists!$J$11,$A$1:$Z$1,0))&amp;""),""))</f>
        <v/>
      </c>
      <c r="AR477" s="36">
        <f>IF(LEN(AQ477)&gt;0,ROW(),"")</f>
        <v/>
      </c>
      <c r="AS477" s="36">
        <f>IFERROR(TRIM(INDEX($A477:$Z477,MATCH(Lists!$J$7,$A$1:$Z$1,0))&amp;""),"")</f>
        <v/>
      </c>
      <c r="AT477" s="36">
        <f>IFERROR(TRIM(INDEX($A477:$Z477,MATCH(Lists!$J$8,$A$1:$Z$1,0))&amp;""),"")</f>
        <v/>
      </c>
      <c r="AU477" s="36">
        <f>IF(AND(AH477=1,LEN(AT477)&gt;0),MAX($AU$1:AU476)+1,"")</f>
        <v/>
      </c>
      <c r="AV477" s="36">
        <f>IF(AH477=1,AE477,"")</f>
        <v/>
      </c>
      <c r="AW477" s="36">
        <f>IF(AV477="","",SUMPRODUCT(($AV$2:$AV$501&lt;&gt;"")*($AV$2:$AV$501&lt;AV477))+SUMPRODUCT(($AV$2:AV477=AV477)*1))</f>
        <v/>
      </c>
      <c r="AX477" s="36">
        <f>IF(AI477=1,IFERROR(TRIM(INDEX($A477:$Z477,MATCH(Lists!$J$6,$A$1:$Z$1,0))&amp;""),""),"")</f>
        <v/>
      </c>
    </row>
    <row r="478">
      <c r="AA478" s="34" t="n"/>
      <c r="AB478" s="37" t="n"/>
      <c r="AC478" s="37" t="n"/>
      <c r="AD478" s="34" t="n"/>
      <c r="AE478" s="36">
        <f>IFERROR(TRIM(INDEX($A478:$Z478,MATCH(Lists!$J$2,$A$1:$Z$1,0))&amp;""),"")</f>
        <v/>
      </c>
      <c r="AF478" s="36">
        <f>IFERROR(TRIM(INDEX($A478:$Z478,MATCH(Lists!$J$3,$A$1:$Z$1,0))&amp;""),"")</f>
        <v/>
      </c>
      <c r="AG478" s="36">
        <f>IFERROR(TRIM(INDEX($A478:$Z478,MATCH(Lists!$J$4,$A$1:$Z$1,0))&amp;""),"")</f>
        <v/>
      </c>
      <c r="AH478" s="36">
        <f>IF(AND(AE478&lt;&gt;"",UPPER(TRIM(AB478))&lt;&gt;"Y"),1,0)</f>
        <v/>
      </c>
      <c r="AI478" s="36">
        <f>IF(AH478=1,IF(LEFT(IFERROR(TRIM(INDEX($A478:$Z478,MATCH(Lists!$J$5,$A$1:$Z$1,0))&amp;""),""),3)="Yes",1,0),0)</f>
        <v/>
      </c>
      <c r="AJ478" s="36">
        <f>IFERROR(TRIM(INDEX($A478:$Z478,MATCH(Lists!$J$9,$A$1:$Z$1,0))&amp;""),"")</f>
        <v/>
      </c>
      <c r="AK478" s="36">
        <f>IF(AH478=0,0,IF(AJ478="",1,IF(IFERROR(INDEX(Lists!$B$2:$B$9,MATCH(AJ478,Lists!$A$2:$A$9,0)),"N")="Y",1,0)))</f>
        <v/>
      </c>
      <c r="AL478" s="36">
        <f>AH478+AI478</f>
        <v/>
      </c>
      <c r="AM478" s="36">
        <f>AK478*(1+AI478)</f>
        <v/>
      </c>
      <c r="AN478" s="36">
        <f>IFERROR(VALUE(IFERROR(TRIM(INDEX($A478:$Z478,MATCH(Lists!$J$10,$A$1:$Z$1,0))&amp;""),"")),0)</f>
        <v/>
      </c>
      <c r="AO478" s="36">
        <f>IFERROR(VALUE(IFERROR(TRIM(INDEX($A478:$Z478,MATCH(Lists!$J$12,$A$1:$Z$1,0))&amp;""),"")),0)</f>
        <v/>
      </c>
      <c r="AP478" s="36">
        <f>IF(IFERROR(INDEX(Lists!$C$2:$C$9,MATCH(AJ478,Lists!$A$2:$A$9,0)),"N")="Y",AN478-AO478,0)</f>
        <v/>
      </c>
      <c r="AQ478" s="36">
        <f>UPPER(IFERROR(TRIM(INDEX($A478:$Z478,MATCH(Lists!$J$11,$A$1:$Z$1,0))&amp;""),""))</f>
        <v/>
      </c>
      <c r="AR478" s="36">
        <f>IF(LEN(AQ478)&gt;0,ROW(),"")</f>
        <v/>
      </c>
      <c r="AS478" s="36">
        <f>IFERROR(TRIM(INDEX($A478:$Z478,MATCH(Lists!$J$7,$A$1:$Z$1,0))&amp;""),"")</f>
        <v/>
      </c>
      <c r="AT478" s="36">
        <f>IFERROR(TRIM(INDEX($A478:$Z478,MATCH(Lists!$J$8,$A$1:$Z$1,0))&amp;""),"")</f>
        <v/>
      </c>
      <c r="AU478" s="36">
        <f>IF(AND(AH478=1,LEN(AT478)&gt;0),MAX($AU$1:AU477)+1,"")</f>
        <v/>
      </c>
      <c r="AV478" s="36">
        <f>IF(AH478=1,AE478,"")</f>
        <v/>
      </c>
      <c r="AW478" s="36">
        <f>IF(AV478="","",SUMPRODUCT(($AV$2:$AV$501&lt;&gt;"")*($AV$2:$AV$501&lt;AV478))+SUMPRODUCT(($AV$2:AV478=AV478)*1))</f>
        <v/>
      </c>
      <c r="AX478" s="36">
        <f>IF(AI478=1,IFERROR(TRIM(INDEX($A478:$Z478,MATCH(Lists!$J$6,$A$1:$Z$1,0))&amp;""),""),"")</f>
        <v/>
      </c>
    </row>
    <row r="479">
      <c r="AA479" s="34" t="n"/>
      <c r="AB479" s="37" t="n"/>
      <c r="AC479" s="37" t="n"/>
      <c r="AD479" s="34" t="n"/>
      <c r="AE479" s="36">
        <f>IFERROR(TRIM(INDEX($A479:$Z479,MATCH(Lists!$J$2,$A$1:$Z$1,0))&amp;""),"")</f>
        <v/>
      </c>
      <c r="AF479" s="36">
        <f>IFERROR(TRIM(INDEX($A479:$Z479,MATCH(Lists!$J$3,$A$1:$Z$1,0))&amp;""),"")</f>
        <v/>
      </c>
      <c r="AG479" s="36">
        <f>IFERROR(TRIM(INDEX($A479:$Z479,MATCH(Lists!$J$4,$A$1:$Z$1,0))&amp;""),"")</f>
        <v/>
      </c>
      <c r="AH479" s="36">
        <f>IF(AND(AE479&lt;&gt;"",UPPER(TRIM(AB479))&lt;&gt;"Y"),1,0)</f>
        <v/>
      </c>
      <c r="AI479" s="36">
        <f>IF(AH479=1,IF(LEFT(IFERROR(TRIM(INDEX($A479:$Z479,MATCH(Lists!$J$5,$A$1:$Z$1,0))&amp;""),""),3)="Yes",1,0),0)</f>
        <v/>
      </c>
      <c r="AJ479" s="36">
        <f>IFERROR(TRIM(INDEX($A479:$Z479,MATCH(Lists!$J$9,$A$1:$Z$1,0))&amp;""),"")</f>
        <v/>
      </c>
      <c r="AK479" s="36">
        <f>IF(AH479=0,0,IF(AJ479="",1,IF(IFERROR(INDEX(Lists!$B$2:$B$9,MATCH(AJ479,Lists!$A$2:$A$9,0)),"N")="Y",1,0)))</f>
        <v/>
      </c>
      <c r="AL479" s="36">
        <f>AH479+AI479</f>
        <v/>
      </c>
      <c r="AM479" s="36">
        <f>AK479*(1+AI479)</f>
        <v/>
      </c>
      <c r="AN479" s="36">
        <f>IFERROR(VALUE(IFERROR(TRIM(INDEX($A479:$Z479,MATCH(Lists!$J$10,$A$1:$Z$1,0))&amp;""),"")),0)</f>
        <v/>
      </c>
      <c r="AO479" s="36">
        <f>IFERROR(VALUE(IFERROR(TRIM(INDEX($A479:$Z479,MATCH(Lists!$J$12,$A$1:$Z$1,0))&amp;""),"")),0)</f>
        <v/>
      </c>
      <c r="AP479" s="36">
        <f>IF(IFERROR(INDEX(Lists!$C$2:$C$9,MATCH(AJ479,Lists!$A$2:$A$9,0)),"N")="Y",AN479-AO479,0)</f>
        <v/>
      </c>
      <c r="AQ479" s="36">
        <f>UPPER(IFERROR(TRIM(INDEX($A479:$Z479,MATCH(Lists!$J$11,$A$1:$Z$1,0))&amp;""),""))</f>
        <v/>
      </c>
      <c r="AR479" s="36">
        <f>IF(LEN(AQ479)&gt;0,ROW(),"")</f>
        <v/>
      </c>
      <c r="AS479" s="36">
        <f>IFERROR(TRIM(INDEX($A479:$Z479,MATCH(Lists!$J$7,$A$1:$Z$1,0))&amp;""),"")</f>
        <v/>
      </c>
      <c r="AT479" s="36">
        <f>IFERROR(TRIM(INDEX($A479:$Z479,MATCH(Lists!$J$8,$A$1:$Z$1,0))&amp;""),"")</f>
        <v/>
      </c>
      <c r="AU479" s="36">
        <f>IF(AND(AH479=1,LEN(AT479)&gt;0),MAX($AU$1:AU478)+1,"")</f>
        <v/>
      </c>
      <c r="AV479" s="36">
        <f>IF(AH479=1,AE479,"")</f>
        <v/>
      </c>
      <c r="AW479" s="36">
        <f>IF(AV479="","",SUMPRODUCT(($AV$2:$AV$501&lt;&gt;"")*($AV$2:$AV$501&lt;AV479))+SUMPRODUCT(($AV$2:AV479=AV479)*1))</f>
        <v/>
      </c>
      <c r="AX479" s="36">
        <f>IF(AI479=1,IFERROR(TRIM(INDEX($A479:$Z479,MATCH(Lists!$J$6,$A$1:$Z$1,0))&amp;""),""),"")</f>
        <v/>
      </c>
    </row>
    <row r="480">
      <c r="AA480" s="34" t="n"/>
      <c r="AB480" s="37" t="n"/>
      <c r="AC480" s="37" t="n"/>
      <c r="AD480" s="34" t="n"/>
      <c r="AE480" s="36">
        <f>IFERROR(TRIM(INDEX($A480:$Z480,MATCH(Lists!$J$2,$A$1:$Z$1,0))&amp;""),"")</f>
        <v/>
      </c>
      <c r="AF480" s="36">
        <f>IFERROR(TRIM(INDEX($A480:$Z480,MATCH(Lists!$J$3,$A$1:$Z$1,0))&amp;""),"")</f>
        <v/>
      </c>
      <c r="AG480" s="36">
        <f>IFERROR(TRIM(INDEX($A480:$Z480,MATCH(Lists!$J$4,$A$1:$Z$1,0))&amp;""),"")</f>
        <v/>
      </c>
      <c r="AH480" s="36">
        <f>IF(AND(AE480&lt;&gt;"",UPPER(TRIM(AB480))&lt;&gt;"Y"),1,0)</f>
        <v/>
      </c>
      <c r="AI480" s="36">
        <f>IF(AH480=1,IF(LEFT(IFERROR(TRIM(INDEX($A480:$Z480,MATCH(Lists!$J$5,$A$1:$Z$1,0))&amp;""),""),3)="Yes",1,0),0)</f>
        <v/>
      </c>
      <c r="AJ480" s="36">
        <f>IFERROR(TRIM(INDEX($A480:$Z480,MATCH(Lists!$J$9,$A$1:$Z$1,0))&amp;""),"")</f>
        <v/>
      </c>
      <c r="AK480" s="36">
        <f>IF(AH480=0,0,IF(AJ480="",1,IF(IFERROR(INDEX(Lists!$B$2:$B$9,MATCH(AJ480,Lists!$A$2:$A$9,0)),"N")="Y",1,0)))</f>
        <v/>
      </c>
      <c r="AL480" s="36">
        <f>AH480+AI480</f>
        <v/>
      </c>
      <c r="AM480" s="36">
        <f>AK480*(1+AI480)</f>
        <v/>
      </c>
      <c r="AN480" s="36">
        <f>IFERROR(VALUE(IFERROR(TRIM(INDEX($A480:$Z480,MATCH(Lists!$J$10,$A$1:$Z$1,0))&amp;""),"")),0)</f>
        <v/>
      </c>
      <c r="AO480" s="36">
        <f>IFERROR(VALUE(IFERROR(TRIM(INDEX($A480:$Z480,MATCH(Lists!$J$12,$A$1:$Z$1,0))&amp;""),"")),0)</f>
        <v/>
      </c>
      <c r="AP480" s="36">
        <f>IF(IFERROR(INDEX(Lists!$C$2:$C$9,MATCH(AJ480,Lists!$A$2:$A$9,0)),"N")="Y",AN480-AO480,0)</f>
        <v/>
      </c>
      <c r="AQ480" s="36">
        <f>UPPER(IFERROR(TRIM(INDEX($A480:$Z480,MATCH(Lists!$J$11,$A$1:$Z$1,0))&amp;""),""))</f>
        <v/>
      </c>
      <c r="AR480" s="36">
        <f>IF(LEN(AQ480)&gt;0,ROW(),"")</f>
        <v/>
      </c>
      <c r="AS480" s="36">
        <f>IFERROR(TRIM(INDEX($A480:$Z480,MATCH(Lists!$J$7,$A$1:$Z$1,0))&amp;""),"")</f>
        <v/>
      </c>
      <c r="AT480" s="36">
        <f>IFERROR(TRIM(INDEX($A480:$Z480,MATCH(Lists!$J$8,$A$1:$Z$1,0))&amp;""),"")</f>
        <v/>
      </c>
      <c r="AU480" s="36">
        <f>IF(AND(AH480=1,LEN(AT480)&gt;0),MAX($AU$1:AU479)+1,"")</f>
        <v/>
      </c>
      <c r="AV480" s="36">
        <f>IF(AH480=1,AE480,"")</f>
        <v/>
      </c>
      <c r="AW480" s="36">
        <f>IF(AV480="","",SUMPRODUCT(($AV$2:$AV$501&lt;&gt;"")*($AV$2:$AV$501&lt;AV480))+SUMPRODUCT(($AV$2:AV480=AV480)*1))</f>
        <v/>
      </c>
      <c r="AX480" s="36">
        <f>IF(AI480=1,IFERROR(TRIM(INDEX($A480:$Z480,MATCH(Lists!$J$6,$A$1:$Z$1,0))&amp;""),""),"")</f>
        <v/>
      </c>
    </row>
    <row r="481">
      <c r="AA481" s="34" t="n"/>
      <c r="AB481" s="37" t="n"/>
      <c r="AC481" s="37" t="n"/>
      <c r="AD481" s="34" t="n"/>
      <c r="AE481" s="36">
        <f>IFERROR(TRIM(INDEX($A481:$Z481,MATCH(Lists!$J$2,$A$1:$Z$1,0))&amp;""),"")</f>
        <v/>
      </c>
      <c r="AF481" s="36">
        <f>IFERROR(TRIM(INDEX($A481:$Z481,MATCH(Lists!$J$3,$A$1:$Z$1,0))&amp;""),"")</f>
        <v/>
      </c>
      <c r="AG481" s="36">
        <f>IFERROR(TRIM(INDEX($A481:$Z481,MATCH(Lists!$J$4,$A$1:$Z$1,0))&amp;""),"")</f>
        <v/>
      </c>
      <c r="AH481" s="36">
        <f>IF(AND(AE481&lt;&gt;"",UPPER(TRIM(AB481))&lt;&gt;"Y"),1,0)</f>
        <v/>
      </c>
      <c r="AI481" s="36">
        <f>IF(AH481=1,IF(LEFT(IFERROR(TRIM(INDEX($A481:$Z481,MATCH(Lists!$J$5,$A$1:$Z$1,0))&amp;""),""),3)="Yes",1,0),0)</f>
        <v/>
      </c>
      <c r="AJ481" s="36">
        <f>IFERROR(TRIM(INDEX($A481:$Z481,MATCH(Lists!$J$9,$A$1:$Z$1,0))&amp;""),"")</f>
        <v/>
      </c>
      <c r="AK481" s="36">
        <f>IF(AH481=0,0,IF(AJ481="",1,IF(IFERROR(INDEX(Lists!$B$2:$B$9,MATCH(AJ481,Lists!$A$2:$A$9,0)),"N")="Y",1,0)))</f>
        <v/>
      </c>
      <c r="AL481" s="36">
        <f>AH481+AI481</f>
        <v/>
      </c>
      <c r="AM481" s="36">
        <f>AK481*(1+AI481)</f>
        <v/>
      </c>
      <c r="AN481" s="36">
        <f>IFERROR(VALUE(IFERROR(TRIM(INDEX($A481:$Z481,MATCH(Lists!$J$10,$A$1:$Z$1,0))&amp;""),"")),0)</f>
        <v/>
      </c>
      <c r="AO481" s="36">
        <f>IFERROR(VALUE(IFERROR(TRIM(INDEX($A481:$Z481,MATCH(Lists!$J$12,$A$1:$Z$1,0))&amp;""),"")),0)</f>
        <v/>
      </c>
      <c r="AP481" s="36">
        <f>IF(IFERROR(INDEX(Lists!$C$2:$C$9,MATCH(AJ481,Lists!$A$2:$A$9,0)),"N")="Y",AN481-AO481,0)</f>
        <v/>
      </c>
      <c r="AQ481" s="36">
        <f>UPPER(IFERROR(TRIM(INDEX($A481:$Z481,MATCH(Lists!$J$11,$A$1:$Z$1,0))&amp;""),""))</f>
        <v/>
      </c>
      <c r="AR481" s="36">
        <f>IF(LEN(AQ481)&gt;0,ROW(),"")</f>
        <v/>
      </c>
      <c r="AS481" s="36">
        <f>IFERROR(TRIM(INDEX($A481:$Z481,MATCH(Lists!$J$7,$A$1:$Z$1,0))&amp;""),"")</f>
        <v/>
      </c>
      <c r="AT481" s="36">
        <f>IFERROR(TRIM(INDEX($A481:$Z481,MATCH(Lists!$J$8,$A$1:$Z$1,0))&amp;""),"")</f>
        <v/>
      </c>
      <c r="AU481" s="36">
        <f>IF(AND(AH481=1,LEN(AT481)&gt;0),MAX($AU$1:AU480)+1,"")</f>
        <v/>
      </c>
      <c r="AV481" s="36">
        <f>IF(AH481=1,AE481,"")</f>
        <v/>
      </c>
      <c r="AW481" s="36">
        <f>IF(AV481="","",SUMPRODUCT(($AV$2:$AV$501&lt;&gt;"")*($AV$2:$AV$501&lt;AV481))+SUMPRODUCT(($AV$2:AV481=AV481)*1))</f>
        <v/>
      </c>
      <c r="AX481" s="36">
        <f>IF(AI481=1,IFERROR(TRIM(INDEX($A481:$Z481,MATCH(Lists!$J$6,$A$1:$Z$1,0))&amp;""),""),"")</f>
        <v/>
      </c>
    </row>
    <row r="482">
      <c r="AA482" s="34" t="n"/>
      <c r="AB482" s="37" t="n"/>
      <c r="AC482" s="37" t="n"/>
      <c r="AD482" s="34" t="n"/>
      <c r="AE482" s="36">
        <f>IFERROR(TRIM(INDEX($A482:$Z482,MATCH(Lists!$J$2,$A$1:$Z$1,0))&amp;""),"")</f>
        <v/>
      </c>
      <c r="AF482" s="36">
        <f>IFERROR(TRIM(INDEX($A482:$Z482,MATCH(Lists!$J$3,$A$1:$Z$1,0))&amp;""),"")</f>
        <v/>
      </c>
      <c r="AG482" s="36">
        <f>IFERROR(TRIM(INDEX($A482:$Z482,MATCH(Lists!$J$4,$A$1:$Z$1,0))&amp;""),"")</f>
        <v/>
      </c>
      <c r="AH482" s="36">
        <f>IF(AND(AE482&lt;&gt;"",UPPER(TRIM(AB482))&lt;&gt;"Y"),1,0)</f>
        <v/>
      </c>
      <c r="AI482" s="36">
        <f>IF(AH482=1,IF(LEFT(IFERROR(TRIM(INDEX($A482:$Z482,MATCH(Lists!$J$5,$A$1:$Z$1,0))&amp;""),""),3)="Yes",1,0),0)</f>
        <v/>
      </c>
      <c r="AJ482" s="36">
        <f>IFERROR(TRIM(INDEX($A482:$Z482,MATCH(Lists!$J$9,$A$1:$Z$1,0))&amp;""),"")</f>
        <v/>
      </c>
      <c r="AK482" s="36">
        <f>IF(AH482=0,0,IF(AJ482="",1,IF(IFERROR(INDEX(Lists!$B$2:$B$9,MATCH(AJ482,Lists!$A$2:$A$9,0)),"N")="Y",1,0)))</f>
        <v/>
      </c>
      <c r="AL482" s="36">
        <f>AH482+AI482</f>
        <v/>
      </c>
      <c r="AM482" s="36">
        <f>AK482*(1+AI482)</f>
        <v/>
      </c>
      <c r="AN482" s="36">
        <f>IFERROR(VALUE(IFERROR(TRIM(INDEX($A482:$Z482,MATCH(Lists!$J$10,$A$1:$Z$1,0))&amp;""),"")),0)</f>
        <v/>
      </c>
      <c r="AO482" s="36">
        <f>IFERROR(VALUE(IFERROR(TRIM(INDEX($A482:$Z482,MATCH(Lists!$J$12,$A$1:$Z$1,0))&amp;""),"")),0)</f>
        <v/>
      </c>
      <c r="AP482" s="36">
        <f>IF(IFERROR(INDEX(Lists!$C$2:$C$9,MATCH(AJ482,Lists!$A$2:$A$9,0)),"N")="Y",AN482-AO482,0)</f>
        <v/>
      </c>
      <c r="AQ482" s="36">
        <f>UPPER(IFERROR(TRIM(INDEX($A482:$Z482,MATCH(Lists!$J$11,$A$1:$Z$1,0))&amp;""),""))</f>
        <v/>
      </c>
      <c r="AR482" s="36">
        <f>IF(LEN(AQ482)&gt;0,ROW(),"")</f>
        <v/>
      </c>
      <c r="AS482" s="36">
        <f>IFERROR(TRIM(INDEX($A482:$Z482,MATCH(Lists!$J$7,$A$1:$Z$1,0))&amp;""),"")</f>
        <v/>
      </c>
      <c r="AT482" s="36">
        <f>IFERROR(TRIM(INDEX($A482:$Z482,MATCH(Lists!$J$8,$A$1:$Z$1,0))&amp;""),"")</f>
        <v/>
      </c>
      <c r="AU482" s="36">
        <f>IF(AND(AH482=1,LEN(AT482)&gt;0),MAX($AU$1:AU481)+1,"")</f>
        <v/>
      </c>
      <c r="AV482" s="36">
        <f>IF(AH482=1,AE482,"")</f>
        <v/>
      </c>
      <c r="AW482" s="36">
        <f>IF(AV482="","",SUMPRODUCT(($AV$2:$AV$501&lt;&gt;"")*($AV$2:$AV$501&lt;AV482))+SUMPRODUCT(($AV$2:AV482=AV482)*1))</f>
        <v/>
      </c>
      <c r="AX482" s="36">
        <f>IF(AI482=1,IFERROR(TRIM(INDEX($A482:$Z482,MATCH(Lists!$J$6,$A$1:$Z$1,0))&amp;""),""),"")</f>
        <v/>
      </c>
    </row>
    <row r="483">
      <c r="AA483" s="34" t="n"/>
      <c r="AB483" s="37" t="n"/>
      <c r="AC483" s="37" t="n"/>
      <c r="AD483" s="34" t="n"/>
      <c r="AE483" s="36">
        <f>IFERROR(TRIM(INDEX($A483:$Z483,MATCH(Lists!$J$2,$A$1:$Z$1,0))&amp;""),"")</f>
        <v/>
      </c>
      <c r="AF483" s="36">
        <f>IFERROR(TRIM(INDEX($A483:$Z483,MATCH(Lists!$J$3,$A$1:$Z$1,0))&amp;""),"")</f>
        <v/>
      </c>
      <c r="AG483" s="36">
        <f>IFERROR(TRIM(INDEX($A483:$Z483,MATCH(Lists!$J$4,$A$1:$Z$1,0))&amp;""),"")</f>
        <v/>
      </c>
      <c r="AH483" s="36">
        <f>IF(AND(AE483&lt;&gt;"",UPPER(TRIM(AB483))&lt;&gt;"Y"),1,0)</f>
        <v/>
      </c>
      <c r="AI483" s="36">
        <f>IF(AH483=1,IF(LEFT(IFERROR(TRIM(INDEX($A483:$Z483,MATCH(Lists!$J$5,$A$1:$Z$1,0))&amp;""),""),3)="Yes",1,0),0)</f>
        <v/>
      </c>
      <c r="AJ483" s="36">
        <f>IFERROR(TRIM(INDEX($A483:$Z483,MATCH(Lists!$J$9,$A$1:$Z$1,0))&amp;""),"")</f>
        <v/>
      </c>
      <c r="AK483" s="36">
        <f>IF(AH483=0,0,IF(AJ483="",1,IF(IFERROR(INDEX(Lists!$B$2:$B$9,MATCH(AJ483,Lists!$A$2:$A$9,0)),"N")="Y",1,0)))</f>
        <v/>
      </c>
      <c r="AL483" s="36">
        <f>AH483+AI483</f>
        <v/>
      </c>
      <c r="AM483" s="36">
        <f>AK483*(1+AI483)</f>
        <v/>
      </c>
      <c r="AN483" s="36">
        <f>IFERROR(VALUE(IFERROR(TRIM(INDEX($A483:$Z483,MATCH(Lists!$J$10,$A$1:$Z$1,0))&amp;""),"")),0)</f>
        <v/>
      </c>
      <c r="AO483" s="36">
        <f>IFERROR(VALUE(IFERROR(TRIM(INDEX($A483:$Z483,MATCH(Lists!$J$12,$A$1:$Z$1,0))&amp;""),"")),0)</f>
        <v/>
      </c>
      <c r="AP483" s="36">
        <f>IF(IFERROR(INDEX(Lists!$C$2:$C$9,MATCH(AJ483,Lists!$A$2:$A$9,0)),"N")="Y",AN483-AO483,0)</f>
        <v/>
      </c>
      <c r="AQ483" s="36">
        <f>UPPER(IFERROR(TRIM(INDEX($A483:$Z483,MATCH(Lists!$J$11,$A$1:$Z$1,0))&amp;""),""))</f>
        <v/>
      </c>
      <c r="AR483" s="36">
        <f>IF(LEN(AQ483)&gt;0,ROW(),"")</f>
        <v/>
      </c>
      <c r="AS483" s="36">
        <f>IFERROR(TRIM(INDEX($A483:$Z483,MATCH(Lists!$J$7,$A$1:$Z$1,0))&amp;""),"")</f>
        <v/>
      </c>
      <c r="AT483" s="36">
        <f>IFERROR(TRIM(INDEX($A483:$Z483,MATCH(Lists!$J$8,$A$1:$Z$1,0))&amp;""),"")</f>
        <v/>
      </c>
      <c r="AU483" s="36">
        <f>IF(AND(AH483=1,LEN(AT483)&gt;0),MAX($AU$1:AU482)+1,"")</f>
        <v/>
      </c>
      <c r="AV483" s="36">
        <f>IF(AH483=1,AE483,"")</f>
        <v/>
      </c>
      <c r="AW483" s="36">
        <f>IF(AV483="","",SUMPRODUCT(($AV$2:$AV$501&lt;&gt;"")*($AV$2:$AV$501&lt;AV483))+SUMPRODUCT(($AV$2:AV483=AV483)*1))</f>
        <v/>
      </c>
      <c r="AX483" s="36">
        <f>IF(AI483=1,IFERROR(TRIM(INDEX($A483:$Z483,MATCH(Lists!$J$6,$A$1:$Z$1,0))&amp;""),""),"")</f>
        <v/>
      </c>
    </row>
    <row r="484">
      <c r="AA484" s="34" t="n"/>
      <c r="AB484" s="37" t="n"/>
      <c r="AC484" s="37" t="n"/>
      <c r="AD484" s="34" t="n"/>
      <c r="AE484" s="36">
        <f>IFERROR(TRIM(INDEX($A484:$Z484,MATCH(Lists!$J$2,$A$1:$Z$1,0))&amp;""),"")</f>
        <v/>
      </c>
      <c r="AF484" s="36">
        <f>IFERROR(TRIM(INDEX($A484:$Z484,MATCH(Lists!$J$3,$A$1:$Z$1,0))&amp;""),"")</f>
        <v/>
      </c>
      <c r="AG484" s="36">
        <f>IFERROR(TRIM(INDEX($A484:$Z484,MATCH(Lists!$J$4,$A$1:$Z$1,0))&amp;""),"")</f>
        <v/>
      </c>
      <c r="AH484" s="36">
        <f>IF(AND(AE484&lt;&gt;"",UPPER(TRIM(AB484))&lt;&gt;"Y"),1,0)</f>
        <v/>
      </c>
      <c r="AI484" s="36">
        <f>IF(AH484=1,IF(LEFT(IFERROR(TRIM(INDEX($A484:$Z484,MATCH(Lists!$J$5,$A$1:$Z$1,0))&amp;""),""),3)="Yes",1,0),0)</f>
        <v/>
      </c>
      <c r="AJ484" s="36">
        <f>IFERROR(TRIM(INDEX($A484:$Z484,MATCH(Lists!$J$9,$A$1:$Z$1,0))&amp;""),"")</f>
        <v/>
      </c>
      <c r="AK484" s="36">
        <f>IF(AH484=0,0,IF(AJ484="",1,IF(IFERROR(INDEX(Lists!$B$2:$B$9,MATCH(AJ484,Lists!$A$2:$A$9,0)),"N")="Y",1,0)))</f>
        <v/>
      </c>
      <c r="AL484" s="36">
        <f>AH484+AI484</f>
        <v/>
      </c>
      <c r="AM484" s="36">
        <f>AK484*(1+AI484)</f>
        <v/>
      </c>
      <c r="AN484" s="36">
        <f>IFERROR(VALUE(IFERROR(TRIM(INDEX($A484:$Z484,MATCH(Lists!$J$10,$A$1:$Z$1,0))&amp;""),"")),0)</f>
        <v/>
      </c>
      <c r="AO484" s="36">
        <f>IFERROR(VALUE(IFERROR(TRIM(INDEX($A484:$Z484,MATCH(Lists!$J$12,$A$1:$Z$1,0))&amp;""),"")),0)</f>
        <v/>
      </c>
      <c r="AP484" s="36">
        <f>IF(IFERROR(INDEX(Lists!$C$2:$C$9,MATCH(AJ484,Lists!$A$2:$A$9,0)),"N")="Y",AN484-AO484,0)</f>
        <v/>
      </c>
      <c r="AQ484" s="36">
        <f>UPPER(IFERROR(TRIM(INDEX($A484:$Z484,MATCH(Lists!$J$11,$A$1:$Z$1,0))&amp;""),""))</f>
        <v/>
      </c>
      <c r="AR484" s="36">
        <f>IF(LEN(AQ484)&gt;0,ROW(),"")</f>
        <v/>
      </c>
      <c r="AS484" s="36">
        <f>IFERROR(TRIM(INDEX($A484:$Z484,MATCH(Lists!$J$7,$A$1:$Z$1,0))&amp;""),"")</f>
        <v/>
      </c>
      <c r="AT484" s="36">
        <f>IFERROR(TRIM(INDEX($A484:$Z484,MATCH(Lists!$J$8,$A$1:$Z$1,0))&amp;""),"")</f>
        <v/>
      </c>
      <c r="AU484" s="36">
        <f>IF(AND(AH484=1,LEN(AT484)&gt;0),MAX($AU$1:AU483)+1,"")</f>
        <v/>
      </c>
      <c r="AV484" s="36">
        <f>IF(AH484=1,AE484,"")</f>
        <v/>
      </c>
      <c r="AW484" s="36">
        <f>IF(AV484="","",SUMPRODUCT(($AV$2:$AV$501&lt;&gt;"")*($AV$2:$AV$501&lt;AV484))+SUMPRODUCT(($AV$2:AV484=AV484)*1))</f>
        <v/>
      </c>
      <c r="AX484" s="36">
        <f>IF(AI484=1,IFERROR(TRIM(INDEX($A484:$Z484,MATCH(Lists!$J$6,$A$1:$Z$1,0))&amp;""),""),"")</f>
        <v/>
      </c>
    </row>
    <row r="485">
      <c r="AA485" s="34" t="n"/>
      <c r="AB485" s="37" t="n"/>
      <c r="AC485" s="37" t="n"/>
      <c r="AD485" s="34" t="n"/>
      <c r="AE485" s="36">
        <f>IFERROR(TRIM(INDEX($A485:$Z485,MATCH(Lists!$J$2,$A$1:$Z$1,0))&amp;""),"")</f>
        <v/>
      </c>
      <c r="AF485" s="36">
        <f>IFERROR(TRIM(INDEX($A485:$Z485,MATCH(Lists!$J$3,$A$1:$Z$1,0))&amp;""),"")</f>
        <v/>
      </c>
      <c r="AG485" s="36">
        <f>IFERROR(TRIM(INDEX($A485:$Z485,MATCH(Lists!$J$4,$A$1:$Z$1,0))&amp;""),"")</f>
        <v/>
      </c>
      <c r="AH485" s="36">
        <f>IF(AND(AE485&lt;&gt;"",UPPER(TRIM(AB485))&lt;&gt;"Y"),1,0)</f>
        <v/>
      </c>
      <c r="AI485" s="36">
        <f>IF(AH485=1,IF(LEFT(IFERROR(TRIM(INDEX($A485:$Z485,MATCH(Lists!$J$5,$A$1:$Z$1,0))&amp;""),""),3)="Yes",1,0),0)</f>
        <v/>
      </c>
      <c r="AJ485" s="36">
        <f>IFERROR(TRIM(INDEX($A485:$Z485,MATCH(Lists!$J$9,$A$1:$Z$1,0))&amp;""),"")</f>
        <v/>
      </c>
      <c r="AK485" s="36">
        <f>IF(AH485=0,0,IF(AJ485="",1,IF(IFERROR(INDEX(Lists!$B$2:$B$9,MATCH(AJ485,Lists!$A$2:$A$9,0)),"N")="Y",1,0)))</f>
        <v/>
      </c>
      <c r="AL485" s="36">
        <f>AH485+AI485</f>
        <v/>
      </c>
      <c r="AM485" s="36">
        <f>AK485*(1+AI485)</f>
        <v/>
      </c>
      <c r="AN485" s="36">
        <f>IFERROR(VALUE(IFERROR(TRIM(INDEX($A485:$Z485,MATCH(Lists!$J$10,$A$1:$Z$1,0))&amp;""),"")),0)</f>
        <v/>
      </c>
      <c r="AO485" s="36">
        <f>IFERROR(VALUE(IFERROR(TRIM(INDEX($A485:$Z485,MATCH(Lists!$J$12,$A$1:$Z$1,0))&amp;""),"")),0)</f>
        <v/>
      </c>
      <c r="AP485" s="36">
        <f>IF(IFERROR(INDEX(Lists!$C$2:$C$9,MATCH(AJ485,Lists!$A$2:$A$9,0)),"N")="Y",AN485-AO485,0)</f>
        <v/>
      </c>
      <c r="AQ485" s="36">
        <f>UPPER(IFERROR(TRIM(INDEX($A485:$Z485,MATCH(Lists!$J$11,$A$1:$Z$1,0))&amp;""),""))</f>
        <v/>
      </c>
      <c r="AR485" s="36">
        <f>IF(LEN(AQ485)&gt;0,ROW(),"")</f>
        <v/>
      </c>
      <c r="AS485" s="36">
        <f>IFERROR(TRIM(INDEX($A485:$Z485,MATCH(Lists!$J$7,$A$1:$Z$1,0))&amp;""),"")</f>
        <v/>
      </c>
      <c r="AT485" s="36">
        <f>IFERROR(TRIM(INDEX($A485:$Z485,MATCH(Lists!$J$8,$A$1:$Z$1,0))&amp;""),"")</f>
        <v/>
      </c>
      <c r="AU485" s="36">
        <f>IF(AND(AH485=1,LEN(AT485)&gt;0),MAX($AU$1:AU484)+1,"")</f>
        <v/>
      </c>
      <c r="AV485" s="36">
        <f>IF(AH485=1,AE485,"")</f>
        <v/>
      </c>
      <c r="AW485" s="36">
        <f>IF(AV485="","",SUMPRODUCT(($AV$2:$AV$501&lt;&gt;"")*($AV$2:$AV$501&lt;AV485))+SUMPRODUCT(($AV$2:AV485=AV485)*1))</f>
        <v/>
      </c>
      <c r="AX485" s="36">
        <f>IF(AI485=1,IFERROR(TRIM(INDEX($A485:$Z485,MATCH(Lists!$J$6,$A$1:$Z$1,0))&amp;""),""),"")</f>
        <v/>
      </c>
    </row>
    <row r="486">
      <c r="AA486" s="34" t="n"/>
      <c r="AB486" s="37" t="n"/>
      <c r="AC486" s="37" t="n"/>
      <c r="AD486" s="34" t="n"/>
      <c r="AE486" s="36">
        <f>IFERROR(TRIM(INDEX($A486:$Z486,MATCH(Lists!$J$2,$A$1:$Z$1,0))&amp;""),"")</f>
        <v/>
      </c>
      <c r="AF486" s="36">
        <f>IFERROR(TRIM(INDEX($A486:$Z486,MATCH(Lists!$J$3,$A$1:$Z$1,0))&amp;""),"")</f>
        <v/>
      </c>
      <c r="AG486" s="36">
        <f>IFERROR(TRIM(INDEX($A486:$Z486,MATCH(Lists!$J$4,$A$1:$Z$1,0))&amp;""),"")</f>
        <v/>
      </c>
      <c r="AH486" s="36">
        <f>IF(AND(AE486&lt;&gt;"",UPPER(TRIM(AB486))&lt;&gt;"Y"),1,0)</f>
        <v/>
      </c>
      <c r="AI486" s="36">
        <f>IF(AH486=1,IF(LEFT(IFERROR(TRIM(INDEX($A486:$Z486,MATCH(Lists!$J$5,$A$1:$Z$1,0))&amp;""),""),3)="Yes",1,0),0)</f>
        <v/>
      </c>
      <c r="AJ486" s="36">
        <f>IFERROR(TRIM(INDEX($A486:$Z486,MATCH(Lists!$J$9,$A$1:$Z$1,0))&amp;""),"")</f>
        <v/>
      </c>
      <c r="AK486" s="36">
        <f>IF(AH486=0,0,IF(AJ486="",1,IF(IFERROR(INDEX(Lists!$B$2:$B$9,MATCH(AJ486,Lists!$A$2:$A$9,0)),"N")="Y",1,0)))</f>
        <v/>
      </c>
      <c r="AL486" s="36">
        <f>AH486+AI486</f>
        <v/>
      </c>
      <c r="AM486" s="36">
        <f>AK486*(1+AI486)</f>
        <v/>
      </c>
      <c r="AN486" s="36">
        <f>IFERROR(VALUE(IFERROR(TRIM(INDEX($A486:$Z486,MATCH(Lists!$J$10,$A$1:$Z$1,0))&amp;""),"")),0)</f>
        <v/>
      </c>
      <c r="AO486" s="36">
        <f>IFERROR(VALUE(IFERROR(TRIM(INDEX($A486:$Z486,MATCH(Lists!$J$12,$A$1:$Z$1,0))&amp;""),"")),0)</f>
        <v/>
      </c>
      <c r="AP486" s="36">
        <f>IF(IFERROR(INDEX(Lists!$C$2:$C$9,MATCH(AJ486,Lists!$A$2:$A$9,0)),"N")="Y",AN486-AO486,0)</f>
        <v/>
      </c>
      <c r="AQ486" s="36">
        <f>UPPER(IFERROR(TRIM(INDEX($A486:$Z486,MATCH(Lists!$J$11,$A$1:$Z$1,0))&amp;""),""))</f>
        <v/>
      </c>
      <c r="AR486" s="36">
        <f>IF(LEN(AQ486)&gt;0,ROW(),"")</f>
        <v/>
      </c>
      <c r="AS486" s="36">
        <f>IFERROR(TRIM(INDEX($A486:$Z486,MATCH(Lists!$J$7,$A$1:$Z$1,0))&amp;""),"")</f>
        <v/>
      </c>
      <c r="AT486" s="36">
        <f>IFERROR(TRIM(INDEX($A486:$Z486,MATCH(Lists!$J$8,$A$1:$Z$1,0))&amp;""),"")</f>
        <v/>
      </c>
      <c r="AU486" s="36">
        <f>IF(AND(AH486=1,LEN(AT486)&gt;0),MAX($AU$1:AU485)+1,"")</f>
        <v/>
      </c>
      <c r="AV486" s="36">
        <f>IF(AH486=1,AE486,"")</f>
        <v/>
      </c>
      <c r="AW486" s="36">
        <f>IF(AV486="","",SUMPRODUCT(($AV$2:$AV$501&lt;&gt;"")*($AV$2:$AV$501&lt;AV486))+SUMPRODUCT(($AV$2:AV486=AV486)*1))</f>
        <v/>
      </c>
      <c r="AX486" s="36">
        <f>IF(AI486=1,IFERROR(TRIM(INDEX($A486:$Z486,MATCH(Lists!$J$6,$A$1:$Z$1,0))&amp;""),""),"")</f>
        <v/>
      </c>
    </row>
    <row r="487">
      <c r="AA487" s="34" t="n"/>
      <c r="AB487" s="37" t="n"/>
      <c r="AC487" s="37" t="n"/>
      <c r="AD487" s="34" t="n"/>
      <c r="AE487" s="36">
        <f>IFERROR(TRIM(INDEX($A487:$Z487,MATCH(Lists!$J$2,$A$1:$Z$1,0))&amp;""),"")</f>
        <v/>
      </c>
      <c r="AF487" s="36">
        <f>IFERROR(TRIM(INDEX($A487:$Z487,MATCH(Lists!$J$3,$A$1:$Z$1,0))&amp;""),"")</f>
        <v/>
      </c>
      <c r="AG487" s="36">
        <f>IFERROR(TRIM(INDEX($A487:$Z487,MATCH(Lists!$J$4,$A$1:$Z$1,0))&amp;""),"")</f>
        <v/>
      </c>
      <c r="AH487" s="36">
        <f>IF(AND(AE487&lt;&gt;"",UPPER(TRIM(AB487))&lt;&gt;"Y"),1,0)</f>
        <v/>
      </c>
      <c r="AI487" s="36">
        <f>IF(AH487=1,IF(LEFT(IFERROR(TRIM(INDEX($A487:$Z487,MATCH(Lists!$J$5,$A$1:$Z$1,0))&amp;""),""),3)="Yes",1,0),0)</f>
        <v/>
      </c>
      <c r="AJ487" s="36">
        <f>IFERROR(TRIM(INDEX($A487:$Z487,MATCH(Lists!$J$9,$A$1:$Z$1,0))&amp;""),"")</f>
        <v/>
      </c>
      <c r="AK487" s="36">
        <f>IF(AH487=0,0,IF(AJ487="",1,IF(IFERROR(INDEX(Lists!$B$2:$B$9,MATCH(AJ487,Lists!$A$2:$A$9,0)),"N")="Y",1,0)))</f>
        <v/>
      </c>
      <c r="AL487" s="36">
        <f>AH487+AI487</f>
        <v/>
      </c>
      <c r="AM487" s="36">
        <f>AK487*(1+AI487)</f>
        <v/>
      </c>
      <c r="AN487" s="36">
        <f>IFERROR(VALUE(IFERROR(TRIM(INDEX($A487:$Z487,MATCH(Lists!$J$10,$A$1:$Z$1,0))&amp;""),"")),0)</f>
        <v/>
      </c>
      <c r="AO487" s="36">
        <f>IFERROR(VALUE(IFERROR(TRIM(INDEX($A487:$Z487,MATCH(Lists!$J$12,$A$1:$Z$1,0))&amp;""),"")),0)</f>
        <v/>
      </c>
      <c r="AP487" s="36">
        <f>IF(IFERROR(INDEX(Lists!$C$2:$C$9,MATCH(AJ487,Lists!$A$2:$A$9,0)),"N")="Y",AN487-AO487,0)</f>
        <v/>
      </c>
      <c r="AQ487" s="36">
        <f>UPPER(IFERROR(TRIM(INDEX($A487:$Z487,MATCH(Lists!$J$11,$A$1:$Z$1,0))&amp;""),""))</f>
        <v/>
      </c>
      <c r="AR487" s="36">
        <f>IF(LEN(AQ487)&gt;0,ROW(),"")</f>
        <v/>
      </c>
      <c r="AS487" s="36">
        <f>IFERROR(TRIM(INDEX($A487:$Z487,MATCH(Lists!$J$7,$A$1:$Z$1,0))&amp;""),"")</f>
        <v/>
      </c>
      <c r="AT487" s="36">
        <f>IFERROR(TRIM(INDEX($A487:$Z487,MATCH(Lists!$J$8,$A$1:$Z$1,0))&amp;""),"")</f>
        <v/>
      </c>
      <c r="AU487" s="36">
        <f>IF(AND(AH487=1,LEN(AT487)&gt;0),MAX($AU$1:AU486)+1,"")</f>
        <v/>
      </c>
      <c r="AV487" s="36">
        <f>IF(AH487=1,AE487,"")</f>
        <v/>
      </c>
      <c r="AW487" s="36">
        <f>IF(AV487="","",SUMPRODUCT(($AV$2:$AV$501&lt;&gt;"")*($AV$2:$AV$501&lt;AV487))+SUMPRODUCT(($AV$2:AV487=AV487)*1))</f>
        <v/>
      </c>
      <c r="AX487" s="36">
        <f>IF(AI487=1,IFERROR(TRIM(INDEX($A487:$Z487,MATCH(Lists!$J$6,$A$1:$Z$1,0))&amp;""),""),"")</f>
        <v/>
      </c>
    </row>
    <row r="488">
      <c r="AA488" s="34" t="n"/>
      <c r="AB488" s="37" t="n"/>
      <c r="AC488" s="37" t="n"/>
      <c r="AD488" s="34" t="n"/>
      <c r="AE488" s="36">
        <f>IFERROR(TRIM(INDEX($A488:$Z488,MATCH(Lists!$J$2,$A$1:$Z$1,0))&amp;""),"")</f>
        <v/>
      </c>
      <c r="AF488" s="36">
        <f>IFERROR(TRIM(INDEX($A488:$Z488,MATCH(Lists!$J$3,$A$1:$Z$1,0))&amp;""),"")</f>
        <v/>
      </c>
      <c r="AG488" s="36">
        <f>IFERROR(TRIM(INDEX($A488:$Z488,MATCH(Lists!$J$4,$A$1:$Z$1,0))&amp;""),"")</f>
        <v/>
      </c>
      <c r="AH488" s="36">
        <f>IF(AND(AE488&lt;&gt;"",UPPER(TRIM(AB488))&lt;&gt;"Y"),1,0)</f>
        <v/>
      </c>
      <c r="AI488" s="36">
        <f>IF(AH488=1,IF(LEFT(IFERROR(TRIM(INDEX($A488:$Z488,MATCH(Lists!$J$5,$A$1:$Z$1,0))&amp;""),""),3)="Yes",1,0),0)</f>
        <v/>
      </c>
      <c r="AJ488" s="36">
        <f>IFERROR(TRIM(INDEX($A488:$Z488,MATCH(Lists!$J$9,$A$1:$Z$1,0))&amp;""),"")</f>
        <v/>
      </c>
      <c r="AK488" s="36">
        <f>IF(AH488=0,0,IF(AJ488="",1,IF(IFERROR(INDEX(Lists!$B$2:$B$9,MATCH(AJ488,Lists!$A$2:$A$9,0)),"N")="Y",1,0)))</f>
        <v/>
      </c>
      <c r="AL488" s="36">
        <f>AH488+AI488</f>
        <v/>
      </c>
      <c r="AM488" s="36">
        <f>AK488*(1+AI488)</f>
        <v/>
      </c>
      <c r="AN488" s="36">
        <f>IFERROR(VALUE(IFERROR(TRIM(INDEX($A488:$Z488,MATCH(Lists!$J$10,$A$1:$Z$1,0))&amp;""),"")),0)</f>
        <v/>
      </c>
      <c r="AO488" s="36">
        <f>IFERROR(VALUE(IFERROR(TRIM(INDEX($A488:$Z488,MATCH(Lists!$J$12,$A$1:$Z$1,0))&amp;""),"")),0)</f>
        <v/>
      </c>
      <c r="AP488" s="36">
        <f>IF(IFERROR(INDEX(Lists!$C$2:$C$9,MATCH(AJ488,Lists!$A$2:$A$9,0)),"N")="Y",AN488-AO488,0)</f>
        <v/>
      </c>
      <c r="AQ488" s="36">
        <f>UPPER(IFERROR(TRIM(INDEX($A488:$Z488,MATCH(Lists!$J$11,$A$1:$Z$1,0))&amp;""),""))</f>
        <v/>
      </c>
      <c r="AR488" s="36">
        <f>IF(LEN(AQ488)&gt;0,ROW(),"")</f>
        <v/>
      </c>
      <c r="AS488" s="36">
        <f>IFERROR(TRIM(INDEX($A488:$Z488,MATCH(Lists!$J$7,$A$1:$Z$1,0))&amp;""),"")</f>
        <v/>
      </c>
      <c r="AT488" s="36">
        <f>IFERROR(TRIM(INDEX($A488:$Z488,MATCH(Lists!$J$8,$A$1:$Z$1,0))&amp;""),"")</f>
        <v/>
      </c>
      <c r="AU488" s="36">
        <f>IF(AND(AH488=1,LEN(AT488)&gt;0),MAX($AU$1:AU487)+1,"")</f>
        <v/>
      </c>
      <c r="AV488" s="36">
        <f>IF(AH488=1,AE488,"")</f>
        <v/>
      </c>
      <c r="AW488" s="36">
        <f>IF(AV488="","",SUMPRODUCT(($AV$2:$AV$501&lt;&gt;"")*($AV$2:$AV$501&lt;AV488))+SUMPRODUCT(($AV$2:AV488=AV488)*1))</f>
        <v/>
      </c>
      <c r="AX488" s="36">
        <f>IF(AI488=1,IFERROR(TRIM(INDEX($A488:$Z488,MATCH(Lists!$J$6,$A$1:$Z$1,0))&amp;""),""),"")</f>
        <v/>
      </c>
    </row>
    <row r="489">
      <c r="AA489" s="34" t="n"/>
      <c r="AB489" s="37" t="n"/>
      <c r="AC489" s="37" t="n"/>
      <c r="AD489" s="34" t="n"/>
      <c r="AE489" s="36">
        <f>IFERROR(TRIM(INDEX($A489:$Z489,MATCH(Lists!$J$2,$A$1:$Z$1,0))&amp;""),"")</f>
        <v/>
      </c>
      <c r="AF489" s="36">
        <f>IFERROR(TRIM(INDEX($A489:$Z489,MATCH(Lists!$J$3,$A$1:$Z$1,0))&amp;""),"")</f>
        <v/>
      </c>
      <c r="AG489" s="36">
        <f>IFERROR(TRIM(INDEX($A489:$Z489,MATCH(Lists!$J$4,$A$1:$Z$1,0))&amp;""),"")</f>
        <v/>
      </c>
      <c r="AH489" s="36">
        <f>IF(AND(AE489&lt;&gt;"",UPPER(TRIM(AB489))&lt;&gt;"Y"),1,0)</f>
        <v/>
      </c>
      <c r="AI489" s="36">
        <f>IF(AH489=1,IF(LEFT(IFERROR(TRIM(INDEX($A489:$Z489,MATCH(Lists!$J$5,$A$1:$Z$1,0))&amp;""),""),3)="Yes",1,0),0)</f>
        <v/>
      </c>
      <c r="AJ489" s="36">
        <f>IFERROR(TRIM(INDEX($A489:$Z489,MATCH(Lists!$J$9,$A$1:$Z$1,0))&amp;""),"")</f>
        <v/>
      </c>
      <c r="AK489" s="36">
        <f>IF(AH489=0,0,IF(AJ489="",1,IF(IFERROR(INDEX(Lists!$B$2:$B$9,MATCH(AJ489,Lists!$A$2:$A$9,0)),"N")="Y",1,0)))</f>
        <v/>
      </c>
      <c r="AL489" s="36">
        <f>AH489+AI489</f>
        <v/>
      </c>
      <c r="AM489" s="36">
        <f>AK489*(1+AI489)</f>
        <v/>
      </c>
      <c r="AN489" s="36">
        <f>IFERROR(VALUE(IFERROR(TRIM(INDEX($A489:$Z489,MATCH(Lists!$J$10,$A$1:$Z$1,0))&amp;""),"")),0)</f>
        <v/>
      </c>
      <c r="AO489" s="36">
        <f>IFERROR(VALUE(IFERROR(TRIM(INDEX($A489:$Z489,MATCH(Lists!$J$12,$A$1:$Z$1,0))&amp;""),"")),0)</f>
        <v/>
      </c>
      <c r="AP489" s="36">
        <f>IF(IFERROR(INDEX(Lists!$C$2:$C$9,MATCH(AJ489,Lists!$A$2:$A$9,0)),"N")="Y",AN489-AO489,0)</f>
        <v/>
      </c>
      <c r="AQ489" s="36">
        <f>UPPER(IFERROR(TRIM(INDEX($A489:$Z489,MATCH(Lists!$J$11,$A$1:$Z$1,0))&amp;""),""))</f>
        <v/>
      </c>
      <c r="AR489" s="36">
        <f>IF(LEN(AQ489)&gt;0,ROW(),"")</f>
        <v/>
      </c>
      <c r="AS489" s="36">
        <f>IFERROR(TRIM(INDEX($A489:$Z489,MATCH(Lists!$J$7,$A$1:$Z$1,0))&amp;""),"")</f>
        <v/>
      </c>
      <c r="AT489" s="36">
        <f>IFERROR(TRIM(INDEX($A489:$Z489,MATCH(Lists!$J$8,$A$1:$Z$1,0))&amp;""),"")</f>
        <v/>
      </c>
      <c r="AU489" s="36">
        <f>IF(AND(AH489=1,LEN(AT489)&gt;0),MAX($AU$1:AU488)+1,"")</f>
        <v/>
      </c>
      <c r="AV489" s="36">
        <f>IF(AH489=1,AE489,"")</f>
        <v/>
      </c>
      <c r="AW489" s="36">
        <f>IF(AV489="","",SUMPRODUCT(($AV$2:$AV$501&lt;&gt;"")*($AV$2:$AV$501&lt;AV489))+SUMPRODUCT(($AV$2:AV489=AV489)*1))</f>
        <v/>
      </c>
      <c r="AX489" s="36">
        <f>IF(AI489=1,IFERROR(TRIM(INDEX($A489:$Z489,MATCH(Lists!$J$6,$A$1:$Z$1,0))&amp;""),""),"")</f>
        <v/>
      </c>
    </row>
    <row r="490">
      <c r="AA490" s="34" t="n"/>
      <c r="AB490" s="37" t="n"/>
      <c r="AC490" s="37" t="n"/>
      <c r="AD490" s="34" t="n"/>
      <c r="AE490" s="36">
        <f>IFERROR(TRIM(INDEX($A490:$Z490,MATCH(Lists!$J$2,$A$1:$Z$1,0))&amp;""),"")</f>
        <v/>
      </c>
      <c r="AF490" s="36">
        <f>IFERROR(TRIM(INDEX($A490:$Z490,MATCH(Lists!$J$3,$A$1:$Z$1,0))&amp;""),"")</f>
        <v/>
      </c>
      <c r="AG490" s="36">
        <f>IFERROR(TRIM(INDEX($A490:$Z490,MATCH(Lists!$J$4,$A$1:$Z$1,0))&amp;""),"")</f>
        <v/>
      </c>
      <c r="AH490" s="36">
        <f>IF(AND(AE490&lt;&gt;"",UPPER(TRIM(AB490))&lt;&gt;"Y"),1,0)</f>
        <v/>
      </c>
      <c r="AI490" s="36">
        <f>IF(AH490=1,IF(LEFT(IFERROR(TRIM(INDEX($A490:$Z490,MATCH(Lists!$J$5,$A$1:$Z$1,0))&amp;""),""),3)="Yes",1,0),0)</f>
        <v/>
      </c>
      <c r="AJ490" s="36">
        <f>IFERROR(TRIM(INDEX($A490:$Z490,MATCH(Lists!$J$9,$A$1:$Z$1,0))&amp;""),"")</f>
        <v/>
      </c>
      <c r="AK490" s="36">
        <f>IF(AH490=0,0,IF(AJ490="",1,IF(IFERROR(INDEX(Lists!$B$2:$B$9,MATCH(AJ490,Lists!$A$2:$A$9,0)),"N")="Y",1,0)))</f>
        <v/>
      </c>
      <c r="AL490" s="36">
        <f>AH490+AI490</f>
        <v/>
      </c>
      <c r="AM490" s="36">
        <f>AK490*(1+AI490)</f>
        <v/>
      </c>
      <c r="AN490" s="36">
        <f>IFERROR(VALUE(IFERROR(TRIM(INDEX($A490:$Z490,MATCH(Lists!$J$10,$A$1:$Z$1,0))&amp;""),"")),0)</f>
        <v/>
      </c>
      <c r="AO490" s="36">
        <f>IFERROR(VALUE(IFERROR(TRIM(INDEX($A490:$Z490,MATCH(Lists!$J$12,$A$1:$Z$1,0))&amp;""),"")),0)</f>
        <v/>
      </c>
      <c r="AP490" s="36">
        <f>IF(IFERROR(INDEX(Lists!$C$2:$C$9,MATCH(AJ490,Lists!$A$2:$A$9,0)),"N")="Y",AN490-AO490,0)</f>
        <v/>
      </c>
      <c r="AQ490" s="36">
        <f>UPPER(IFERROR(TRIM(INDEX($A490:$Z490,MATCH(Lists!$J$11,$A$1:$Z$1,0))&amp;""),""))</f>
        <v/>
      </c>
      <c r="AR490" s="36">
        <f>IF(LEN(AQ490)&gt;0,ROW(),"")</f>
        <v/>
      </c>
      <c r="AS490" s="36">
        <f>IFERROR(TRIM(INDEX($A490:$Z490,MATCH(Lists!$J$7,$A$1:$Z$1,0))&amp;""),"")</f>
        <v/>
      </c>
      <c r="AT490" s="36">
        <f>IFERROR(TRIM(INDEX($A490:$Z490,MATCH(Lists!$J$8,$A$1:$Z$1,0))&amp;""),"")</f>
        <v/>
      </c>
      <c r="AU490" s="36">
        <f>IF(AND(AH490=1,LEN(AT490)&gt;0),MAX($AU$1:AU489)+1,"")</f>
        <v/>
      </c>
      <c r="AV490" s="36">
        <f>IF(AH490=1,AE490,"")</f>
        <v/>
      </c>
      <c r="AW490" s="36">
        <f>IF(AV490="","",SUMPRODUCT(($AV$2:$AV$501&lt;&gt;"")*($AV$2:$AV$501&lt;AV490))+SUMPRODUCT(($AV$2:AV490=AV490)*1))</f>
        <v/>
      </c>
      <c r="AX490" s="36">
        <f>IF(AI490=1,IFERROR(TRIM(INDEX($A490:$Z490,MATCH(Lists!$J$6,$A$1:$Z$1,0))&amp;""),""),"")</f>
        <v/>
      </c>
    </row>
    <row r="491">
      <c r="AA491" s="34" t="n"/>
      <c r="AB491" s="37" t="n"/>
      <c r="AC491" s="37" t="n"/>
      <c r="AD491" s="34" t="n"/>
      <c r="AE491" s="36">
        <f>IFERROR(TRIM(INDEX($A491:$Z491,MATCH(Lists!$J$2,$A$1:$Z$1,0))&amp;""),"")</f>
        <v/>
      </c>
      <c r="AF491" s="36">
        <f>IFERROR(TRIM(INDEX($A491:$Z491,MATCH(Lists!$J$3,$A$1:$Z$1,0))&amp;""),"")</f>
        <v/>
      </c>
      <c r="AG491" s="36">
        <f>IFERROR(TRIM(INDEX($A491:$Z491,MATCH(Lists!$J$4,$A$1:$Z$1,0))&amp;""),"")</f>
        <v/>
      </c>
      <c r="AH491" s="36">
        <f>IF(AND(AE491&lt;&gt;"",UPPER(TRIM(AB491))&lt;&gt;"Y"),1,0)</f>
        <v/>
      </c>
      <c r="AI491" s="36">
        <f>IF(AH491=1,IF(LEFT(IFERROR(TRIM(INDEX($A491:$Z491,MATCH(Lists!$J$5,$A$1:$Z$1,0))&amp;""),""),3)="Yes",1,0),0)</f>
        <v/>
      </c>
      <c r="AJ491" s="36">
        <f>IFERROR(TRIM(INDEX($A491:$Z491,MATCH(Lists!$J$9,$A$1:$Z$1,0))&amp;""),"")</f>
        <v/>
      </c>
      <c r="AK491" s="36">
        <f>IF(AH491=0,0,IF(AJ491="",1,IF(IFERROR(INDEX(Lists!$B$2:$B$9,MATCH(AJ491,Lists!$A$2:$A$9,0)),"N")="Y",1,0)))</f>
        <v/>
      </c>
      <c r="AL491" s="36">
        <f>AH491+AI491</f>
        <v/>
      </c>
      <c r="AM491" s="36">
        <f>AK491*(1+AI491)</f>
        <v/>
      </c>
      <c r="AN491" s="36">
        <f>IFERROR(VALUE(IFERROR(TRIM(INDEX($A491:$Z491,MATCH(Lists!$J$10,$A$1:$Z$1,0))&amp;""),"")),0)</f>
        <v/>
      </c>
      <c r="AO491" s="36">
        <f>IFERROR(VALUE(IFERROR(TRIM(INDEX($A491:$Z491,MATCH(Lists!$J$12,$A$1:$Z$1,0))&amp;""),"")),0)</f>
        <v/>
      </c>
      <c r="AP491" s="36">
        <f>IF(IFERROR(INDEX(Lists!$C$2:$C$9,MATCH(AJ491,Lists!$A$2:$A$9,0)),"N")="Y",AN491-AO491,0)</f>
        <v/>
      </c>
      <c r="AQ491" s="36">
        <f>UPPER(IFERROR(TRIM(INDEX($A491:$Z491,MATCH(Lists!$J$11,$A$1:$Z$1,0))&amp;""),""))</f>
        <v/>
      </c>
      <c r="AR491" s="36">
        <f>IF(LEN(AQ491)&gt;0,ROW(),"")</f>
        <v/>
      </c>
      <c r="AS491" s="36">
        <f>IFERROR(TRIM(INDEX($A491:$Z491,MATCH(Lists!$J$7,$A$1:$Z$1,0))&amp;""),"")</f>
        <v/>
      </c>
      <c r="AT491" s="36">
        <f>IFERROR(TRIM(INDEX($A491:$Z491,MATCH(Lists!$J$8,$A$1:$Z$1,0))&amp;""),"")</f>
        <v/>
      </c>
      <c r="AU491" s="36">
        <f>IF(AND(AH491=1,LEN(AT491)&gt;0),MAX($AU$1:AU490)+1,"")</f>
        <v/>
      </c>
      <c r="AV491" s="36">
        <f>IF(AH491=1,AE491,"")</f>
        <v/>
      </c>
      <c r="AW491" s="36">
        <f>IF(AV491="","",SUMPRODUCT(($AV$2:$AV$501&lt;&gt;"")*($AV$2:$AV$501&lt;AV491))+SUMPRODUCT(($AV$2:AV491=AV491)*1))</f>
        <v/>
      </c>
      <c r="AX491" s="36">
        <f>IF(AI491=1,IFERROR(TRIM(INDEX($A491:$Z491,MATCH(Lists!$J$6,$A$1:$Z$1,0))&amp;""),""),"")</f>
        <v/>
      </c>
    </row>
    <row r="492">
      <c r="AA492" s="34" t="n"/>
      <c r="AB492" s="37" t="n"/>
      <c r="AC492" s="37" t="n"/>
      <c r="AD492" s="34" t="n"/>
      <c r="AE492" s="36">
        <f>IFERROR(TRIM(INDEX($A492:$Z492,MATCH(Lists!$J$2,$A$1:$Z$1,0))&amp;""),"")</f>
        <v/>
      </c>
      <c r="AF492" s="36">
        <f>IFERROR(TRIM(INDEX($A492:$Z492,MATCH(Lists!$J$3,$A$1:$Z$1,0))&amp;""),"")</f>
        <v/>
      </c>
      <c r="AG492" s="36">
        <f>IFERROR(TRIM(INDEX($A492:$Z492,MATCH(Lists!$J$4,$A$1:$Z$1,0))&amp;""),"")</f>
        <v/>
      </c>
      <c r="AH492" s="36">
        <f>IF(AND(AE492&lt;&gt;"",UPPER(TRIM(AB492))&lt;&gt;"Y"),1,0)</f>
        <v/>
      </c>
      <c r="AI492" s="36">
        <f>IF(AH492=1,IF(LEFT(IFERROR(TRIM(INDEX($A492:$Z492,MATCH(Lists!$J$5,$A$1:$Z$1,0))&amp;""),""),3)="Yes",1,0),0)</f>
        <v/>
      </c>
      <c r="AJ492" s="36">
        <f>IFERROR(TRIM(INDEX($A492:$Z492,MATCH(Lists!$J$9,$A$1:$Z$1,0))&amp;""),"")</f>
        <v/>
      </c>
      <c r="AK492" s="36">
        <f>IF(AH492=0,0,IF(AJ492="",1,IF(IFERROR(INDEX(Lists!$B$2:$B$9,MATCH(AJ492,Lists!$A$2:$A$9,0)),"N")="Y",1,0)))</f>
        <v/>
      </c>
      <c r="AL492" s="36">
        <f>AH492+AI492</f>
        <v/>
      </c>
      <c r="AM492" s="36">
        <f>AK492*(1+AI492)</f>
        <v/>
      </c>
      <c r="AN492" s="36">
        <f>IFERROR(VALUE(IFERROR(TRIM(INDEX($A492:$Z492,MATCH(Lists!$J$10,$A$1:$Z$1,0))&amp;""),"")),0)</f>
        <v/>
      </c>
      <c r="AO492" s="36">
        <f>IFERROR(VALUE(IFERROR(TRIM(INDEX($A492:$Z492,MATCH(Lists!$J$12,$A$1:$Z$1,0))&amp;""),"")),0)</f>
        <v/>
      </c>
      <c r="AP492" s="36">
        <f>IF(IFERROR(INDEX(Lists!$C$2:$C$9,MATCH(AJ492,Lists!$A$2:$A$9,0)),"N")="Y",AN492-AO492,0)</f>
        <v/>
      </c>
      <c r="AQ492" s="36">
        <f>UPPER(IFERROR(TRIM(INDEX($A492:$Z492,MATCH(Lists!$J$11,$A$1:$Z$1,0))&amp;""),""))</f>
        <v/>
      </c>
      <c r="AR492" s="36">
        <f>IF(LEN(AQ492)&gt;0,ROW(),"")</f>
        <v/>
      </c>
      <c r="AS492" s="36">
        <f>IFERROR(TRIM(INDEX($A492:$Z492,MATCH(Lists!$J$7,$A$1:$Z$1,0))&amp;""),"")</f>
        <v/>
      </c>
      <c r="AT492" s="36">
        <f>IFERROR(TRIM(INDEX($A492:$Z492,MATCH(Lists!$J$8,$A$1:$Z$1,0))&amp;""),"")</f>
        <v/>
      </c>
      <c r="AU492" s="36">
        <f>IF(AND(AH492=1,LEN(AT492)&gt;0),MAX($AU$1:AU491)+1,"")</f>
        <v/>
      </c>
      <c r="AV492" s="36">
        <f>IF(AH492=1,AE492,"")</f>
        <v/>
      </c>
      <c r="AW492" s="36">
        <f>IF(AV492="","",SUMPRODUCT(($AV$2:$AV$501&lt;&gt;"")*($AV$2:$AV$501&lt;AV492))+SUMPRODUCT(($AV$2:AV492=AV492)*1))</f>
        <v/>
      </c>
      <c r="AX492" s="36">
        <f>IF(AI492=1,IFERROR(TRIM(INDEX($A492:$Z492,MATCH(Lists!$J$6,$A$1:$Z$1,0))&amp;""),""),"")</f>
        <v/>
      </c>
    </row>
    <row r="493">
      <c r="AA493" s="34" t="n"/>
      <c r="AB493" s="37" t="n"/>
      <c r="AC493" s="37" t="n"/>
      <c r="AD493" s="34" t="n"/>
      <c r="AE493" s="36">
        <f>IFERROR(TRIM(INDEX($A493:$Z493,MATCH(Lists!$J$2,$A$1:$Z$1,0))&amp;""),"")</f>
        <v/>
      </c>
      <c r="AF493" s="36">
        <f>IFERROR(TRIM(INDEX($A493:$Z493,MATCH(Lists!$J$3,$A$1:$Z$1,0))&amp;""),"")</f>
        <v/>
      </c>
      <c r="AG493" s="36">
        <f>IFERROR(TRIM(INDEX($A493:$Z493,MATCH(Lists!$J$4,$A$1:$Z$1,0))&amp;""),"")</f>
        <v/>
      </c>
      <c r="AH493" s="36">
        <f>IF(AND(AE493&lt;&gt;"",UPPER(TRIM(AB493))&lt;&gt;"Y"),1,0)</f>
        <v/>
      </c>
      <c r="AI493" s="36">
        <f>IF(AH493=1,IF(LEFT(IFERROR(TRIM(INDEX($A493:$Z493,MATCH(Lists!$J$5,$A$1:$Z$1,0))&amp;""),""),3)="Yes",1,0),0)</f>
        <v/>
      </c>
      <c r="AJ493" s="36">
        <f>IFERROR(TRIM(INDEX($A493:$Z493,MATCH(Lists!$J$9,$A$1:$Z$1,0))&amp;""),"")</f>
        <v/>
      </c>
      <c r="AK493" s="36">
        <f>IF(AH493=0,0,IF(AJ493="",1,IF(IFERROR(INDEX(Lists!$B$2:$B$9,MATCH(AJ493,Lists!$A$2:$A$9,0)),"N")="Y",1,0)))</f>
        <v/>
      </c>
      <c r="AL493" s="36">
        <f>AH493+AI493</f>
        <v/>
      </c>
      <c r="AM493" s="36">
        <f>AK493*(1+AI493)</f>
        <v/>
      </c>
      <c r="AN493" s="36">
        <f>IFERROR(VALUE(IFERROR(TRIM(INDEX($A493:$Z493,MATCH(Lists!$J$10,$A$1:$Z$1,0))&amp;""),"")),0)</f>
        <v/>
      </c>
      <c r="AO493" s="36">
        <f>IFERROR(VALUE(IFERROR(TRIM(INDEX($A493:$Z493,MATCH(Lists!$J$12,$A$1:$Z$1,0))&amp;""),"")),0)</f>
        <v/>
      </c>
      <c r="AP493" s="36">
        <f>IF(IFERROR(INDEX(Lists!$C$2:$C$9,MATCH(AJ493,Lists!$A$2:$A$9,0)),"N")="Y",AN493-AO493,0)</f>
        <v/>
      </c>
      <c r="AQ493" s="36">
        <f>UPPER(IFERROR(TRIM(INDEX($A493:$Z493,MATCH(Lists!$J$11,$A$1:$Z$1,0))&amp;""),""))</f>
        <v/>
      </c>
      <c r="AR493" s="36">
        <f>IF(LEN(AQ493)&gt;0,ROW(),"")</f>
        <v/>
      </c>
      <c r="AS493" s="36">
        <f>IFERROR(TRIM(INDEX($A493:$Z493,MATCH(Lists!$J$7,$A$1:$Z$1,0))&amp;""),"")</f>
        <v/>
      </c>
      <c r="AT493" s="36">
        <f>IFERROR(TRIM(INDEX($A493:$Z493,MATCH(Lists!$J$8,$A$1:$Z$1,0))&amp;""),"")</f>
        <v/>
      </c>
      <c r="AU493" s="36">
        <f>IF(AND(AH493=1,LEN(AT493)&gt;0),MAX($AU$1:AU492)+1,"")</f>
        <v/>
      </c>
      <c r="AV493" s="36">
        <f>IF(AH493=1,AE493,"")</f>
        <v/>
      </c>
      <c r="AW493" s="36">
        <f>IF(AV493="","",SUMPRODUCT(($AV$2:$AV$501&lt;&gt;"")*($AV$2:$AV$501&lt;AV493))+SUMPRODUCT(($AV$2:AV493=AV493)*1))</f>
        <v/>
      </c>
      <c r="AX493" s="36">
        <f>IF(AI493=1,IFERROR(TRIM(INDEX($A493:$Z493,MATCH(Lists!$J$6,$A$1:$Z$1,0))&amp;""),""),"")</f>
        <v/>
      </c>
    </row>
    <row r="494">
      <c r="AA494" s="34" t="n"/>
      <c r="AB494" s="37" t="n"/>
      <c r="AC494" s="37" t="n"/>
      <c r="AD494" s="34" t="n"/>
      <c r="AE494" s="36">
        <f>IFERROR(TRIM(INDEX($A494:$Z494,MATCH(Lists!$J$2,$A$1:$Z$1,0))&amp;""),"")</f>
        <v/>
      </c>
      <c r="AF494" s="36">
        <f>IFERROR(TRIM(INDEX($A494:$Z494,MATCH(Lists!$J$3,$A$1:$Z$1,0))&amp;""),"")</f>
        <v/>
      </c>
      <c r="AG494" s="36">
        <f>IFERROR(TRIM(INDEX($A494:$Z494,MATCH(Lists!$J$4,$A$1:$Z$1,0))&amp;""),"")</f>
        <v/>
      </c>
      <c r="AH494" s="36">
        <f>IF(AND(AE494&lt;&gt;"",UPPER(TRIM(AB494))&lt;&gt;"Y"),1,0)</f>
        <v/>
      </c>
      <c r="AI494" s="36">
        <f>IF(AH494=1,IF(LEFT(IFERROR(TRIM(INDEX($A494:$Z494,MATCH(Lists!$J$5,$A$1:$Z$1,0))&amp;""),""),3)="Yes",1,0),0)</f>
        <v/>
      </c>
      <c r="AJ494" s="36">
        <f>IFERROR(TRIM(INDEX($A494:$Z494,MATCH(Lists!$J$9,$A$1:$Z$1,0))&amp;""),"")</f>
        <v/>
      </c>
      <c r="AK494" s="36">
        <f>IF(AH494=0,0,IF(AJ494="",1,IF(IFERROR(INDEX(Lists!$B$2:$B$9,MATCH(AJ494,Lists!$A$2:$A$9,0)),"N")="Y",1,0)))</f>
        <v/>
      </c>
      <c r="AL494" s="36">
        <f>AH494+AI494</f>
        <v/>
      </c>
      <c r="AM494" s="36">
        <f>AK494*(1+AI494)</f>
        <v/>
      </c>
      <c r="AN494" s="36">
        <f>IFERROR(VALUE(IFERROR(TRIM(INDEX($A494:$Z494,MATCH(Lists!$J$10,$A$1:$Z$1,0))&amp;""),"")),0)</f>
        <v/>
      </c>
      <c r="AO494" s="36">
        <f>IFERROR(VALUE(IFERROR(TRIM(INDEX($A494:$Z494,MATCH(Lists!$J$12,$A$1:$Z$1,0))&amp;""),"")),0)</f>
        <v/>
      </c>
      <c r="AP494" s="36">
        <f>IF(IFERROR(INDEX(Lists!$C$2:$C$9,MATCH(AJ494,Lists!$A$2:$A$9,0)),"N")="Y",AN494-AO494,0)</f>
        <v/>
      </c>
      <c r="AQ494" s="36">
        <f>UPPER(IFERROR(TRIM(INDEX($A494:$Z494,MATCH(Lists!$J$11,$A$1:$Z$1,0))&amp;""),""))</f>
        <v/>
      </c>
      <c r="AR494" s="36">
        <f>IF(LEN(AQ494)&gt;0,ROW(),"")</f>
        <v/>
      </c>
      <c r="AS494" s="36">
        <f>IFERROR(TRIM(INDEX($A494:$Z494,MATCH(Lists!$J$7,$A$1:$Z$1,0))&amp;""),"")</f>
        <v/>
      </c>
      <c r="AT494" s="36">
        <f>IFERROR(TRIM(INDEX($A494:$Z494,MATCH(Lists!$J$8,$A$1:$Z$1,0))&amp;""),"")</f>
        <v/>
      </c>
      <c r="AU494" s="36">
        <f>IF(AND(AH494=1,LEN(AT494)&gt;0),MAX($AU$1:AU493)+1,"")</f>
        <v/>
      </c>
      <c r="AV494" s="36">
        <f>IF(AH494=1,AE494,"")</f>
        <v/>
      </c>
      <c r="AW494" s="36">
        <f>IF(AV494="","",SUMPRODUCT(($AV$2:$AV$501&lt;&gt;"")*($AV$2:$AV$501&lt;AV494))+SUMPRODUCT(($AV$2:AV494=AV494)*1))</f>
        <v/>
      </c>
      <c r="AX494" s="36">
        <f>IF(AI494=1,IFERROR(TRIM(INDEX($A494:$Z494,MATCH(Lists!$J$6,$A$1:$Z$1,0))&amp;""),""),"")</f>
        <v/>
      </c>
    </row>
    <row r="495">
      <c r="AA495" s="34" t="n"/>
      <c r="AB495" s="37" t="n"/>
      <c r="AC495" s="37" t="n"/>
      <c r="AD495" s="34" t="n"/>
      <c r="AE495" s="36">
        <f>IFERROR(TRIM(INDEX($A495:$Z495,MATCH(Lists!$J$2,$A$1:$Z$1,0))&amp;""),"")</f>
        <v/>
      </c>
      <c r="AF495" s="36">
        <f>IFERROR(TRIM(INDEX($A495:$Z495,MATCH(Lists!$J$3,$A$1:$Z$1,0))&amp;""),"")</f>
        <v/>
      </c>
      <c r="AG495" s="36">
        <f>IFERROR(TRIM(INDEX($A495:$Z495,MATCH(Lists!$J$4,$A$1:$Z$1,0))&amp;""),"")</f>
        <v/>
      </c>
      <c r="AH495" s="36">
        <f>IF(AND(AE495&lt;&gt;"",UPPER(TRIM(AB495))&lt;&gt;"Y"),1,0)</f>
        <v/>
      </c>
      <c r="AI495" s="36">
        <f>IF(AH495=1,IF(LEFT(IFERROR(TRIM(INDEX($A495:$Z495,MATCH(Lists!$J$5,$A$1:$Z$1,0))&amp;""),""),3)="Yes",1,0),0)</f>
        <v/>
      </c>
      <c r="AJ495" s="36">
        <f>IFERROR(TRIM(INDEX($A495:$Z495,MATCH(Lists!$J$9,$A$1:$Z$1,0))&amp;""),"")</f>
        <v/>
      </c>
      <c r="AK495" s="36">
        <f>IF(AH495=0,0,IF(AJ495="",1,IF(IFERROR(INDEX(Lists!$B$2:$B$9,MATCH(AJ495,Lists!$A$2:$A$9,0)),"N")="Y",1,0)))</f>
        <v/>
      </c>
      <c r="AL495" s="36">
        <f>AH495+AI495</f>
        <v/>
      </c>
      <c r="AM495" s="36">
        <f>AK495*(1+AI495)</f>
        <v/>
      </c>
      <c r="AN495" s="36">
        <f>IFERROR(VALUE(IFERROR(TRIM(INDEX($A495:$Z495,MATCH(Lists!$J$10,$A$1:$Z$1,0))&amp;""),"")),0)</f>
        <v/>
      </c>
      <c r="AO495" s="36">
        <f>IFERROR(VALUE(IFERROR(TRIM(INDEX($A495:$Z495,MATCH(Lists!$J$12,$A$1:$Z$1,0))&amp;""),"")),0)</f>
        <v/>
      </c>
      <c r="AP495" s="36">
        <f>IF(IFERROR(INDEX(Lists!$C$2:$C$9,MATCH(AJ495,Lists!$A$2:$A$9,0)),"N")="Y",AN495-AO495,0)</f>
        <v/>
      </c>
      <c r="AQ495" s="36">
        <f>UPPER(IFERROR(TRIM(INDEX($A495:$Z495,MATCH(Lists!$J$11,$A$1:$Z$1,0))&amp;""),""))</f>
        <v/>
      </c>
      <c r="AR495" s="36">
        <f>IF(LEN(AQ495)&gt;0,ROW(),"")</f>
        <v/>
      </c>
      <c r="AS495" s="36">
        <f>IFERROR(TRIM(INDEX($A495:$Z495,MATCH(Lists!$J$7,$A$1:$Z$1,0))&amp;""),"")</f>
        <v/>
      </c>
      <c r="AT495" s="36">
        <f>IFERROR(TRIM(INDEX($A495:$Z495,MATCH(Lists!$J$8,$A$1:$Z$1,0))&amp;""),"")</f>
        <v/>
      </c>
      <c r="AU495" s="36">
        <f>IF(AND(AH495=1,LEN(AT495)&gt;0),MAX($AU$1:AU494)+1,"")</f>
        <v/>
      </c>
      <c r="AV495" s="36">
        <f>IF(AH495=1,AE495,"")</f>
        <v/>
      </c>
      <c r="AW495" s="36">
        <f>IF(AV495="","",SUMPRODUCT(($AV$2:$AV$501&lt;&gt;"")*($AV$2:$AV$501&lt;AV495))+SUMPRODUCT(($AV$2:AV495=AV495)*1))</f>
        <v/>
      </c>
      <c r="AX495" s="36">
        <f>IF(AI495=1,IFERROR(TRIM(INDEX($A495:$Z495,MATCH(Lists!$J$6,$A$1:$Z$1,0))&amp;""),""),"")</f>
        <v/>
      </c>
    </row>
    <row r="496">
      <c r="AA496" s="34" t="n"/>
      <c r="AB496" s="37" t="n"/>
      <c r="AC496" s="37" t="n"/>
      <c r="AD496" s="34" t="n"/>
      <c r="AE496" s="36">
        <f>IFERROR(TRIM(INDEX($A496:$Z496,MATCH(Lists!$J$2,$A$1:$Z$1,0))&amp;""),"")</f>
        <v/>
      </c>
      <c r="AF496" s="36">
        <f>IFERROR(TRIM(INDEX($A496:$Z496,MATCH(Lists!$J$3,$A$1:$Z$1,0))&amp;""),"")</f>
        <v/>
      </c>
      <c r="AG496" s="36">
        <f>IFERROR(TRIM(INDEX($A496:$Z496,MATCH(Lists!$J$4,$A$1:$Z$1,0))&amp;""),"")</f>
        <v/>
      </c>
      <c r="AH496" s="36">
        <f>IF(AND(AE496&lt;&gt;"",UPPER(TRIM(AB496))&lt;&gt;"Y"),1,0)</f>
        <v/>
      </c>
      <c r="AI496" s="36">
        <f>IF(AH496=1,IF(LEFT(IFERROR(TRIM(INDEX($A496:$Z496,MATCH(Lists!$J$5,$A$1:$Z$1,0))&amp;""),""),3)="Yes",1,0),0)</f>
        <v/>
      </c>
      <c r="AJ496" s="36">
        <f>IFERROR(TRIM(INDEX($A496:$Z496,MATCH(Lists!$J$9,$A$1:$Z$1,0))&amp;""),"")</f>
        <v/>
      </c>
      <c r="AK496" s="36">
        <f>IF(AH496=0,0,IF(AJ496="",1,IF(IFERROR(INDEX(Lists!$B$2:$B$9,MATCH(AJ496,Lists!$A$2:$A$9,0)),"N")="Y",1,0)))</f>
        <v/>
      </c>
      <c r="AL496" s="36">
        <f>AH496+AI496</f>
        <v/>
      </c>
      <c r="AM496" s="36">
        <f>AK496*(1+AI496)</f>
        <v/>
      </c>
      <c r="AN496" s="36">
        <f>IFERROR(VALUE(IFERROR(TRIM(INDEX($A496:$Z496,MATCH(Lists!$J$10,$A$1:$Z$1,0))&amp;""),"")),0)</f>
        <v/>
      </c>
      <c r="AO496" s="36">
        <f>IFERROR(VALUE(IFERROR(TRIM(INDEX($A496:$Z496,MATCH(Lists!$J$12,$A$1:$Z$1,0))&amp;""),"")),0)</f>
        <v/>
      </c>
      <c r="AP496" s="36">
        <f>IF(IFERROR(INDEX(Lists!$C$2:$C$9,MATCH(AJ496,Lists!$A$2:$A$9,0)),"N")="Y",AN496-AO496,0)</f>
        <v/>
      </c>
      <c r="AQ496" s="36">
        <f>UPPER(IFERROR(TRIM(INDEX($A496:$Z496,MATCH(Lists!$J$11,$A$1:$Z$1,0))&amp;""),""))</f>
        <v/>
      </c>
      <c r="AR496" s="36">
        <f>IF(LEN(AQ496)&gt;0,ROW(),"")</f>
        <v/>
      </c>
      <c r="AS496" s="36">
        <f>IFERROR(TRIM(INDEX($A496:$Z496,MATCH(Lists!$J$7,$A$1:$Z$1,0))&amp;""),"")</f>
        <v/>
      </c>
      <c r="AT496" s="36">
        <f>IFERROR(TRIM(INDEX($A496:$Z496,MATCH(Lists!$J$8,$A$1:$Z$1,0))&amp;""),"")</f>
        <v/>
      </c>
      <c r="AU496" s="36">
        <f>IF(AND(AH496=1,LEN(AT496)&gt;0),MAX($AU$1:AU495)+1,"")</f>
        <v/>
      </c>
      <c r="AV496" s="36">
        <f>IF(AH496=1,AE496,"")</f>
        <v/>
      </c>
      <c r="AW496" s="36">
        <f>IF(AV496="","",SUMPRODUCT(($AV$2:$AV$501&lt;&gt;"")*($AV$2:$AV$501&lt;AV496))+SUMPRODUCT(($AV$2:AV496=AV496)*1))</f>
        <v/>
      </c>
      <c r="AX496" s="36">
        <f>IF(AI496=1,IFERROR(TRIM(INDEX($A496:$Z496,MATCH(Lists!$J$6,$A$1:$Z$1,0))&amp;""),""),"")</f>
        <v/>
      </c>
    </row>
    <row r="497">
      <c r="AA497" s="34" t="n"/>
      <c r="AB497" s="37" t="n"/>
      <c r="AC497" s="37" t="n"/>
      <c r="AD497" s="34" t="n"/>
      <c r="AE497" s="36">
        <f>IFERROR(TRIM(INDEX($A497:$Z497,MATCH(Lists!$J$2,$A$1:$Z$1,0))&amp;""),"")</f>
        <v/>
      </c>
      <c r="AF497" s="36">
        <f>IFERROR(TRIM(INDEX($A497:$Z497,MATCH(Lists!$J$3,$A$1:$Z$1,0))&amp;""),"")</f>
        <v/>
      </c>
      <c r="AG497" s="36">
        <f>IFERROR(TRIM(INDEX($A497:$Z497,MATCH(Lists!$J$4,$A$1:$Z$1,0))&amp;""),"")</f>
        <v/>
      </c>
      <c r="AH497" s="36">
        <f>IF(AND(AE497&lt;&gt;"",UPPER(TRIM(AB497))&lt;&gt;"Y"),1,0)</f>
        <v/>
      </c>
      <c r="AI497" s="36">
        <f>IF(AH497=1,IF(LEFT(IFERROR(TRIM(INDEX($A497:$Z497,MATCH(Lists!$J$5,$A$1:$Z$1,0))&amp;""),""),3)="Yes",1,0),0)</f>
        <v/>
      </c>
      <c r="AJ497" s="36">
        <f>IFERROR(TRIM(INDEX($A497:$Z497,MATCH(Lists!$J$9,$A$1:$Z$1,0))&amp;""),"")</f>
        <v/>
      </c>
      <c r="AK497" s="36">
        <f>IF(AH497=0,0,IF(AJ497="",1,IF(IFERROR(INDEX(Lists!$B$2:$B$9,MATCH(AJ497,Lists!$A$2:$A$9,0)),"N")="Y",1,0)))</f>
        <v/>
      </c>
      <c r="AL497" s="36">
        <f>AH497+AI497</f>
        <v/>
      </c>
      <c r="AM497" s="36">
        <f>AK497*(1+AI497)</f>
        <v/>
      </c>
      <c r="AN497" s="36">
        <f>IFERROR(VALUE(IFERROR(TRIM(INDEX($A497:$Z497,MATCH(Lists!$J$10,$A$1:$Z$1,0))&amp;""),"")),0)</f>
        <v/>
      </c>
      <c r="AO497" s="36">
        <f>IFERROR(VALUE(IFERROR(TRIM(INDEX($A497:$Z497,MATCH(Lists!$J$12,$A$1:$Z$1,0))&amp;""),"")),0)</f>
        <v/>
      </c>
      <c r="AP497" s="36">
        <f>IF(IFERROR(INDEX(Lists!$C$2:$C$9,MATCH(AJ497,Lists!$A$2:$A$9,0)),"N")="Y",AN497-AO497,0)</f>
        <v/>
      </c>
      <c r="AQ497" s="36">
        <f>UPPER(IFERROR(TRIM(INDEX($A497:$Z497,MATCH(Lists!$J$11,$A$1:$Z$1,0))&amp;""),""))</f>
        <v/>
      </c>
      <c r="AR497" s="36">
        <f>IF(LEN(AQ497)&gt;0,ROW(),"")</f>
        <v/>
      </c>
      <c r="AS497" s="36">
        <f>IFERROR(TRIM(INDEX($A497:$Z497,MATCH(Lists!$J$7,$A$1:$Z$1,0))&amp;""),"")</f>
        <v/>
      </c>
      <c r="AT497" s="36">
        <f>IFERROR(TRIM(INDEX($A497:$Z497,MATCH(Lists!$J$8,$A$1:$Z$1,0))&amp;""),"")</f>
        <v/>
      </c>
      <c r="AU497" s="36">
        <f>IF(AND(AH497=1,LEN(AT497)&gt;0),MAX($AU$1:AU496)+1,"")</f>
        <v/>
      </c>
      <c r="AV497" s="36">
        <f>IF(AH497=1,AE497,"")</f>
        <v/>
      </c>
      <c r="AW497" s="36">
        <f>IF(AV497="","",SUMPRODUCT(($AV$2:$AV$501&lt;&gt;"")*($AV$2:$AV$501&lt;AV497))+SUMPRODUCT(($AV$2:AV497=AV497)*1))</f>
        <v/>
      </c>
      <c r="AX497" s="36">
        <f>IF(AI497=1,IFERROR(TRIM(INDEX($A497:$Z497,MATCH(Lists!$J$6,$A$1:$Z$1,0))&amp;""),""),"")</f>
        <v/>
      </c>
    </row>
    <row r="498">
      <c r="AA498" s="34" t="n"/>
      <c r="AB498" s="37" t="n"/>
      <c r="AC498" s="37" t="n"/>
      <c r="AD498" s="34" t="n"/>
      <c r="AE498" s="36">
        <f>IFERROR(TRIM(INDEX($A498:$Z498,MATCH(Lists!$J$2,$A$1:$Z$1,0))&amp;""),"")</f>
        <v/>
      </c>
      <c r="AF498" s="36">
        <f>IFERROR(TRIM(INDEX($A498:$Z498,MATCH(Lists!$J$3,$A$1:$Z$1,0))&amp;""),"")</f>
        <v/>
      </c>
      <c r="AG498" s="36">
        <f>IFERROR(TRIM(INDEX($A498:$Z498,MATCH(Lists!$J$4,$A$1:$Z$1,0))&amp;""),"")</f>
        <v/>
      </c>
      <c r="AH498" s="36">
        <f>IF(AND(AE498&lt;&gt;"",UPPER(TRIM(AB498))&lt;&gt;"Y"),1,0)</f>
        <v/>
      </c>
      <c r="AI498" s="36">
        <f>IF(AH498=1,IF(LEFT(IFERROR(TRIM(INDEX($A498:$Z498,MATCH(Lists!$J$5,$A$1:$Z$1,0))&amp;""),""),3)="Yes",1,0),0)</f>
        <v/>
      </c>
      <c r="AJ498" s="36">
        <f>IFERROR(TRIM(INDEX($A498:$Z498,MATCH(Lists!$J$9,$A$1:$Z$1,0))&amp;""),"")</f>
        <v/>
      </c>
      <c r="AK498" s="36">
        <f>IF(AH498=0,0,IF(AJ498="",1,IF(IFERROR(INDEX(Lists!$B$2:$B$9,MATCH(AJ498,Lists!$A$2:$A$9,0)),"N")="Y",1,0)))</f>
        <v/>
      </c>
      <c r="AL498" s="36">
        <f>AH498+AI498</f>
        <v/>
      </c>
      <c r="AM498" s="36">
        <f>AK498*(1+AI498)</f>
        <v/>
      </c>
      <c r="AN498" s="36">
        <f>IFERROR(VALUE(IFERROR(TRIM(INDEX($A498:$Z498,MATCH(Lists!$J$10,$A$1:$Z$1,0))&amp;""),"")),0)</f>
        <v/>
      </c>
      <c r="AO498" s="36">
        <f>IFERROR(VALUE(IFERROR(TRIM(INDEX($A498:$Z498,MATCH(Lists!$J$12,$A$1:$Z$1,0))&amp;""),"")),0)</f>
        <v/>
      </c>
      <c r="AP498" s="36">
        <f>IF(IFERROR(INDEX(Lists!$C$2:$C$9,MATCH(AJ498,Lists!$A$2:$A$9,0)),"N")="Y",AN498-AO498,0)</f>
        <v/>
      </c>
      <c r="AQ498" s="36">
        <f>UPPER(IFERROR(TRIM(INDEX($A498:$Z498,MATCH(Lists!$J$11,$A$1:$Z$1,0))&amp;""),""))</f>
        <v/>
      </c>
      <c r="AR498" s="36">
        <f>IF(LEN(AQ498)&gt;0,ROW(),"")</f>
        <v/>
      </c>
      <c r="AS498" s="36">
        <f>IFERROR(TRIM(INDEX($A498:$Z498,MATCH(Lists!$J$7,$A$1:$Z$1,0))&amp;""),"")</f>
        <v/>
      </c>
      <c r="AT498" s="36">
        <f>IFERROR(TRIM(INDEX($A498:$Z498,MATCH(Lists!$J$8,$A$1:$Z$1,0))&amp;""),"")</f>
        <v/>
      </c>
      <c r="AU498" s="36">
        <f>IF(AND(AH498=1,LEN(AT498)&gt;0),MAX($AU$1:AU497)+1,"")</f>
        <v/>
      </c>
      <c r="AV498" s="36">
        <f>IF(AH498=1,AE498,"")</f>
        <v/>
      </c>
      <c r="AW498" s="36">
        <f>IF(AV498="","",SUMPRODUCT(($AV$2:$AV$501&lt;&gt;"")*($AV$2:$AV$501&lt;AV498))+SUMPRODUCT(($AV$2:AV498=AV498)*1))</f>
        <v/>
      </c>
      <c r="AX498" s="36">
        <f>IF(AI498=1,IFERROR(TRIM(INDEX($A498:$Z498,MATCH(Lists!$J$6,$A$1:$Z$1,0))&amp;""),""),"")</f>
        <v/>
      </c>
    </row>
    <row r="499">
      <c r="AA499" s="34" t="n"/>
      <c r="AB499" s="37" t="n"/>
      <c r="AC499" s="37" t="n"/>
      <c r="AD499" s="34" t="n"/>
      <c r="AE499" s="36">
        <f>IFERROR(TRIM(INDEX($A499:$Z499,MATCH(Lists!$J$2,$A$1:$Z$1,0))&amp;""),"")</f>
        <v/>
      </c>
      <c r="AF499" s="36">
        <f>IFERROR(TRIM(INDEX($A499:$Z499,MATCH(Lists!$J$3,$A$1:$Z$1,0))&amp;""),"")</f>
        <v/>
      </c>
      <c r="AG499" s="36">
        <f>IFERROR(TRIM(INDEX($A499:$Z499,MATCH(Lists!$J$4,$A$1:$Z$1,0))&amp;""),"")</f>
        <v/>
      </c>
      <c r="AH499" s="36">
        <f>IF(AND(AE499&lt;&gt;"",UPPER(TRIM(AB499))&lt;&gt;"Y"),1,0)</f>
        <v/>
      </c>
      <c r="AI499" s="36">
        <f>IF(AH499=1,IF(LEFT(IFERROR(TRIM(INDEX($A499:$Z499,MATCH(Lists!$J$5,$A$1:$Z$1,0))&amp;""),""),3)="Yes",1,0),0)</f>
        <v/>
      </c>
      <c r="AJ499" s="36">
        <f>IFERROR(TRIM(INDEX($A499:$Z499,MATCH(Lists!$J$9,$A$1:$Z$1,0))&amp;""),"")</f>
        <v/>
      </c>
      <c r="AK499" s="36">
        <f>IF(AH499=0,0,IF(AJ499="",1,IF(IFERROR(INDEX(Lists!$B$2:$B$9,MATCH(AJ499,Lists!$A$2:$A$9,0)),"N")="Y",1,0)))</f>
        <v/>
      </c>
      <c r="AL499" s="36">
        <f>AH499+AI499</f>
        <v/>
      </c>
      <c r="AM499" s="36">
        <f>AK499*(1+AI499)</f>
        <v/>
      </c>
      <c r="AN499" s="36">
        <f>IFERROR(VALUE(IFERROR(TRIM(INDEX($A499:$Z499,MATCH(Lists!$J$10,$A$1:$Z$1,0))&amp;""),"")),0)</f>
        <v/>
      </c>
      <c r="AO499" s="36">
        <f>IFERROR(VALUE(IFERROR(TRIM(INDEX($A499:$Z499,MATCH(Lists!$J$12,$A$1:$Z$1,0))&amp;""),"")),0)</f>
        <v/>
      </c>
      <c r="AP499" s="36">
        <f>IF(IFERROR(INDEX(Lists!$C$2:$C$9,MATCH(AJ499,Lists!$A$2:$A$9,0)),"N")="Y",AN499-AO499,0)</f>
        <v/>
      </c>
      <c r="AQ499" s="36">
        <f>UPPER(IFERROR(TRIM(INDEX($A499:$Z499,MATCH(Lists!$J$11,$A$1:$Z$1,0))&amp;""),""))</f>
        <v/>
      </c>
      <c r="AR499" s="36">
        <f>IF(LEN(AQ499)&gt;0,ROW(),"")</f>
        <v/>
      </c>
      <c r="AS499" s="36">
        <f>IFERROR(TRIM(INDEX($A499:$Z499,MATCH(Lists!$J$7,$A$1:$Z$1,0))&amp;""),"")</f>
        <v/>
      </c>
      <c r="AT499" s="36">
        <f>IFERROR(TRIM(INDEX($A499:$Z499,MATCH(Lists!$J$8,$A$1:$Z$1,0))&amp;""),"")</f>
        <v/>
      </c>
      <c r="AU499" s="36">
        <f>IF(AND(AH499=1,LEN(AT499)&gt;0),MAX($AU$1:AU498)+1,"")</f>
        <v/>
      </c>
      <c r="AV499" s="36">
        <f>IF(AH499=1,AE499,"")</f>
        <v/>
      </c>
      <c r="AW499" s="36">
        <f>IF(AV499="","",SUMPRODUCT(($AV$2:$AV$501&lt;&gt;"")*($AV$2:$AV$501&lt;AV499))+SUMPRODUCT(($AV$2:AV499=AV499)*1))</f>
        <v/>
      </c>
      <c r="AX499" s="36">
        <f>IF(AI499=1,IFERROR(TRIM(INDEX($A499:$Z499,MATCH(Lists!$J$6,$A$1:$Z$1,0))&amp;""),""),"")</f>
        <v/>
      </c>
    </row>
    <row r="500">
      <c r="AA500" s="34" t="n"/>
      <c r="AB500" s="37" t="n"/>
      <c r="AC500" s="37" t="n"/>
      <c r="AD500" s="34" t="n"/>
      <c r="AE500" s="36">
        <f>IFERROR(TRIM(INDEX($A500:$Z500,MATCH(Lists!$J$2,$A$1:$Z$1,0))&amp;""),"")</f>
        <v/>
      </c>
      <c r="AF500" s="36">
        <f>IFERROR(TRIM(INDEX($A500:$Z500,MATCH(Lists!$J$3,$A$1:$Z$1,0))&amp;""),"")</f>
        <v/>
      </c>
      <c r="AG500" s="36">
        <f>IFERROR(TRIM(INDEX($A500:$Z500,MATCH(Lists!$J$4,$A$1:$Z$1,0))&amp;""),"")</f>
        <v/>
      </c>
      <c r="AH500" s="36">
        <f>IF(AND(AE500&lt;&gt;"",UPPER(TRIM(AB500))&lt;&gt;"Y"),1,0)</f>
        <v/>
      </c>
      <c r="AI500" s="36">
        <f>IF(AH500=1,IF(LEFT(IFERROR(TRIM(INDEX($A500:$Z500,MATCH(Lists!$J$5,$A$1:$Z$1,0))&amp;""),""),3)="Yes",1,0),0)</f>
        <v/>
      </c>
      <c r="AJ500" s="36">
        <f>IFERROR(TRIM(INDEX($A500:$Z500,MATCH(Lists!$J$9,$A$1:$Z$1,0))&amp;""),"")</f>
        <v/>
      </c>
      <c r="AK500" s="36">
        <f>IF(AH500=0,0,IF(AJ500="",1,IF(IFERROR(INDEX(Lists!$B$2:$B$9,MATCH(AJ500,Lists!$A$2:$A$9,0)),"N")="Y",1,0)))</f>
        <v/>
      </c>
      <c r="AL500" s="36">
        <f>AH500+AI500</f>
        <v/>
      </c>
      <c r="AM500" s="36">
        <f>AK500*(1+AI500)</f>
        <v/>
      </c>
      <c r="AN500" s="36">
        <f>IFERROR(VALUE(IFERROR(TRIM(INDEX($A500:$Z500,MATCH(Lists!$J$10,$A$1:$Z$1,0))&amp;""),"")),0)</f>
        <v/>
      </c>
      <c r="AO500" s="36">
        <f>IFERROR(VALUE(IFERROR(TRIM(INDEX($A500:$Z500,MATCH(Lists!$J$12,$A$1:$Z$1,0))&amp;""),"")),0)</f>
        <v/>
      </c>
      <c r="AP500" s="36">
        <f>IF(IFERROR(INDEX(Lists!$C$2:$C$9,MATCH(AJ500,Lists!$A$2:$A$9,0)),"N")="Y",AN500-AO500,0)</f>
        <v/>
      </c>
      <c r="AQ500" s="36">
        <f>UPPER(IFERROR(TRIM(INDEX($A500:$Z500,MATCH(Lists!$J$11,$A$1:$Z$1,0))&amp;""),""))</f>
        <v/>
      </c>
      <c r="AR500" s="36">
        <f>IF(LEN(AQ500)&gt;0,ROW(),"")</f>
        <v/>
      </c>
      <c r="AS500" s="36">
        <f>IFERROR(TRIM(INDEX($A500:$Z500,MATCH(Lists!$J$7,$A$1:$Z$1,0))&amp;""),"")</f>
        <v/>
      </c>
      <c r="AT500" s="36">
        <f>IFERROR(TRIM(INDEX($A500:$Z500,MATCH(Lists!$J$8,$A$1:$Z$1,0))&amp;""),"")</f>
        <v/>
      </c>
      <c r="AU500" s="36">
        <f>IF(AND(AH500=1,LEN(AT500)&gt;0),MAX($AU$1:AU499)+1,"")</f>
        <v/>
      </c>
      <c r="AV500" s="36">
        <f>IF(AH500=1,AE500,"")</f>
        <v/>
      </c>
      <c r="AW500" s="36">
        <f>IF(AV500="","",SUMPRODUCT(($AV$2:$AV$501&lt;&gt;"")*($AV$2:$AV$501&lt;AV500))+SUMPRODUCT(($AV$2:AV500=AV500)*1))</f>
        <v/>
      </c>
      <c r="AX500" s="36">
        <f>IF(AI500=1,IFERROR(TRIM(INDEX($A500:$Z500,MATCH(Lists!$J$6,$A$1:$Z$1,0))&amp;""),""),"")</f>
        <v/>
      </c>
    </row>
    <row r="501">
      <c r="AA501" s="34" t="n"/>
      <c r="AB501" s="37" t="n"/>
      <c r="AC501" s="37" t="n"/>
      <c r="AD501" s="34" t="n"/>
      <c r="AE501" s="36">
        <f>IFERROR(TRIM(INDEX($A501:$Z501,MATCH(Lists!$J$2,$A$1:$Z$1,0))&amp;""),"")</f>
        <v/>
      </c>
      <c r="AF501" s="36">
        <f>IFERROR(TRIM(INDEX($A501:$Z501,MATCH(Lists!$J$3,$A$1:$Z$1,0))&amp;""),"")</f>
        <v/>
      </c>
      <c r="AG501" s="36">
        <f>IFERROR(TRIM(INDEX($A501:$Z501,MATCH(Lists!$J$4,$A$1:$Z$1,0))&amp;""),"")</f>
        <v/>
      </c>
      <c r="AH501" s="36">
        <f>IF(AND(AE501&lt;&gt;"",UPPER(TRIM(AB501))&lt;&gt;"Y"),1,0)</f>
        <v/>
      </c>
      <c r="AI501" s="36">
        <f>IF(AH501=1,IF(LEFT(IFERROR(TRIM(INDEX($A501:$Z501,MATCH(Lists!$J$5,$A$1:$Z$1,0))&amp;""),""),3)="Yes",1,0),0)</f>
        <v/>
      </c>
      <c r="AJ501" s="36">
        <f>IFERROR(TRIM(INDEX($A501:$Z501,MATCH(Lists!$J$9,$A$1:$Z$1,0))&amp;""),"")</f>
        <v/>
      </c>
      <c r="AK501" s="36">
        <f>IF(AH501=0,0,IF(AJ501="",1,IF(IFERROR(INDEX(Lists!$B$2:$B$9,MATCH(AJ501,Lists!$A$2:$A$9,0)),"N")="Y",1,0)))</f>
        <v/>
      </c>
      <c r="AL501" s="36">
        <f>AH501+AI501</f>
        <v/>
      </c>
      <c r="AM501" s="36">
        <f>AK501*(1+AI501)</f>
        <v/>
      </c>
      <c r="AN501" s="36">
        <f>IFERROR(VALUE(IFERROR(TRIM(INDEX($A501:$Z501,MATCH(Lists!$J$10,$A$1:$Z$1,0))&amp;""),"")),0)</f>
        <v/>
      </c>
      <c r="AO501" s="36">
        <f>IFERROR(VALUE(IFERROR(TRIM(INDEX($A501:$Z501,MATCH(Lists!$J$12,$A$1:$Z$1,0))&amp;""),"")),0)</f>
        <v/>
      </c>
      <c r="AP501" s="36">
        <f>IF(IFERROR(INDEX(Lists!$C$2:$C$9,MATCH(AJ501,Lists!$A$2:$A$9,0)),"N")="Y",AN501-AO501,0)</f>
        <v/>
      </c>
      <c r="AQ501" s="36">
        <f>UPPER(IFERROR(TRIM(INDEX($A501:$Z501,MATCH(Lists!$J$11,$A$1:$Z$1,0))&amp;""),""))</f>
        <v/>
      </c>
      <c r="AR501" s="36">
        <f>IF(LEN(AQ501)&gt;0,ROW(),"")</f>
        <v/>
      </c>
      <c r="AS501" s="36">
        <f>IFERROR(TRIM(INDEX($A501:$Z501,MATCH(Lists!$J$7,$A$1:$Z$1,0))&amp;""),"")</f>
        <v/>
      </c>
      <c r="AT501" s="36">
        <f>IFERROR(TRIM(INDEX($A501:$Z501,MATCH(Lists!$J$8,$A$1:$Z$1,0))&amp;""),"")</f>
        <v/>
      </c>
      <c r="AU501" s="36">
        <f>IF(AND(AH501=1,LEN(AT501)&gt;0),MAX($AU$1:AU500)+1,"")</f>
        <v/>
      </c>
      <c r="AV501" s="36">
        <f>IF(AH501=1,AE501,"")</f>
        <v/>
      </c>
      <c r="AW501" s="36">
        <f>IF(AV501="","",SUMPRODUCT(($AV$2:$AV$501&lt;&gt;"")*($AV$2:$AV$501&lt;AV501))+SUMPRODUCT(($AV$2:AV501=AV501)*1))</f>
        <v/>
      </c>
      <c r="AX501" s="36">
        <f>IF(AI501=1,IFERROR(TRIM(INDEX($A501:$Z501,MATCH(Lists!$J$6,$A$1:$Z$1,0))&amp;""),""),"")</f>
        <v/>
      </c>
    </row>
  </sheetData>
  <dataValidations count="1">
    <dataValidation sqref="AB2:AB501" showDropDown="0" showInputMessage="1" showErrorMessage="1" allowBlank="1" errorTitle="Cancelled" error="Pick a value from the list. Y when they cancel." promptTitle="Cancelled" prompt="Y when they cancel." type="list" errorStyle="warning">
      <formula1>Lists!$I$2:$I$2</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tabColor rgb="008F8499"/>
    <outlinePr summaryBelow="1" summaryRight="1"/>
    <pageSetUpPr/>
  </sheetPr>
  <dimension ref="A1:K1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 width="26" customWidth="1" min="3" max="3"/>
    <col width="3" customWidth="1" min="4" max="4"/>
    <col width="26" customWidth="1" min="5" max="5"/>
    <col width="3" customWidth="1" min="6" max="6"/>
    <col width="24" customWidth="1" min="7" max="7"/>
    <col width="3" customWidth="1" min="8" max="8"/>
    <col width="12" customWidth="1" min="9" max="9"/>
    <col width="46" customWidth="1" min="10" max="10"/>
    <col width="40" customWidth="1" min="11" max="11"/>
  </cols>
  <sheetData>
    <row r="1" ht="32" customHeight="1">
      <c r="A1" s="3" t="inlineStr">
        <is>
          <t>Payment status (as the export writes it)</t>
        </is>
      </c>
      <c r="B1" s="3" t="inlineStr">
        <is>
          <t>Holds a place? (Y/N, edit me)</t>
        </is>
      </c>
      <c r="C1" s="3" t="inlineStr">
        <is>
          <t>Counts as collected? (Y/N, edit me)</t>
        </is>
      </c>
      <c r="E1" s="3" t="inlineStr">
        <is>
          <t>Registration types (edit me)</t>
        </is>
      </c>
      <c r="G1" s="3" t="inlineStr">
        <is>
          <t>Dietary options (edit me)</t>
        </is>
      </c>
      <c r="I1" s="3" t="inlineStr">
        <is>
          <t>Cancelled</t>
        </is>
      </c>
      <c r="J1" s="3" t="inlineStr">
        <is>
          <t>Header in your export (edit if you renamed a question)</t>
        </is>
      </c>
      <c r="K1" s="3" t="inlineStr">
        <is>
          <t>What it is</t>
        </is>
      </c>
    </row>
    <row r="2">
      <c r="A2" s="38" t="inlineStr">
        <is>
          <t>Paid</t>
        </is>
      </c>
      <c r="B2" s="39" t="inlineStr">
        <is>
          <t>Y</t>
        </is>
      </c>
      <c r="C2" s="39" t="inlineStr">
        <is>
          <t>Y</t>
        </is>
      </c>
      <c r="E2" s="37" t="inlineStr">
        <is>
          <t>Standard</t>
        </is>
      </c>
      <c r="G2" s="37" t="inlineStr">
        <is>
          <t>Vegetarian</t>
        </is>
      </c>
      <c r="I2" s="37" t="inlineStr">
        <is>
          <t>Y</t>
        </is>
      </c>
      <c r="J2" s="37" t="inlineStr">
        <is>
          <t>Full name</t>
        </is>
      </c>
      <c r="K2" s="38" t="inlineStr">
        <is>
          <t>Name</t>
        </is>
      </c>
    </row>
    <row r="3">
      <c r="A3" s="38" t="inlineStr">
        <is>
          <t>Partially refunded</t>
        </is>
      </c>
      <c r="B3" s="39" t="inlineStr">
        <is>
          <t>Y</t>
        </is>
      </c>
      <c r="C3" s="39" t="inlineStr">
        <is>
          <t>Y</t>
        </is>
      </c>
      <c r="E3" s="37" t="inlineStr">
        <is>
          <t>Student or concession</t>
        </is>
      </c>
      <c r="G3" s="37" t="inlineStr">
        <is>
          <t>Vegan</t>
        </is>
      </c>
      <c r="J3" s="37" t="inlineStr">
        <is>
          <t>Email</t>
        </is>
      </c>
      <c r="K3" s="38" t="inlineStr">
        <is>
          <t>Email</t>
        </is>
      </c>
    </row>
    <row r="4">
      <c r="A4" s="38" t="inlineStr">
        <is>
          <t>Check in Stripe</t>
        </is>
      </c>
      <c r="B4" s="39" t="inlineStr">
        <is>
          <t>Y</t>
        </is>
      </c>
      <c r="C4" s="39" t="inlineStr">
        <is>
          <t>N</t>
        </is>
      </c>
      <c r="E4" s="37" t="inlineStr">
        <is>
          <t>Supporter</t>
        </is>
      </c>
      <c r="G4" s="37" t="inlineStr">
        <is>
          <t>Gluten-free</t>
        </is>
      </c>
      <c r="J4" s="37" t="inlineStr">
        <is>
          <t>Registration type</t>
        </is>
      </c>
      <c r="K4" s="38" t="inlineStr">
        <is>
          <t>Registration type</t>
        </is>
      </c>
    </row>
    <row r="5">
      <c r="A5" s="38" t="inlineStr">
        <is>
          <t>Awaiting payment</t>
        </is>
      </c>
      <c r="B5" s="39" t="inlineStr">
        <is>
          <t>N</t>
        </is>
      </c>
      <c r="C5" s="39" t="inlineStr">
        <is>
          <t>N</t>
        </is>
      </c>
      <c r="E5" s="37" t="n"/>
      <c r="G5" s="37" t="inlineStr">
        <is>
          <t>Halal</t>
        </is>
      </c>
      <c r="J5" s="37" t="inlineStr">
        <is>
          <t>Are you bringing a guest?</t>
        </is>
      </c>
      <c r="K5" s="38" t="inlineStr">
        <is>
          <t>Guest question</t>
        </is>
      </c>
    </row>
    <row r="6">
      <c r="A6" s="38" t="inlineStr">
        <is>
          <t>Payment expired</t>
        </is>
      </c>
      <c r="B6" s="39" t="inlineStr">
        <is>
          <t>N</t>
        </is>
      </c>
      <c r="C6" s="39" t="inlineStr">
        <is>
          <t>N</t>
        </is>
      </c>
      <c r="E6" s="37" t="n"/>
      <c r="G6" s="37" t="inlineStr">
        <is>
          <t>Kosher</t>
        </is>
      </c>
      <c r="J6" s="37" t="inlineStr">
        <is>
          <t>Guest's full name</t>
        </is>
      </c>
      <c r="K6" s="38" t="inlineStr">
        <is>
          <t>Guest's name</t>
        </is>
      </c>
    </row>
    <row r="7">
      <c r="A7" s="38" t="inlineStr">
        <is>
          <t>Payment failed</t>
        </is>
      </c>
      <c r="B7" s="39" t="inlineStr">
        <is>
          <t>N</t>
        </is>
      </c>
      <c r="C7" s="39" t="inlineStr">
        <is>
          <t>N</t>
        </is>
      </c>
      <c r="E7" s="37" t="n"/>
      <c r="G7" s="37" t="inlineStr">
        <is>
          <t>Something else</t>
        </is>
      </c>
      <c r="J7" s="37" t="inlineStr">
        <is>
          <t>Dietary needs</t>
        </is>
      </c>
      <c r="K7" s="38" t="inlineStr">
        <is>
          <t>Dietary needs</t>
        </is>
      </c>
    </row>
    <row r="8">
      <c r="A8" s="38" t="inlineStr">
        <is>
          <t>Refunded</t>
        </is>
      </c>
      <c r="B8" s="39" t="inlineStr">
        <is>
          <t>N</t>
        </is>
      </c>
      <c r="C8" s="39" t="inlineStr">
        <is>
          <t>N</t>
        </is>
      </c>
      <c r="J8" s="37" t="inlineStr">
        <is>
          <t>What should the caterers know?</t>
        </is>
      </c>
      <c r="K8" s="38" t="inlineStr">
        <is>
          <t>Note for the caterers</t>
        </is>
      </c>
    </row>
    <row r="9">
      <c r="A9" s="38" t="inlineStr">
        <is>
          <t>Disputed</t>
        </is>
      </c>
      <c r="B9" s="39" t="inlineStr">
        <is>
          <t>N</t>
        </is>
      </c>
      <c r="C9" s="39" t="inlineStr">
        <is>
          <t>N</t>
        </is>
      </c>
      <c r="J9" s="37" t="inlineStr">
        <is>
          <t>Payment status</t>
        </is>
      </c>
      <c r="K9" s="38" t="inlineStr">
        <is>
          <t>Payment status (only with a Payment block)</t>
        </is>
      </c>
    </row>
    <row r="10">
      <c r="J10" s="37" t="inlineStr">
        <is>
          <t>Payment amount</t>
        </is>
      </c>
      <c r="K10" s="38" t="inlineStr">
        <is>
          <t>Payment amount</t>
        </is>
      </c>
    </row>
    <row r="11">
      <c r="A11" s="14" t="inlineStr">
        <is>
          <t>No payment status (no Payment block) always holds a place.</t>
        </is>
      </c>
      <c r="J11" s="37" t="inlineStr">
        <is>
          <t>Payment currency</t>
        </is>
      </c>
      <c r="K11" s="38" t="inlineStr">
        <is>
          <t>Payment currency</t>
        </is>
      </c>
    </row>
    <row r="12">
      <c r="J12" s="37" t="inlineStr">
        <is>
          <t>Refunded amount</t>
        </is>
      </c>
      <c r="K12" s="38" t="inlineStr">
        <is>
          <t>Refunded amount</t>
        </is>
      </c>
    </row>
    <row r="14">
      <c r="K14" s="14" t="inlineStr">
        <is>
          <t>The sheet finds columns by these names, so column order does not matter.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2026-10-26T22:46:21Z</dcterms:created>
  <dcterms:modified xmlns:dcterms="http://purl.org/dc/terms/" xmlns:xsi="http://www.w3.org/2001/XMLSchema-instance" xsi:type="dcterms:W3CDTF">2026-10-26T22:46:24Z</dcterms:modified>
</cp:coreProperties>
</file>