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comments/comment4.xml" ContentType="application/vnd.openxmlformats-officedocument.spreadsheetml.comments+xml"/>
  <Override PartName="/xl/worksheets/sheet7.xml" ContentType="application/vnd.openxmlformats-officedocument.spreadsheetml.worksheet+xml"/>
  <Override PartName="/xl/comments/comment5.xml" ContentType="application/vnd.openxmlformats-officedocument.spreadsheetml.comments+xml"/>
  <Override PartName="/xl/worksheets/sheet8.xml" ContentType="application/vnd.openxmlformats-officedocument.spreadsheetml.worksheet+xml"/>
  <Override PartName="/xl/comments/comment6.xml" ContentType="application/vnd.openxmlformats-officedocument.spreadsheetml.comments+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All classes" sheetId="2" state="visible" r:id="rId2"/>
    <sheet xmlns:r="http://schemas.openxmlformats.org/officeDocument/2006/relationships" name="Class 1" sheetId="3" state="visible" r:id="rId3"/>
    <sheet xmlns:r="http://schemas.openxmlformats.org/officeDocument/2006/relationships" name="Class 2" sheetId="4" state="visible" r:id="rId4"/>
    <sheet xmlns:r="http://schemas.openxmlformats.org/officeDocument/2006/relationships" name="Class 3" sheetId="5" state="visible" r:id="rId5"/>
    <sheet xmlns:r="http://schemas.openxmlformats.org/officeDocument/2006/relationships" name="Class 4" sheetId="6" state="visible" r:id="rId6"/>
    <sheet xmlns:r="http://schemas.openxmlformats.org/officeDocument/2006/relationships" name="Sign-ups" sheetId="7" state="visible" r:id="rId7"/>
    <sheet xmlns:r="http://schemas.openxmlformats.org/officeDocument/2006/relationships" name="Waitlist" sheetId="8" state="visible" r:id="rId8"/>
    <sheet xmlns:r="http://schemas.openxmlformats.org/officeDocument/2006/relationships" name="Lists" sheetId="9" state="visible" r:id="rId9"/>
  </sheets>
  <definedNames/>
  <calcPr calcId="124519" fullCalcOnLoad="1"/>
</workbook>
</file>

<file path=xl/styles.xml><?xml version="1.0" encoding="utf-8"?>
<styleSheet xmlns="http://schemas.openxmlformats.org/spreadsheetml/2006/main">
  <numFmts count="2">
    <numFmt numFmtId="164" formatCode="yyyy-mm-dd hh:mm"/>
    <numFmt numFmtId="165" formatCode="yyyy-mm-dd"/>
  </numFmts>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i val="1"/>
      <color rgb="005E5468"/>
      <sz val="10"/>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D9D3E0"/>
      </patternFill>
    </fill>
    <fill>
      <patternFill patternType="solid">
        <fgColor rgb="007A4A0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6" fillId="4" borderId="1" applyAlignment="1" pivotButton="0" quotePrefix="0" xfId="0">
      <alignment horizontal="center"/>
    </xf>
    <xf numFmtId="0" fontId="5" fillId="4" borderId="1" applyAlignment="1" pivotButton="0" quotePrefix="0" xfId="0">
      <alignment horizontal="center"/>
    </xf>
    <xf numFmtId="0" fontId="5" fillId="0" borderId="1" pivotButton="0" quotePrefix="0" xfId="0"/>
    <xf numFmtId="0" fontId="11" fillId="3" borderId="1" pivotButton="0" quotePrefix="0" xfId="0"/>
    <xf numFmtId="0" fontId="6" fillId="4" borderId="1" pivotButton="0" quotePrefix="0" xfId="0"/>
    <xf numFmtId="164" fontId="6" fillId="4" borderId="1"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3" fillId="8" borderId="1" applyAlignment="1" pivotButton="0" quotePrefix="0" xfId="0">
      <alignment vertical="center" wrapText="1"/>
    </xf>
    <xf numFmtId="0" fontId="11" fillId="0" borderId="0" pivotButton="0" quotePrefix="0" xfId="0"/>
    <xf numFmtId="0" fontId="0" fillId="6" borderId="0" pivotButton="0" quotePrefix="0" xfId="0"/>
    <xf numFmtId="0" fontId="10" fillId="4" borderId="1" pivotButton="0" quotePrefix="0" xfId="0"/>
    <xf numFmtId="0" fontId="6" fillId="3" borderId="1" pivotButton="0" quotePrefix="0" xfId="0"/>
    <xf numFmtId="165" fontId="11" fillId="3" borderId="1" pivotButton="0" quotePrefix="0" xfId="0"/>
    <xf numFmtId="164" fontId="10" fillId="4" borderId="1" pivotButton="0" quotePrefix="0" xfId="0"/>
    <xf numFmtId="165" fontId="6" fillId="3" borderId="1" pivotButton="0" quotePrefix="0" xfId="0"/>
    <xf numFmtId="0" fontId="6" fillId="0" borderId="1" pivotButton="0" quotePrefix="0" xfId="0"/>
    <xf numFmtId="0" fontId="6" fillId="3" borderId="1"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omments/comment1.xml><?xml version="1.0" encoding="utf-8"?>
<comments xmlns="http://schemas.openxmlformats.org/spreadsheetml/2006/main">
  <authors>
    <author>HornetForms</author>
  </authors>
  <commentList>
    <comment ref="B4" authorId="0" shapeId="0">
      <text>
        <t>Must match the class value in your sign-up link, for example tue-6pm from ?class=tue-6pm. Case does not matter.</t>
      </text>
    </comment>
    <comment ref="B6" authorId="0" shapeId="0">
      <text>
        <t>How many people the class can take. You type this; the sheet never guesses it.</t>
      </text>
    </comment>
  </commentList>
</comments>
</file>

<file path=xl/comments/comment2.xml><?xml version="1.0" encoding="utf-8"?>
<comments xmlns="http://schemas.openxmlformats.org/spreadsheetml/2006/main">
  <authors>
    <author>HornetForms</author>
  </authors>
  <commentList>
    <comment ref="B4" authorId="0" shapeId="0">
      <text>
        <t>Must match the class value in your sign-up link, for example tue-6pm from ?class=tue-6pm. Case does not matter.</t>
      </text>
    </comment>
    <comment ref="B6" authorId="0" shapeId="0">
      <text>
        <t>How many people the class can take. You type this; the sheet never guesses it.</t>
      </text>
    </comment>
  </commentList>
</comments>
</file>

<file path=xl/comments/comment3.xml><?xml version="1.0" encoding="utf-8"?>
<comments xmlns="http://schemas.openxmlformats.org/spreadsheetml/2006/main">
  <authors>
    <author>HornetForms</author>
  </authors>
  <commentList>
    <comment ref="B4" authorId="0" shapeId="0">
      <text>
        <t>Must match the class value in your sign-up link, for example tue-6pm from ?class=tue-6pm. Case does not matter.</t>
      </text>
    </comment>
    <comment ref="B6" authorId="0" shapeId="0">
      <text>
        <t>How many people the class can take. You type this; the sheet never guesses it.</t>
      </text>
    </comment>
  </commentList>
</comments>
</file>

<file path=xl/comments/comment4.xml><?xml version="1.0" encoding="utf-8"?>
<comments xmlns="http://schemas.openxmlformats.org/spreadsheetml/2006/main">
  <authors>
    <author>HornetForms</author>
  </authors>
  <commentList>
    <comment ref="B4" authorId="0" shapeId="0">
      <text>
        <t>Must match the class value in your sign-up link, for example tue-6pm from ?class=tue-6pm. Case does not matter.</t>
      </text>
    </comment>
    <comment ref="B6" authorId="0" shapeId="0">
      <text>
        <t>How many people the class can take. You type this; the sheet never guesses it.</t>
      </text>
    </comment>
  </commentList>
</comments>
</file>

<file path=xl/comments/comment5.xml><?xml version="1.0" encoding="utf-8"?>
<comments xmlns="http://schemas.openxmlformats.org/spreadsheetml/2006/main">
  <authors>
    <author>HornetForms</author>
  </authors>
  <commentList>
    <comment ref="A1" authorId="0" shapeId="0">
      <text>
        <t>Paste your sign-up CSV here, starting at this cell, headers included. Rows 2 to 11 are EXAMPLE data: clear A2 to AA11 first.</t>
      </text>
    </comment>
    <comment ref="Z1" authorId="0" shapeId="0">
      <text>
        <t>Type Y when someone drops out. Their place opens up again.</t>
      </text>
    </comment>
    <comment ref="AC1" authorId="0" shapeId="0">
      <text>
        <t>Grey columns are worked out for you. Please do not type here.</t>
      </text>
    </comment>
  </commentList>
</comments>
</file>

<file path=xl/comments/comment6.xml><?xml version="1.0" encoding="utf-8"?>
<comments xmlns="http://schemas.openxmlformats.org/spreadsheetml/2006/main">
  <authors>
    <author>HornetForms</author>
  </authors>
  <commentList>
    <comment ref="A1" authorId="0" shapeId="0">
      <text>
        <t>Paste your waitlist CSV here, starting at this cell, headers included. Rows 2 to 5 are EXAMPLE data: clear A2 to P5 first.</t>
      </text>
    </comment>
    <comment ref="N1" authorId="0" shapeId="0">
      <text>
        <t>Type the date you offered this person a place. They then count as holding it until you pick an Answer.</t>
      </text>
    </comment>
    <comment ref="O1" authorId="0" shapeId="0">
      <text>
        <t>Signed up, Said no or No reply. Signed up and Said no close the entry. No reply puts the place back up for offer (and this person stays off the list).</t>
      </text>
    </comment>
    <comment ref="R1" authorId="0" shapeId="0">
      <text>
        <t>Grey columns are worked out for you. Please do not type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7.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8.xml.rels><Relationships xmlns="http://schemas.openxmlformats.org/package/2006/relationships"><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sheet1.xml><?xml version="1.0" encoding="utf-8"?>
<worksheet xmlns="http://schemas.openxmlformats.org/spreadsheetml/2006/main">
  <sheetPr>
    <tabColor rgb="00231A2E"/>
    <outlinePr summaryBelow="1" summaryRight="1"/>
    <pageSetUpPr/>
  </sheetPr>
  <dimension ref="B2: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Class roster and waitlist</t>
        </is>
      </c>
    </row>
    <row r="3">
      <c r="B3" s="2" t="inlineStr">
        <is>
          <t>See how full each class is, keep a waitlist in the order people joined, and know who to ask when a spot opens. Works in Excel and Google Sheets.</t>
        </is>
      </c>
    </row>
    <row r="5">
      <c r="B5" s="3" t="inlineStr">
        <is>
          <t>Step</t>
        </is>
      </c>
      <c r="C5" s="3" t="inlineStr">
        <is>
          <t>What to do</t>
        </is>
      </c>
      <c r="D5" s="3" t="inlineStr">
        <is>
          <t>How</t>
        </is>
      </c>
    </row>
    <row r="6" ht="51" customHeight="1">
      <c r="B6" s="4" t="n">
        <v>1</v>
      </c>
      <c r="C6" s="5" t="inlineStr">
        <is>
          <t>Export both forms</t>
        </is>
      </c>
      <c r="D6" s="6" t="inlineStr">
        <is>
          <t>In HornetForms, download the CSV from your sign-up form and from your waitlist form (Responses page). Using the Google Sheet sync? Open the sheet and use File, Import, Upload this file, then "Insert new sheet(s)".</t>
        </is>
      </c>
    </row>
    <row r="7" ht="44" customHeight="1">
      <c r="B7" s="4" t="n">
        <v>2</v>
      </c>
      <c r="C7" s="5" t="inlineStr">
        <is>
          <t>Paste them in</t>
        </is>
      </c>
      <c r="D7" s="6" t="inlineStr">
        <is>
          <t>First clear the examples: Sign-ups A2 to AA11 and Waitlist A2 to P5. Then click A1 on each tab and paste the matching CSV, headers included.</t>
        </is>
      </c>
    </row>
    <row r="8" ht="44" customHeight="1">
      <c r="B8" s="4" t="n">
        <v>3</v>
      </c>
      <c r="C8" s="5" t="inlineStr">
        <is>
          <t>Set up a class tab</t>
        </is>
      </c>
      <c r="D8" s="6" t="inlineStr">
        <is>
          <t>On Class 1, type the class code (the value after ?class= in your sign-up link), a name, and the places you can take. Use one Class tab per class. There are four.</t>
        </is>
      </c>
    </row>
    <row r="9" ht="44" customHeight="1">
      <c r="B9" s="4" t="n">
        <v>4</v>
      </c>
      <c r="C9" s="5" t="inlineStr">
        <is>
          <t>Watch it fill</t>
        </is>
      </c>
      <c r="D9" s="6" t="inlineStr">
        <is>
          <t>Each Class tab shows who is in, how many places are left and the waitlist in the order people joined. The All classes tab shows every class on one screen.</t>
        </is>
      </c>
    </row>
    <row r="10" ht="51" customHeight="1">
      <c r="B10" s="4" t="n">
        <v>5</v>
      </c>
      <c r="C10" s="5" t="inlineStr">
        <is>
          <t>When a spot opens</t>
        </is>
      </c>
      <c r="D10" s="6" t="inlineStr">
        <is>
          <t>Type Y in Cancelled on the Sign-ups tab. The "Spot opened" box on that Class tab lists who to offer a place to, in order. Note the Offered on date on the Waitlist tab, and the Answer when they reply.</t>
        </is>
      </c>
    </row>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 pasted headers as they come from HornetForms.</t>
        </is>
      </c>
    </row>
    <row r="17">
      <c r="B17" s="7" t="inlineStr">
        <is>
          <t>Good to know</t>
        </is>
      </c>
    </row>
    <row r="18" ht="28" customHeight="1">
      <c r="C18" s="12" t="inlineStr">
        <is>
          <t>You type the places for each class. The sheet never guesses them.</t>
        </is>
      </c>
    </row>
    <row r="19" ht="28" customHeight="1">
      <c r="C19" s="12" t="inlineStr">
        <is>
          <t>Waitlist order comes from the Submitted at time in each export, oldest first.</t>
        </is>
      </c>
    </row>
    <row r="20" ht="34" customHeight="1">
      <c r="C20" s="12" t="inlineStr">
        <is>
          <t>Using a Payment block on the sign-up form? The export gets a Payment status column and the sheet uses it. On the Lists tab you choose which payment statuses hold a place. No Payment block, or a free class? Every sign-up holds a place.</t>
        </is>
      </c>
    </row>
    <row r="21" ht="34" customHeight="1">
      <c r="C21" s="12" t="inlineStr">
        <is>
          <t>The sheet finds columns by their header names, so it still works if your columns are in another order. Renamed a question? Update its name on the Lists tab.</t>
        </is>
      </c>
    </row>
    <row r="22" ht="34" customHeight="1">
      <c r="C22" s="12" t="inlineStr">
        <is>
          <t>Do not sort or delete rows on Sign-ups or Waitlist: your yellow cells line up with the pasted rows. Paste a fresh export over the old one instead.</t>
        </is>
      </c>
    </row>
    <row r="23" ht="28" customHeight="1">
      <c r="C23" s="12" t="inlineStr">
        <is>
          <t>There is room for 500 sign-ups, 500 waitlist rows and four classes. Each Class tab lists up to 30 people.</t>
        </is>
      </c>
    </row>
    <row r="25">
      <c r="B25" s="7" t="inlineStr">
        <is>
          <t>Example data</t>
        </is>
      </c>
    </row>
    <row r="26" ht="32" customHeight="1">
      <c r="C26" s="13" t="inlineStr">
        <is>
          <t>Sign-ups rows 2 to 11 and Waitlist rows 2 to 5 are EXAMPLE data with invented people, and Class 1 and 2 hold example codes and places. Clear them before you add your own.</t>
        </is>
      </c>
    </row>
    <row r="28">
      <c r="C28" s="14" t="inlineStr">
        <is>
          <t>Made by HornetForms, hornetforms.com</t>
        </is>
      </c>
    </row>
  </sheetData>
  <mergeCells count="7">
    <mergeCell ref="C20:D20"/>
    <mergeCell ref="C21:D21"/>
    <mergeCell ref="C19:D19"/>
    <mergeCell ref="C26:D26"/>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4B2E83"/>
    <outlinePr summaryBelow="1" summaryRight="1"/>
    <pageSetUpPr/>
  </sheetPr>
  <dimension ref="A1:H17"/>
  <sheetViews>
    <sheetView workbookViewId="0">
      <pane ySplit="5" topLeftCell="A6" activePane="bottomLeft" state="frozen"/>
      <selection pane="bottomLeft" activeCell="A1" sqref="A1"/>
    </sheetView>
  </sheetViews>
  <sheetFormatPr baseColWidth="8" defaultRowHeight="15"/>
  <cols>
    <col width="22" customWidth="1" min="1" max="1"/>
    <col width="12" customWidth="1" min="2" max="2"/>
    <col width="9" customWidth="1" min="3" max="3"/>
    <col width="9" customWidth="1" min="4" max="4"/>
    <col width="12" customWidth="1" min="5" max="5"/>
    <col width="14" customWidth="1" min="6" max="6"/>
    <col width="11" customWidth="1" min="7" max="7"/>
    <col width="18" customWidth="1" min="8" max="8"/>
  </cols>
  <sheetData>
    <row r="1">
      <c r="A1" s="15" t="inlineStr">
        <is>
          <t>All classes: how full is each one?</t>
        </is>
      </c>
    </row>
    <row r="2">
      <c r="A2" s="16" t="inlineStr">
        <is>
          <t>One row per class tab. Type your classes and places on the Class tabs, not here.</t>
        </is>
      </c>
    </row>
    <row r="3">
      <c r="A3" s="17">
        <f>IF(COUNTIF('Sign-ups'!$A$2:$A$501,"EXAMPLE*")&gt;0,"You are looking at EXAMPLE data. Clear the examples on Sign-ups (A2 to AA11) and Waitlist (A2 to P5), then paste your own.","")</f>
        <v/>
      </c>
    </row>
    <row r="5" ht="32" customHeight="1">
      <c r="A5" s="3" t="inlineStr">
        <is>
          <t>Class</t>
        </is>
      </c>
      <c r="B5" s="3" t="inlineStr">
        <is>
          <t>Code</t>
        </is>
      </c>
      <c r="C5" s="3" t="inlineStr">
        <is>
          <t>Places</t>
        </is>
      </c>
      <c r="D5" s="3" t="inlineStr">
        <is>
          <t>Filled</t>
        </is>
      </c>
      <c r="E5" s="3" t="inlineStr">
        <is>
          <t>Places left</t>
        </is>
      </c>
      <c r="F5" s="3" t="inlineStr">
        <is>
          <t>Waiting on the list</t>
        </is>
      </c>
      <c r="G5" s="3" t="inlineStr">
        <is>
          <t>Offers out</t>
        </is>
      </c>
      <c r="H5" s="3" t="inlineStr">
        <is>
          <t>Status</t>
        </is>
      </c>
    </row>
    <row r="6">
      <c r="A6" s="10">
        <f>IF('Class 1'!$B$5="",IF('Class 1'!$B$4="","",'Class 1'!$B$4),'Class 1'!$B$5)</f>
        <v/>
      </c>
      <c r="B6" s="18">
        <f>'Class 1'!$B$4&amp;""</f>
        <v/>
      </c>
      <c r="C6" s="18">
        <f>IF(ISNUMBER('Class 1'!$B$6),'Class 1'!$B$6,"")</f>
        <v/>
      </c>
      <c r="D6" s="18">
        <f>'Class 1'!$E$4</f>
        <v/>
      </c>
      <c r="E6" s="18">
        <f>'Class 1'!$E$5</f>
        <v/>
      </c>
      <c r="F6" s="18">
        <f>'Class 1'!$E$6</f>
        <v/>
      </c>
      <c r="G6" s="18">
        <f>'Class 1'!$E$7</f>
        <v/>
      </c>
      <c r="H6" s="18">
        <f>IF('Class 1'!$B$4="","",'Class 1'!$B$7)</f>
        <v/>
      </c>
    </row>
    <row r="7">
      <c r="A7" s="10">
        <f>IF('Class 2'!$B$5="",IF('Class 2'!$B$4="","",'Class 2'!$B$4),'Class 2'!$B$5)</f>
        <v/>
      </c>
      <c r="B7" s="18">
        <f>'Class 2'!$B$4&amp;""</f>
        <v/>
      </c>
      <c r="C7" s="18">
        <f>IF(ISNUMBER('Class 2'!$B$6),'Class 2'!$B$6,"")</f>
        <v/>
      </c>
      <c r="D7" s="18">
        <f>'Class 2'!$E$4</f>
        <v/>
      </c>
      <c r="E7" s="18">
        <f>'Class 2'!$E$5</f>
        <v/>
      </c>
      <c r="F7" s="18">
        <f>'Class 2'!$E$6</f>
        <v/>
      </c>
      <c r="G7" s="18">
        <f>'Class 2'!$E$7</f>
        <v/>
      </c>
      <c r="H7" s="18">
        <f>IF('Class 2'!$B$4="","",'Class 2'!$B$7)</f>
        <v/>
      </c>
    </row>
    <row r="8">
      <c r="A8" s="10">
        <f>IF('Class 3'!$B$5="",IF('Class 3'!$B$4="","",'Class 3'!$B$4),'Class 3'!$B$5)</f>
        <v/>
      </c>
      <c r="B8" s="18">
        <f>'Class 3'!$B$4&amp;""</f>
        <v/>
      </c>
      <c r="C8" s="18">
        <f>IF(ISNUMBER('Class 3'!$B$6),'Class 3'!$B$6,"")</f>
        <v/>
      </c>
      <c r="D8" s="18">
        <f>'Class 3'!$E$4</f>
        <v/>
      </c>
      <c r="E8" s="18">
        <f>'Class 3'!$E$5</f>
        <v/>
      </c>
      <c r="F8" s="18">
        <f>'Class 3'!$E$6</f>
        <v/>
      </c>
      <c r="G8" s="18">
        <f>'Class 3'!$E$7</f>
        <v/>
      </c>
      <c r="H8" s="18">
        <f>IF('Class 3'!$B$4="","",'Class 3'!$B$7)</f>
        <v/>
      </c>
    </row>
    <row r="9">
      <c r="A9" s="10">
        <f>IF('Class 4'!$B$5="",IF('Class 4'!$B$4="","",'Class 4'!$B$4),'Class 4'!$B$5)</f>
        <v/>
      </c>
      <c r="B9" s="18">
        <f>'Class 4'!$B$4&amp;""</f>
        <v/>
      </c>
      <c r="C9" s="18">
        <f>IF(ISNUMBER('Class 4'!$B$6),'Class 4'!$B$6,"")</f>
        <v/>
      </c>
      <c r="D9" s="18">
        <f>'Class 4'!$E$4</f>
        <v/>
      </c>
      <c r="E9" s="18">
        <f>'Class 4'!$E$5</f>
        <v/>
      </c>
      <c r="F9" s="18">
        <f>'Class 4'!$E$6</f>
        <v/>
      </c>
      <c r="G9" s="18">
        <f>'Class 4'!$E$7</f>
        <v/>
      </c>
      <c r="H9" s="18">
        <f>IF('Class 4'!$B$4="","",'Class 4'!$B$7)</f>
        <v/>
      </c>
    </row>
    <row r="12">
      <c r="A12" s="7" t="inlineStr">
        <is>
          <t>Checks</t>
        </is>
      </c>
    </row>
    <row r="13">
      <c r="A13" s="9" t="inlineStr">
        <is>
          <t>Sign-ups with no class code</t>
        </is>
      </c>
      <c r="D13" s="19">
        <f>SUMPRODUCT((LEN('Sign-ups'!$AC$2:$AC$501)&gt;0)*(LEN('Sign-ups'!$AF$2:$AF$501)=0))</f>
        <v/>
      </c>
    </row>
    <row r="14">
      <c r="A14" s="9" t="inlineStr">
        <is>
          <t>Sign-ups for a code that is not on a Class tab</t>
        </is>
      </c>
      <c r="D14" s="19">
        <f>SUMPRODUCT((LEN('Sign-ups'!$AF$2:$AF$501)&gt;0)*1)-SUM(IF('Class 1'!$B$4="",0,SUMPRODUCT(('Sign-ups'!$AF$2:$AF$501='Class 1'!$B$4)*1)),IF('Class 2'!$B$4="",0,SUMPRODUCT(('Sign-ups'!$AF$2:$AF$501='Class 2'!$B$4)*1)),IF('Class 3'!$B$4="",0,SUMPRODUCT(('Sign-ups'!$AF$2:$AF$501='Class 3'!$B$4)*1)),IF('Class 4'!$B$4="",0,SUMPRODUCT(('Sign-ups'!$AF$2:$AF$501='Class 4'!$B$4)*1)))</f>
        <v/>
      </c>
    </row>
    <row r="15">
      <c r="A15" s="9" t="inlineStr">
        <is>
          <t>Waitlist rows with no class code</t>
        </is>
      </c>
      <c r="D15" s="19">
        <f>SUMPRODUCT((LEN(Waitlist!$R$2:$R$501)&gt;0)*(LEN(Waitlist!$U$2:$U$501)=0))</f>
        <v/>
      </c>
    </row>
    <row r="16">
      <c r="A16" s="9" t="inlineStr">
        <is>
          <t>Waitlist rows for a code that is not on a Class tab</t>
        </is>
      </c>
      <c r="D16" s="19">
        <f>SUMPRODUCT((LEN(Waitlist!$U$2:$U$501)&gt;0)*1)-SUM(IF('Class 1'!$B$4="",0,SUMPRODUCT((Waitlist!$U$2:$U$501='Class 1'!$B$4)*1)),IF('Class 2'!$B$4="",0,SUMPRODUCT((Waitlist!$U$2:$U$501='Class 2'!$B$4)*1)),IF('Class 3'!$B$4="",0,SUMPRODUCT((Waitlist!$U$2:$U$501='Class 3'!$B$4)*1)),IF('Class 4'!$B$4="",0,SUMPRODUCT((Waitlist!$U$2:$U$501='Class 4'!$B$4)*1)))</f>
        <v/>
      </c>
    </row>
    <row r="17">
      <c r="A17" s="14" t="inlineStr">
        <is>
          <t>Each check should say 0. If not, a sign-up link is missing ?class=... or a code is spelled differently.</t>
        </is>
      </c>
    </row>
  </sheetData>
  <mergeCells count="4">
    <mergeCell ref="A15:C15"/>
    <mergeCell ref="A14:C14"/>
    <mergeCell ref="A13:C13"/>
    <mergeCell ref="A16:C16"/>
  </mergeCells>
  <pageMargins left="0.75" right="0.75" top="1" bottom="1" header="0.5" footer="0.5"/>
</worksheet>
</file>

<file path=xl/worksheets/sheet3.xml><?xml version="1.0" encoding="utf-8"?>
<worksheet xmlns="http://schemas.openxmlformats.org/spreadsheetml/2006/main">
  <sheetPr>
    <tabColor rgb="004B2E83"/>
    <outlinePr summaryBelow="1" summaryRight="1"/>
    <pageSetUpPr/>
  </sheetPr>
  <dimension ref="A1:K51"/>
  <sheetViews>
    <sheetView workbookViewId="0">
      <selection activeCell="A1" sqref="A1"/>
    </sheetView>
  </sheetViews>
  <sheetFormatPr baseColWidth="8" defaultRowHeight="15"/>
  <cols>
    <col width="30" customWidth="1" min="1" max="1"/>
    <col width="24" customWidth="1" min="2" max="2"/>
    <col width="26" customWidth="1" min="3" max="3"/>
    <col width="28" customWidth="1" min="4" max="4"/>
    <col width="18" customWidth="1" min="5" max="5"/>
    <col width="18" customWidth="1" min="6" max="6"/>
    <col width="3" customWidth="1" min="7" max="7"/>
    <col width="8" customWidth="1" min="8" max="8"/>
    <col width="20" customWidth="1" min="9" max="9"/>
    <col width="18" customWidth="1" min="10" max="10"/>
    <col width="12" customWidth="1" min="11" max="11"/>
  </cols>
  <sheetData>
    <row r="1">
      <c r="A1" s="15" t="inlineStr">
        <is>
          <t>Class 1: roster and waitlist</t>
        </is>
      </c>
    </row>
    <row r="2">
      <c r="A2" s="16" t="inlineStr">
        <is>
          <t>Type the class code, a name and your places in the yellow cells. Everything else is worked out. Rename this tab to match your class if you like.</t>
        </is>
      </c>
    </row>
    <row r="3">
      <c r="A3" s="17">
        <f>IF(COUNTIF('Sign-ups'!$A$2:$A$501,"EXAMPLE*")&gt;0,"You are looking at EXAMPLE data. Clear the examples on Sign-ups (A2 to AA11) and Waitlist (A2 to P5), then paste your own.","")</f>
        <v/>
      </c>
    </row>
    <row r="4">
      <c r="A4" s="20" t="inlineStr">
        <is>
          <t>Class code (the ?class= value)</t>
        </is>
      </c>
      <c r="B4" s="21" t="inlineStr">
        <is>
          <t>tue-6pm</t>
        </is>
      </c>
      <c r="D4" s="20" t="inlineStr">
        <is>
          <t>Filled</t>
        </is>
      </c>
      <c r="E4" s="19">
        <f>IF($B$4="","",SUMPRODUCT(('Sign-ups'!$AF$2:$AF$501=$B$4)*('Sign-ups'!$AH$2:$AH$501=1)))</f>
        <v/>
      </c>
    </row>
    <row r="5">
      <c r="A5" s="20" t="inlineStr">
        <is>
          <t>Class name</t>
        </is>
      </c>
      <c r="B5" s="21" t="inlineStr">
        <is>
          <t>Tuesday 6 pm</t>
        </is>
      </c>
      <c r="D5" s="20" t="inlineStr">
        <is>
          <t>Places left</t>
        </is>
      </c>
      <c r="E5" s="19">
        <f>IF(OR($B$4="",NOT(ISNUMBER($B$6))),"",$B$6-$E$4)</f>
        <v/>
      </c>
    </row>
    <row r="6">
      <c r="A6" s="20" t="inlineStr">
        <is>
          <t>Places</t>
        </is>
      </c>
      <c r="B6" s="21" t="n">
        <v>7</v>
      </c>
      <c r="D6" s="20" t="inlineStr">
        <is>
          <t>Waiting on the list</t>
        </is>
      </c>
      <c r="E6" s="19">
        <f>IF($B$4="","",SUMPRODUCT((Waitlist!$U$2:$U$501=$B$4)*(Waitlist!$Y$2:$Y$501="Waiting")))</f>
        <v/>
      </c>
    </row>
    <row r="7">
      <c r="A7" s="20" t="inlineStr">
        <is>
          <t>Status</t>
        </is>
      </c>
      <c r="B7" s="10">
        <f>IF($B$4="","Type a class code in B4",IF(NOT(ISNUMBER($B$6)),"Type your places in B6",IF($E$4&gt;$B$6,"Over by "&amp;($E$4-$B$6),IF($E$4=$B$6,"Full","Open: "&amp;$E$5&amp;" left"))))</f>
        <v/>
      </c>
      <c r="D7" s="20" t="inlineStr">
        <is>
          <t>Offers waiting for an answer</t>
        </is>
      </c>
      <c r="E7" s="19">
        <f>IF($B$4="","",SUMPRODUCT((Waitlist!$U$2:$U$501=$B$4)*(Waitlist!$Y$2:$Y$501="Offered")))</f>
        <v/>
      </c>
    </row>
    <row r="8">
      <c r="D8" s="20" t="inlineStr">
        <is>
          <t>Places to offer now</t>
        </is>
      </c>
      <c r="E8" s="19">
        <f>IF(OR($B$4="",NOT(ISNUMBER($B$6))),"",MIN($E$6,MAX(0,$B$6-$E$4-$E$7)))</f>
        <v/>
      </c>
    </row>
    <row r="10">
      <c r="A10" s="7" t="inlineStr">
        <is>
          <t>Spot opened: offer a place to these people, in this order</t>
        </is>
      </c>
      <c r="H10" s="7" t="inlineStr">
        <is>
          <t>Waitlist, in the order people joined</t>
        </is>
      </c>
    </row>
    <row r="11" ht="24" customHeight="1">
      <c r="A11" s="3" t="inlineStr">
        <is>
          <t>Order</t>
        </is>
      </c>
      <c r="B11" s="3" t="inlineStr">
        <is>
          <t>Name</t>
        </is>
      </c>
      <c r="C11" s="3" t="inlineStr">
        <is>
          <t>Email</t>
        </is>
      </c>
      <c r="D11" s="3" t="inlineStr">
        <is>
          <t>Phone</t>
        </is>
      </c>
      <c r="E11" s="3" t="inlineStr">
        <is>
          <t>Joined the list</t>
        </is>
      </c>
      <c r="H11" s="3" t="inlineStr">
        <is>
          <t>Place</t>
        </is>
      </c>
      <c r="I11" s="3" t="inlineStr">
        <is>
          <t>Name</t>
        </is>
      </c>
      <c r="J11" s="3" t="inlineStr">
        <is>
          <t>Joined the list</t>
        </is>
      </c>
      <c r="K11" s="3" t="inlineStr">
        <is>
          <t>Status</t>
        </is>
      </c>
    </row>
    <row r="12">
      <c r="A12" s="22">
        <f>IF(AND($B$4&lt;&gt;"",ISNUMBER($E$8)),IF(1&lt;=$E$8,1,""),"")</f>
        <v/>
      </c>
      <c r="B12" s="22">
        <f>IF($A12="","",IFERROR(INDEX(Waitlist!$R$2:$R$501,MATCH($B$4&amp;"|"&amp;$A12,Waitlist!$AB$2:$AB$501,0)),""))</f>
        <v/>
      </c>
      <c r="C12" s="22">
        <f>IF($A12="","",IFERROR(INDEX(Waitlist!$S$2:$S$501,MATCH($B$4&amp;"|"&amp;$A12,Waitlist!$AB$2:$AB$501,0)),""))</f>
        <v/>
      </c>
      <c r="D12" s="22">
        <f>IF($A12="","",IFERROR(INDEX(Waitlist!$T$2:$T$501,MATCH($B$4&amp;"|"&amp;$A12,Waitlist!$AB$2:$AB$501,0)),""))</f>
        <v/>
      </c>
      <c r="E12" s="23">
        <f>IF($A12="","",IFERROR(INDEX(Waitlist!$V$2:$V$501,MATCH($B$4&amp;"|"&amp;$A12,Waitlist!$AB$2:$AB$501,0)),""))</f>
        <v/>
      </c>
      <c r="H12" s="22">
        <f>IF($B$4="","",IF(ISNUMBER(MATCH($B$4&amp;"|"&amp;1,Waitlist!$AA$2:$AA$501,0)),1,""))</f>
        <v/>
      </c>
      <c r="I12" s="22">
        <f>IF($H12="","",INDEX(Waitlist!$R$2:$R$501,MATCH($B$4&amp;"|"&amp;$H12,Waitlist!$AA$2:$AA$501,0)))</f>
        <v/>
      </c>
      <c r="J12" s="23">
        <f>IF($H12="","",INDEX(Waitlist!$V$2:$V$501,MATCH($B$4&amp;"|"&amp;$H12,Waitlist!$AA$2:$AA$501,0)))</f>
        <v/>
      </c>
      <c r="K12" s="22">
        <f>IF($H12="","",INDEX(Waitlist!$Y$2:$Y$501,MATCH($B$4&amp;"|"&amp;$H12,Waitlist!$AA$2:$AA$501,0)))</f>
        <v/>
      </c>
    </row>
    <row r="13">
      <c r="A13" s="22">
        <f>IF(AND($B$4&lt;&gt;"",ISNUMBER($E$8)),IF(2&lt;=$E$8,2,""),"")</f>
        <v/>
      </c>
      <c r="B13" s="22">
        <f>IF($A13="","",IFERROR(INDEX(Waitlist!$R$2:$R$501,MATCH($B$4&amp;"|"&amp;$A13,Waitlist!$AB$2:$AB$501,0)),""))</f>
        <v/>
      </c>
      <c r="C13" s="22">
        <f>IF($A13="","",IFERROR(INDEX(Waitlist!$S$2:$S$501,MATCH($B$4&amp;"|"&amp;$A13,Waitlist!$AB$2:$AB$501,0)),""))</f>
        <v/>
      </c>
      <c r="D13" s="22">
        <f>IF($A13="","",IFERROR(INDEX(Waitlist!$T$2:$T$501,MATCH($B$4&amp;"|"&amp;$A13,Waitlist!$AB$2:$AB$501,0)),""))</f>
        <v/>
      </c>
      <c r="E13" s="23">
        <f>IF($A13="","",IFERROR(INDEX(Waitlist!$V$2:$V$501,MATCH($B$4&amp;"|"&amp;$A13,Waitlist!$AB$2:$AB$501,0)),""))</f>
        <v/>
      </c>
      <c r="H13" s="22">
        <f>IF($B$4="","",IF(ISNUMBER(MATCH($B$4&amp;"|"&amp;2,Waitlist!$AA$2:$AA$501,0)),2,""))</f>
        <v/>
      </c>
      <c r="I13" s="22">
        <f>IF($H13="","",INDEX(Waitlist!$R$2:$R$501,MATCH($B$4&amp;"|"&amp;$H13,Waitlist!$AA$2:$AA$501,0)))</f>
        <v/>
      </c>
      <c r="J13" s="23">
        <f>IF($H13="","",INDEX(Waitlist!$V$2:$V$501,MATCH($B$4&amp;"|"&amp;$H13,Waitlist!$AA$2:$AA$501,0)))</f>
        <v/>
      </c>
      <c r="K13" s="22">
        <f>IF($H13="","",INDEX(Waitlist!$Y$2:$Y$501,MATCH($B$4&amp;"|"&amp;$H13,Waitlist!$AA$2:$AA$501,0)))</f>
        <v/>
      </c>
    </row>
    <row r="14">
      <c r="A14" s="22">
        <f>IF(AND($B$4&lt;&gt;"",ISNUMBER($E$8)),IF(3&lt;=$E$8,3,""),"")</f>
        <v/>
      </c>
      <c r="B14" s="22">
        <f>IF($A14="","",IFERROR(INDEX(Waitlist!$R$2:$R$501,MATCH($B$4&amp;"|"&amp;$A14,Waitlist!$AB$2:$AB$501,0)),""))</f>
        <v/>
      </c>
      <c r="C14" s="22">
        <f>IF($A14="","",IFERROR(INDEX(Waitlist!$S$2:$S$501,MATCH($B$4&amp;"|"&amp;$A14,Waitlist!$AB$2:$AB$501,0)),""))</f>
        <v/>
      </c>
      <c r="D14" s="22">
        <f>IF($A14="","",IFERROR(INDEX(Waitlist!$T$2:$T$501,MATCH($B$4&amp;"|"&amp;$A14,Waitlist!$AB$2:$AB$501,0)),""))</f>
        <v/>
      </c>
      <c r="E14" s="23">
        <f>IF($A14="","",IFERROR(INDEX(Waitlist!$V$2:$V$501,MATCH($B$4&amp;"|"&amp;$A14,Waitlist!$AB$2:$AB$501,0)),""))</f>
        <v/>
      </c>
      <c r="H14" s="22">
        <f>IF($B$4="","",IF(ISNUMBER(MATCH($B$4&amp;"|"&amp;3,Waitlist!$AA$2:$AA$501,0)),3,""))</f>
        <v/>
      </c>
      <c r="I14" s="22">
        <f>IF($H14="","",INDEX(Waitlist!$R$2:$R$501,MATCH($B$4&amp;"|"&amp;$H14,Waitlist!$AA$2:$AA$501,0)))</f>
        <v/>
      </c>
      <c r="J14" s="23">
        <f>IF($H14="","",INDEX(Waitlist!$V$2:$V$501,MATCH($B$4&amp;"|"&amp;$H14,Waitlist!$AA$2:$AA$501,0)))</f>
        <v/>
      </c>
      <c r="K14" s="22">
        <f>IF($H14="","",INDEX(Waitlist!$Y$2:$Y$501,MATCH($B$4&amp;"|"&amp;$H14,Waitlist!$AA$2:$AA$501,0)))</f>
        <v/>
      </c>
    </row>
    <row r="15">
      <c r="A15" s="22">
        <f>IF(AND($B$4&lt;&gt;"",ISNUMBER($E$8)),IF(4&lt;=$E$8,4,""),"")</f>
        <v/>
      </c>
      <c r="B15" s="22">
        <f>IF($A15="","",IFERROR(INDEX(Waitlist!$R$2:$R$501,MATCH($B$4&amp;"|"&amp;$A15,Waitlist!$AB$2:$AB$501,0)),""))</f>
        <v/>
      </c>
      <c r="C15" s="22">
        <f>IF($A15="","",IFERROR(INDEX(Waitlist!$S$2:$S$501,MATCH($B$4&amp;"|"&amp;$A15,Waitlist!$AB$2:$AB$501,0)),""))</f>
        <v/>
      </c>
      <c r="D15" s="22">
        <f>IF($A15="","",IFERROR(INDEX(Waitlist!$T$2:$T$501,MATCH($B$4&amp;"|"&amp;$A15,Waitlist!$AB$2:$AB$501,0)),""))</f>
        <v/>
      </c>
      <c r="E15" s="23">
        <f>IF($A15="","",IFERROR(INDEX(Waitlist!$V$2:$V$501,MATCH($B$4&amp;"|"&amp;$A15,Waitlist!$AB$2:$AB$501,0)),""))</f>
        <v/>
      </c>
      <c r="H15" s="22">
        <f>IF($B$4="","",IF(ISNUMBER(MATCH($B$4&amp;"|"&amp;4,Waitlist!$AA$2:$AA$501,0)),4,""))</f>
        <v/>
      </c>
      <c r="I15" s="22">
        <f>IF($H15="","",INDEX(Waitlist!$R$2:$R$501,MATCH($B$4&amp;"|"&amp;$H15,Waitlist!$AA$2:$AA$501,0)))</f>
        <v/>
      </c>
      <c r="J15" s="23">
        <f>IF($H15="","",INDEX(Waitlist!$V$2:$V$501,MATCH($B$4&amp;"|"&amp;$H15,Waitlist!$AA$2:$AA$501,0)))</f>
        <v/>
      </c>
      <c r="K15" s="22">
        <f>IF($H15="","",INDEX(Waitlist!$Y$2:$Y$501,MATCH($B$4&amp;"|"&amp;$H15,Waitlist!$AA$2:$AA$501,0)))</f>
        <v/>
      </c>
    </row>
    <row r="16">
      <c r="A16" s="22">
        <f>IF(AND($B$4&lt;&gt;"",ISNUMBER($E$8)),IF(5&lt;=$E$8,5,""),"")</f>
        <v/>
      </c>
      <c r="B16" s="22">
        <f>IF($A16="","",IFERROR(INDEX(Waitlist!$R$2:$R$501,MATCH($B$4&amp;"|"&amp;$A16,Waitlist!$AB$2:$AB$501,0)),""))</f>
        <v/>
      </c>
      <c r="C16" s="22">
        <f>IF($A16="","",IFERROR(INDEX(Waitlist!$S$2:$S$501,MATCH($B$4&amp;"|"&amp;$A16,Waitlist!$AB$2:$AB$501,0)),""))</f>
        <v/>
      </c>
      <c r="D16" s="22">
        <f>IF($A16="","",IFERROR(INDEX(Waitlist!$T$2:$T$501,MATCH($B$4&amp;"|"&amp;$A16,Waitlist!$AB$2:$AB$501,0)),""))</f>
        <v/>
      </c>
      <c r="E16" s="23">
        <f>IF($A16="","",IFERROR(INDEX(Waitlist!$V$2:$V$501,MATCH($B$4&amp;"|"&amp;$A16,Waitlist!$AB$2:$AB$501,0)),""))</f>
        <v/>
      </c>
      <c r="H16" s="22">
        <f>IF($B$4="","",IF(ISNUMBER(MATCH($B$4&amp;"|"&amp;5,Waitlist!$AA$2:$AA$501,0)),5,""))</f>
        <v/>
      </c>
      <c r="I16" s="22">
        <f>IF($H16="","",INDEX(Waitlist!$R$2:$R$501,MATCH($B$4&amp;"|"&amp;$H16,Waitlist!$AA$2:$AA$501,0)))</f>
        <v/>
      </c>
      <c r="J16" s="23">
        <f>IF($H16="","",INDEX(Waitlist!$V$2:$V$501,MATCH($B$4&amp;"|"&amp;$H16,Waitlist!$AA$2:$AA$501,0)))</f>
        <v/>
      </c>
      <c r="K16" s="22">
        <f>IF($H16="","",INDEX(Waitlist!$Y$2:$Y$501,MATCH($B$4&amp;"|"&amp;$H16,Waitlist!$AA$2:$AA$501,0)))</f>
        <v/>
      </c>
    </row>
    <row r="17">
      <c r="H17" s="22">
        <f>IF($B$4="","",IF(ISNUMBER(MATCH($B$4&amp;"|"&amp;6,Waitlist!$AA$2:$AA$501,0)),6,""))</f>
        <v/>
      </c>
      <c r="I17" s="22">
        <f>IF($H17="","",INDEX(Waitlist!$R$2:$R$501,MATCH($B$4&amp;"|"&amp;$H17,Waitlist!$AA$2:$AA$501,0)))</f>
        <v/>
      </c>
      <c r="J17" s="23">
        <f>IF($H17="","",INDEX(Waitlist!$V$2:$V$501,MATCH($B$4&amp;"|"&amp;$H17,Waitlist!$AA$2:$AA$501,0)))</f>
        <v/>
      </c>
      <c r="K17" s="22">
        <f>IF($H17="","",INDEX(Waitlist!$Y$2:$Y$501,MATCH($B$4&amp;"|"&amp;$H17,Waitlist!$AA$2:$AA$501,0)))</f>
        <v/>
      </c>
    </row>
    <row r="18">
      <c r="A18" s="14" t="inlineStr">
        <is>
          <t>When a place opens: mark the Offered on date and, once they answer, the Answer on the Waitlist tab. Offers waiting for an answer keep their place.</t>
        </is>
      </c>
      <c r="H18" s="22">
        <f>IF($B$4="","",IF(ISNUMBER(MATCH($B$4&amp;"|"&amp;7,Waitlist!$AA$2:$AA$501,0)),7,""))</f>
        <v/>
      </c>
      <c r="I18" s="22">
        <f>IF($H18="","",INDEX(Waitlist!$R$2:$R$501,MATCH($B$4&amp;"|"&amp;$H18,Waitlist!$AA$2:$AA$501,0)))</f>
        <v/>
      </c>
      <c r="J18" s="23">
        <f>IF($H18="","",INDEX(Waitlist!$V$2:$V$501,MATCH($B$4&amp;"|"&amp;$H18,Waitlist!$AA$2:$AA$501,0)))</f>
        <v/>
      </c>
      <c r="K18" s="22">
        <f>IF($H18="","",INDEX(Waitlist!$Y$2:$Y$501,MATCH($B$4&amp;"|"&amp;$H18,Waitlist!$AA$2:$AA$501,0)))</f>
        <v/>
      </c>
    </row>
    <row r="19">
      <c r="A19" s="7" t="inlineStr">
        <is>
          <t>Roster</t>
        </is>
      </c>
      <c r="H19" s="22">
        <f>IF($B$4="","",IF(ISNUMBER(MATCH($B$4&amp;"|"&amp;8,Waitlist!$AA$2:$AA$501,0)),8,""))</f>
        <v/>
      </c>
      <c r="I19" s="22">
        <f>IF($H19="","",INDEX(Waitlist!$R$2:$R$501,MATCH($B$4&amp;"|"&amp;$H19,Waitlist!$AA$2:$AA$501,0)))</f>
        <v/>
      </c>
      <c r="J19" s="23">
        <f>IF($H19="","",INDEX(Waitlist!$V$2:$V$501,MATCH($B$4&amp;"|"&amp;$H19,Waitlist!$AA$2:$AA$501,0)))</f>
        <v/>
      </c>
      <c r="K19" s="22">
        <f>IF($H19="","",INDEX(Waitlist!$Y$2:$Y$501,MATCH($B$4&amp;"|"&amp;$H19,Waitlist!$AA$2:$AA$501,0)))</f>
        <v/>
      </c>
    </row>
    <row r="20" ht="24" customHeight="1">
      <c r="A20" s="3" t="inlineStr">
        <is>
          <t>#</t>
        </is>
      </c>
      <c r="B20" s="3" t="inlineStr">
        <is>
          <t>Name</t>
        </is>
      </c>
      <c r="C20" s="3" t="inlineStr">
        <is>
          <t>Email</t>
        </is>
      </c>
      <c r="D20" s="3" t="inlineStr">
        <is>
          <t>Phone</t>
        </is>
      </c>
      <c r="E20" s="3" t="inlineStr">
        <is>
          <t>First class?</t>
        </is>
      </c>
      <c r="F20" s="3" t="inlineStr">
        <is>
          <t>Payment status</t>
        </is>
      </c>
      <c r="H20" s="22">
        <f>IF($B$4="","",IF(ISNUMBER(MATCH($B$4&amp;"|"&amp;9,Waitlist!$AA$2:$AA$501,0)),9,""))</f>
        <v/>
      </c>
      <c r="I20" s="22">
        <f>IF($H20="","",INDEX(Waitlist!$R$2:$R$501,MATCH($B$4&amp;"|"&amp;$H20,Waitlist!$AA$2:$AA$501,0)))</f>
        <v/>
      </c>
      <c r="J20" s="23">
        <f>IF($H20="","",INDEX(Waitlist!$V$2:$V$501,MATCH($B$4&amp;"|"&amp;$H20,Waitlist!$AA$2:$AA$501,0)))</f>
        <v/>
      </c>
      <c r="K20" s="22">
        <f>IF($H20="","",INDEX(Waitlist!$Y$2:$Y$501,MATCH($B$4&amp;"|"&amp;$H20,Waitlist!$AA$2:$AA$501,0)))</f>
        <v/>
      </c>
    </row>
    <row r="21">
      <c r="A21" s="22">
        <f>IF($B$4="","",IF(ISNUMBER(MATCH($B$4&amp;"|"&amp;1,'Sign-ups'!$AJ$2:$AJ$501,0)),1,""))</f>
        <v/>
      </c>
      <c r="B21" s="10">
        <f>IF($A21="","",INDEX('Sign-ups'!$AC$2:$AC$501,MATCH($B$4&amp;"|"&amp;$A21,'Sign-ups'!$AJ$2:$AJ$501,0)))</f>
        <v/>
      </c>
      <c r="C21" s="22">
        <f>IF($A21="","",INDEX('Sign-ups'!$AD$2:$AD$501,MATCH($B$4&amp;"|"&amp;$A21,'Sign-ups'!$AJ$2:$AJ$501,0)))</f>
        <v/>
      </c>
      <c r="D21" s="22">
        <f>IF($A21="","",INDEX('Sign-ups'!$AE$2:$AE$501,MATCH($B$4&amp;"|"&amp;$A21,'Sign-ups'!$AJ$2:$AJ$501,0)))</f>
        <v/>
      </c>
      <c r="E21" s="22">
        <f>IF($A21="","",INDEX('Sign-ups'!$AK$2:$AK$501,MATCH($B$4&amp;"|"&amp;$A21,'Sign-ups'!$AJ$2:$AJ$501,0)))</f>
        <v/>
      </c>
      <c r="F21" s="22">
        <f>IF($A21="","",INDEX('Sign-ups'!$AG$2:$AG$501,MATCH($B$4&amp;"|"&amp;$A21,'Sign-ups'!$AJ$2:$AJ$501,0)))</f>
        <v/>
      </c>
      <c r="H21" s="22">
        <f>IF($B$4="","",IF(ISNUMBER(MATCH($B$4&amp;"|"&amp;10,Waitlist!$AA$2:$AA$501,0)),10,""))</f>
        <v/>
      </c>
      <c r="I21" s="22">
        <f>IF($H21="","",INDEX(Waitlist!$R$2:$R$501,MATCH($B$4&amp;"|"&amp;$H21,Waitlist!$AA$2:$AA$501,0)))</f>
        <v/>
      </c>
      <c r="J21" s="23">
        <f>IF($H21="","",INDEX(Waitlist!$V$2:$V$501,MATCH($B$4&amp;"|"&amp;$H21,Waitlist!$AA$2:$AA$501,0)))</f>
        <v/>
      </c>
      <c r="K21" s="22">
        <f>IF($H21="","",INDEX(Waitlist!$Y$2:$Y$501,MATCH($B$4&amp;"|"&amp;$H21,Waitlist!$AA$2:$AA$501,0)))</f>
        <v/>
      </c>
    </row>
    <row r="22">
      <c r="A22" s="22">
        <f>IF($B$4="","",IF(ISNUMBER(MATCH($B$4&amp;"|"&amp;2,'Sign-ups'!$AJ$2:$AJ$501,0)),2,""))</f>
        <v/>
      </c>
      <c r="B22" s="10">
        <f>IF($A22="","",INDEX('Sign-ups'!$AC$2:$AC$501,MATCH($B$4&amp;"|"&amp;$A22,'Sign-ups'!$AJ$2:$AJ$501,0)))</f>
        <v/>
      </c>
      <c r="C22" s="22">
        <f>IF($A22="","",INDEX('Sign-ups'!$AD$2:$AD$501,MATCH($B$4&amp;"|"&amp;$A22,'Sign-ups'!$AJ$2:$AJ$501,0)))</f>
        <v/>
      </c>
      <c r="D22" s="22">
        <f>IF($A22="","",INDEX('Sign-ups'!$AE$2:$AE$501,MATCH($B$4&amp;"|"&amp;$A22,'Sign-ups'!$AJ$2:$AJ$501,0)))</f>
        <v/>
      </c>
      <c r="E22" s="22">
        <f>IF($A22="","",INDEX('Sign-ups'!$AK$2:$AK$501,MATCH($B$4&amp;"|"&amp;$A22,'Sign-ups'!$AJ$2:$AJ$501,0)))</f>
        <v/>
      </c>
      <c r="F22" s="22">
        <f>IF($A22="","",INDEX('Sign-ups'!$AG$2:$AG$501,MATCH($B$4&amp;"|"&amp;$A22,'Sign-ups'!$AJ$2:$AJ$501,0)))</f>
        <v/>
      </c>
      <c r="H22" s="22">
        <f>IF($B$4="","",IF(ISNUMBER(MATCH($B$4&amp;"|"&amp;11,Waitlist!$AA$2:$AA$501,0)),11,""))</f>
        <v/>
      </c>
      <c r="I22" s="22">
        <f>IF($H22="","",INDEX(Waitlist!$R$2:$R$501,MATCH($B$4&amp;"|"&amp;$H22,Waitlist!$AA$2:$AA$501,0)))</f>
        <v/>
      </c>
      <c r="J22" s="23">
        <f>IF($H22="","",INDEX(Waitlist!$V$2:$V$501,MATCH($B$4&amp;"|"&amp;$H22,Waitlist!$AA$2:$AA$501,0)))</f>
        <v/>
      </c>
      <c r="K22" s="22">
        <f>IF($H22="","",INDEX(Waitlist!$Y$2:$Y$501,MATCH($B$4&amp;"|"&amp;$H22,Waitlist!$AA$2:$AA$501,0)))</f>
        <v/>
      </c>
    </row>
    <row r="23">
      <c r="A23" s="22">
        <f>IF($B$4="","",IF(ISNUMBER(MATCH($B$4&amp;"|"&amp;3,'Sign-ups'!$AJ$2:$AJ$501,0)),3,""))</f>
        <v/>
      </c>
      <c r="B23" s="10">
        <f>IF($A23="","",INDEX('Sign-ups'!$AC$2:$AC$501,MATCH($B$4&amp;"|"&amp;$A23,'Sign-ups'!$AJ$2:$AJ$501,0)))</f>
        <v/>
      </c>
      <c r="C23" s="22">
        <f>IF($A23="","",INDEX('Sign-ups'!$AD$2:$AD$501,MATCH($B$4&amp;"|"&amp;$A23,'Sign-ups'!$AJ$2:$AJ$501,0)))</f>
        <v/>
      </c>
      <c r="D23" s="22">
        <f>IF($A23="","",INDEX('Sign-ups'!$AE$2:$AE$501,MATCH($B$4&amp;"|"&amp;$A23,'Sign-ups'!$AJ$2:$AJ$501,0)))</f>
        <v/>
      </c>
      <c r="E23" s="22">
        <f>IF($A23="","",INDEX('Sign-ups'!$AK$2:$AK$501,MATCH($B$4&amp;"|"&amp;$A23,'Sign-ups'!$AJ$2:$AJ$501,0)))</f>
        <v/>
      </c>
      <c r="F23" s="22">
        <f>IF($A23="","",INDEX('Sign-ups'!$AG$2:$AG$501,MATCH($B$4&amp;"|"&amp;$A23,'Sign-ups'!$AJ$2:$AJ$501,0)))</f>
        <v/>
      </c>
      <c r="H23" s="22">
        <f>IF($B$4="","",IF(ISNUMBER(MATCH($B$4&amp;"|"&amp;12,Waitlist!$AA$2:$AA$501,0)),12,""))</f>
        <v/>
      </c>
      <c r="I23" s="22">
        <f>IF($H23="","",INDEX(Waitlist!$R$2:$R$501,MATCH($B$4&amp;"|"&amp;$H23,Waitlist!$AA$2:$AA$501,0)))</f>
        <v/>
      </c>
      <c r="J23" s="23">
        <f>IF($H23="","",INDEX(Waitlist!$V$2:$V$501,MATCH($B$4&amp;"|"&amp;$H23,Waitlist!$AA$2:$AA$501,0)))</f>
        <v/>
      </c>
      <c r="K23" s="22">
        <f>IF($H23="","",INDEX(Waitlist!$Y$2:$Y$501,MATCH($B$4&amp;"|"&amp;$H23,Waitlist!$AA$2:$AA$501,0)))</f>
        <v/>
      </c>
    </row>
    <row r="24">
      <c r="A24" s="22">
        <f>IF($B$4="","",IF(ISNUMBER(MATCH($B$4&amp;"|"&amp;4,'Sign-ups'!$AJ$2:$AJ$501,0)),4,""))</f>
        <v/>
      </c>
      <c r="B24" s="10">
        <f>IF($A24="","",INDEX('Sign-ups'!$AC$2:$AC$501,MATCH($B$4&amp;"|"&amp;$A24,'Sign-ups'!$AJ$2:$AJ$501,0)))</f>
        <v/>
      </c>
      <c r="C24" s="22">
        <f>IF($A24="","",INDEX('Sign-ups'!$AD$2:$AD$501,MATCH($B$4&amp;"|"&amp;$A24,'Sign-ups'!$AJ$2:$AJ$501,0)))</f>
        <v/>
      </c>
      <c r="D24" s="22">
        <f>IF($A24="","",INDEX('Sign-ups'!$AE$2:$AE$501,MATCH($B$4&amp;"|"&amp;$A24,'Sign-ups'!$AJ$2:$AJ$501,0)))</f>
        <v/>
      </c>
      <c r="E24" s="22">
        <f>IF($A24="","",INDEX('Sign-ups'!$AK$2:$AK$501,MATCH($B$4&amp;"|"&amp;$A24,'Sign-ups'!$AJ$2:$AJ$501,0)))</f>
        <v/>
      </c>
      <c r="F24" s="22">
        <f>IF($A24="","",INDEX('Sign-ups'!$AG$2:$AG$501,MATCH($B$4&amp;"|"&amp;$A24,'Sign-ups'!$AJ$2:$AJ$501,0)))</f>
        <v/>
      </c>
      <c r="H24" s="22">
        <f>IF($B$4="","",IF(ISNUMBER(MATCH($B$4&amp;"|"&amp;13,Waitlist!$AA$2:$AA$501,0)),13,""))</f>
        <v/>
      </c>
      <c r="I24" s="22">
        <f>IF($H24="","",INDEX(Waitlist!$R$2:$R$501,MATCH($B$4&amp;"|"&amp;$H24,Waitlist!$AA$2:$AA$501,0)))</f>
        <v/>
      </c>
      <c r="J24" s="23">
        <f>IF($H24="","",INDEX(Waitlist!$V$2:$V$501,MATCH($B$4&amp;"|"&amp;$H24,Waitlist!$AA$2:$AA$501,0)))</f>
        <v/>
      </c>
      <c r="K24" s="22">
        <f>IF($H24="","",INDEX(Waitlist!$Y$2:$Y$501,MATCH($B$4&amp;"|"&amp;$H24,Waitlist!$AA$2:$AA$501,0)))</f>
        <v/>
      </c>
    </row>
    <row r="25">
      <c r="A25" s="22">
        <f>IF($B$4="","",IF(ISNUMBER(MATCH($B$4&amp;"|"&amp;5,'Sign-ups'!$AJ$2:$AJ$501,0)),5,""))</f>
        <v/>
      </c>
      <c r="B25" s="10">
        <f>IF($A25="","",INDEX('Sign-ups'!$AC$2:$AC$501,MATCH($B$4&amp;"|"&amp;$A25,'Sign-ups'!$AJ$2:$AJ$501,0)))</f>
        <v/>
      </c>
      <c r="C25" s="22">
        <f>IF($A25="","",INDEX('Sign-ups'!$AD$2:$AD$501,MATCH($B$4&amp;"|"&amp;$A25,'Sign-ups'!$AJ$2:$AJ$501,0)))</f>
        <v/>
      </c>
      <c r="D25" s="22">
        <f>IF($A25="","",INDEX('Sign-ups'!$AE$2:$AE$501,MATCH($B$4&amp;"|"&amp;$A25,'Sign-ups'!$AJ$2:$AJ$501,0)))</f>
        <v/>
      </c>
      <c r="E25" s="22">
        <f>IF($A25="","",INDEX('Sign-ups'!$AK$2:$AK$501,MATCH($B$4&amp;"|"&amp;$A25,'Sign-ups'!$AJ$2:$AJ$501,0)))</f>
        <v/>
      </c>
      <c r="F25" s="22">
        <f>IF($A25="","",INDEX('Sign-ups'!$AG$2:$AG$501,MATCH($B$4&amp;"|"&amp;$A25,'Sign-ups'!$AJ$2:$AJ$501,0)))</f>
        <v/>
      </c>
      <c r="H25" s="22">
        <f>IF($B$4="","",IF(ISNUMBER(MATCH($B$4&amp;"|"&amp;14,Waitlist!$AA$2:$AA$501,0)),14,""))</f>
        <v/>
      </c>
      <c r="I25" s="22">
        <f>IF($H25="","",INDEX(Waitlist!$R$2:$R$501,MATCH($B$4&amp;"|"&amp;$H25,Waitlist!$AA$2:$AA$501,0)))</f>
        <v/>
      </c>
      <c r="J25" s="23">
        <f>IF($H25="","",INDEX(Waitlist!$V$2:$V$501,MATCH($B$4&amp;"|"&amp;$H25,Waitlist!$AA$2:$AA$501,0)))</f>
        <v/>
      </c>
      <c r="K25" s="22">
        <f>IF($H25="","",INDEX(Waitlist!$Y$2:$Y$501,MATCH($B$4&amp;"|"&amp;$H25,Waitlist!$AA$2:$AA$501,0)))</f>
        <v/>
      </c>
    </row>
    <row r="26">
      <c r="A26" s="22">
        <f>IF($B$4="","",IF(ISNUMBER(MATCH($B$4&amp;"|"&amp;6,'Sign-ups'!$AJ$2:$AJ$501,0)),6,""))</f>
        <v/>
      </c>
      <c r="B26" s="10">
        <f>IF($A26="","",INDEX('Sign-ups'!$AC$2:$AC$501,MATCH($B$4&amp;"|"&amp;$A26,'Sign-ups'!$AJ$2:$AJ$501,0)))</f>
        <v/>
      </c>
      <c r="C26" s="22">
        <f>IF($A26="","",INDEX('Sign-ups'!$AD$2:$AD$501,MATCH($B$4&amp;"|"&amp;$A26,'Sign-ups'!$AJ$2:$AJ$501,0)))</f>
        <v/>
      </c>
      <c r="D26" s="22">
        <f>IF($A26="","",INDEX('Sign-ups'!$AE$2:$AE$501,MATCH($B$4&amp;"|"&amp;$A26,'Sign-ups'!$AJ$2:$AJ$501,0)))</f>
        <v/>
      </c>
      <c r="E26" s="22">
        <f>IF($A26="","",INDEX('Sign-ups'!$AK$2:$AK$501,MATCH($B$4&amp;"|"&amp;$A26,'Sign-ups'!$AJ$2:$AJ$501,0)))</f>
        <v/>
      </c>
      <c r="F26" s="22">
        <f>IF($A26="","",INDEX('Sign-ups'!$AG$2:$AG$501,MATCH($B$4&amp;"|"&amp;$A26,'Sign-ups'!$AJ$2:$AJ$501,0)))</f>
        <v/>
      </c>
      <c r="H26" s="22">
        <f>IF($B$4="","",IF(ISNUMBER(MATCH($B$4&amp;"|"&amp;15,Waitlist!$AA$2:$AA$501,0)),15,""))</f>
        <v/>
      </c>
      <c r="I26" s="22">
        <f>IF($H26="","",INDEX(Waitlist!$R$2:$R$501,MATCH($B$4&amp;"|"&amp;$H26,Waitlist!$AA$2:$AA$501,0)))</f>
        <v/>
      </c>
      <c r="J26" s="23">
        <f>IF($H26="","",INDEX(Waitlist!$V$2:$V$501,MATCH($B$4&amp;"|"&amp;$H26,Waitlist!$AA$2:$AA$501,0)))</f>
        <v/>
      </c>
      <c r="K26" s="22">
        <f>IF($H26="","",INDEX(Waitlist!$Y$2:$Y$501,MATCH($B$4&amp;"|"&amp;$H26,Waitlist!$AA$2:$AA$501,0)))</f>
        <v/>
      </c>
    </row>
    <row r="27">
      <c r="A27" s="22">
        <f>IF($B$4="","",IF(ISNUMBER(MATCH($B$4&amp;"|"&amp;7,'Sign-ups'!$AJ$2:$AJ$501,0)),7,""))</f>
        <v/>
      </c>
      <c r="B27" s="10">
        <f>IF($A27="","",INDEX('Sign-ups'!$AC$2:$AC$501,MATCH($B$4&amp;"|"&amp;$A27,'Sign-ups'!$AJ$2:$AJ$501,0)))</f>
        <v/>
      </c>
      <c r="C27" s="22">
        <f>IF($A27="","",INDEX('Sign-ups'!$AD$2:$AD$501,MATCH($B$4&amp;"|"&amp;$A27,'Sign-ups'!$AJ$2:$AJ$501,0)))</f>
        <v/>
      </c>
      <c r="D27" s="22">
        <f>IF($A27="","",INDEX('Sign-ups'!$AE$2:$AE$501,MATCH($B$4&amp;"|"&amp;$A27,'Sign-ups'!$AJ$2:$AJ$501,0)))</f>
        <v/>
      </c>
      <c r="E27" s="22">
        <f>IF($A27="","",INDEX('Sign-ups'!$AK$2:$AK$501,MATCH($B$4&amp;"|"&amp;$A27,'Sign-ups'!$AJ$2:$AJ$501,0)))</f>
        <v/>
      </c>
      <c r="F27" s="22">
        <f>IF($A27="","",INDEX('Sign-ups'!$AG$2:$AG$501,MATCH($B$4&amp;"|"&amp;$A27,'Sign-ups'!$AJ$2:$AJ$501,0)))</f>
        <v/>
      </c>
      <c r="H27" s="22">
        <f>IF($B$4="","",IF(ISNUMBER(MATCH($B$4&amp;"|"&amp;16,Waitlist!$AA$2:$AA$501,0)),16,""))</f>
        <v/>
      </c>
      <c r="I27" s="22">
        <f>IF($H27="","",INDEX(Waitlist!$R$2:$R$501,MATCH($B$4&amp;"|"&amp;$H27,Waitlist!$AA$2:$AA$501,0)))</f>
        <v/>
      </c>
      <c r="J27" s="23">
        <f>IF($H27="","",INDEX(Waitlist!$V$2:$V$501,MATCH($B$4&amp;"|"&amp;$H27,Waitlist!$AA$2:$AA$501,0)))</f>
        <v/>
      </c>
      <c r="K27" s="22">
        <f>IF($H27="","",INDEX(Waitlist!$Y$2:$Y$501,MATCH($B$4&amp;"|"&amp;$H27,Waitlist!$AA$2:$AA$501,0)))</f>
        <v/>
      </c>
    </row>
    <row r="28">
      <c r="A28" s="22">
        <f>IF($B$4="","",IF(ISNUMBER(MATCH($B$4&amp;"|"&amp;8,'Sign-ups'!$AJ$2:$AJ$501,0)),8,""))</f>
        <v/>
      </c>
      <c r="B28" s="10">
        <f>IF($A28="","",INDEX('Sign-ups'!$AC$2:$AC$501,MATCH($B$4&amp;"|"&amp;$A28,'Sign-ups'!$AJ$2:$AJ$501,0)))</f>
        <v/>
      </c>
      <c r="C28" s="22">
        <f>IF($A28="","",INDEX('Sign-ups'!$AD$2:$AD$501,MATCH($B$4&amp;"|"&amp;$A28,'Sign-ups'!$AJ$2:$AJ$501,0)))</f>
        <v/>
      </c>
      <c r="D28" s="22">
        <f>IF($A28="","",INDEX('Sign-ups'!$AE$2:$AE$501,MATCH($B$4&amp;"|"&amp;$A28,'Sign-ups'!$AJ$2:$AJ$501,0)))</f>
        <v/>
      </c>
      <c r="E28" s="22">
        <f>IF($A28="","",INDEX('Sign-ups'!$AK$2:$AK$501,MATCH($B$4&amp;"|"&amp;$A28,'Sign-ups'!$AJ$2:$AJ$501,0)))</f>
        <v/>
      </c>
      <c r="F28" s="22">
        <f>IF($A28="","",INDEX('Sign-ups'!$AG$2:$AG$501,MATCH($B$4&amp;"|"&amp;$A28,'Sign-ups'!$AJ$2:$AJ$501,0)))</f>
        <v/>
      </c>
      <c r="H28" s="22">
        <f>IF($B$4="","",IF(ISNUMBER(MATCH($B$4&amp;"|"&amp;17,Waitlist!$AA$2:$AA$501,0)),17,""))</f>
        <v/>
      </c>
      <c r="I28" s="22">
        <f>IF($H28="","",INDEX(Waitlist!$R$2:$R$501,MATCH($B$4&amp;"|"&amp;$H28,Waitlist!$AA$2:$AA$501,0)))</f>
        <v/>
      </c>
      <c r="J28" s="23">
        <f>IF($H28="","",INDEX(Waitlist!$V$2:$V$501,MATCH($B$4&amp;"|"&amp;$H28,Waitlist!$AA$2:$AA$501,0)))</f>
        <v/>
      </c>
      <c r="K28" s="22">
        <f>IF($H28="","",INDEX(Waitlist!$Y$2:$Y$501,MATCH($B$4&amp;"|"&amp;$H28,Waitlist!$AA$2:$AA$501,0)))</f>
        <v/>
      </c>
    </row>
    <row r="29">
      <c r="A29" s="22">
        <f>IF($B$4="","",IF(ISNUMBER(MATCH($B$4&amp;"|"&amp;9,'Sign-ups'!$AJ$2:$AJ$501,0)),9,""))</f>
        <v/>
      </c>
      <c r="B29" s="10">
        <f>IF($A29="","",INDEX('Sign-ups'!$AC$2:$AC$501,MATCH($B$4&amp;"|"&amp;$A29,'Sign-ups'!$AJ$2:$AJ$501,0)))</f>
        <v/>
      </c>
      <c r="C29" s="22">
        <f>IF($A29="","",INDEX('Sign-ups'!$AD$2:$AD$501,MATCH($B$4&amp;"|"&amp;$A29,'Sign-ups'!$AJ$2:$AJ$501,0)))</f>
        <v/>
      </c>
      <c r="D29" s="22">
        <f>IF($A29="","",INDEX('Sign-ups'!$AE$2:$AE$501,MATCH($B$4&amp;"|"&amp;$A29,'Sign-ups'!$AJ$2:$AJ$501,0)))</f>
        <v/>
      </c>
      <c r="E29" s="22">
        <f>IF($A29="","",INDEX('Sign-ups'!$AK$2:$AK$501,MATCH($B$4&amp;"|"&amp;$A29,'Sign-ups'!$AJ$2:$AJ$501,0)))</f>
        <v/>
      </c>
      <c r="F29" s="22">
        <f>IF($A29="","",INDEX('Sign-ups'!$AG$2:$AG$501,MATCH($B$4&amp;"|"&amp;$A29,'Sign-ups'!$AJ$2:$AJ$501,0)))</f>
        <v/>
      </c>
      <c r="H29" s="22">
        <f>IF($B$4="","",IF(ISNUMBER(MATCH($B$4&amp;"|"&amp;18,Waitlist!$AA$2:$AA$501,0)),18,""))</f>
        <v/>
      </c>
      <c r="I29" s="22">
        <f>IF($H29="","",INDEX(Waitlist!$R$2:$R$501,MATCH($B$4&amp;"|"&amp;$H29,Waitlist!$AA$2:$AA$501,0)))</f>
        <v/>
      </c>
      <c r="J29" s="23">
        <f>IF($H29="","",INDEX(Waitlist!$V$2:$V$501,MATCH($B$4&amp;"|"&amp;$H29,Waitlist!$AA$2:$AA$501,0)))</f>
        <v/>
      </c>
      <c r="K29" s="22">
        <f>IF($H29="","",INDEX(Waitlist!$Y$2:$Y$501,MATCH($B$4&amp;"|"&amp;$H29,Waitlist!$AA$2:$AA$501,0)))</f>
        <v/>
      </c>
    </row>
    <row r="30">
      <c r="A30" s="22">
        <f>IF($B$4="","",IF(ISNUMBER(MATCH($B$4&amp;"|"&amp;10,'Sign-ups'!$AJ$2:$AJ$501,0)),10,""))</f>
        <v/>
      </c>
      <c r="B30" s="10">
        <f>IF($A30="","",INDEX('Sign-ups'!$AC$2:$AC$501,MATCH($B$4&amp;"|"&amp;$A30,'Sign-ups'!$AJ$2:$AJ$501,0)))</f>
        <v/>
      </c>
      <c r="C30" s="22">
        <f>IF($A30="","",INDEX('Sign-ups'!$AD$2:$AD$501,MATCH($B$4&amp;"|"&amp;$A30,'Sign-ups'!$AJ$2:$AJ$501,0)))</f>
        <v/>
      </c>
      <c r="D30" s="22">
        <f>IF($A30="","",INDEX('Sign-ups'!$AE$2:$AE$501,MATCH($B$4&amp;"|"&amp;$A30,'Sign-ups'!$AJ$2:$AJ$501,0)))</f>
        <v/>
      </c>
      <c r="E30" s="22">
        <f>IF($A30="","",INDEX('Sign-ups'!$AK$2:$AK$501,MATCH($B$4&amp;"|"&amp;$A30,'Sign-ups'!$AJ$2:$AJ$501,0)))</f>
        <v/>
      </c>
      <c r="F30" s="22">
        <f>IF($A30="","",INDEX('Sign-ups'!$AG$2:$AG$501,MATCH($B$4&amp;"|"&amp;$A30,'Sign-ups'!$AJ$2:$AJ$501,0)))</f>
        <v/>
      </c>
      <c r="H30" s="22">
        <f>IF($B$4="","",IF(ISNUMBER(MATCH($B$4&amp;"|"&amp;19,Waitlist!$AA$2:$AA$501,0)),19,""))</f>
        <v/>
      </c>
      <c r="I30" s="22">
        <f>IF($H30="","",INDEX(Waitlist!$R$2:$R$501,MATCH($B$4&amp;"|"&amp;$H30,Waitlist!$AA$2:$AA$501,0)))</f>
        <v/>
      </c>
      <c r="J30" s="23">
        <f>IF($H30="","",INDEX(Waitlist!$V$2:$V$501,MATCH($B$4&amp;"|"&amp;$H30,Waitlist!$AA$2:$AA$501,0)))</f>
        <v/>
      </c>
      <c r="K30" s="22">
        <f>IF($H30="","",INDEX(Waitlist!$Y$2:$Y$501,MATCH($B$4&amp;"|"&amp;$H30,Waitlist!$AA$2:$AA$501,0)))</f>
        <v/>
      </c>
    </row>
    <row r="31">
      <c r="A31" s="22">
        <f>IF($B$4="","",IF(ISNUMBER(MATCH($B$4&amp;"|"&amp;11,'Sign-ups'!$AJ$2:$AJ$501,0)),11,""))</f>
        <v/>
      </c>
      <c r="B31" s="10">
        <f>IF($A31="","",INDEX('Sign-ups'!$AC$2:$AC$501,MATCH($B$4&amp;"|"&amp;$A31,'Sign-ups'!$AJ$2:$AJ$501,0)))</f>
        <v/>
      </c>
      <c r="C31" s="22">
        <f>IF($A31="","",INDEX('Sign-ups'!$AD$2:$AD$501,MATCH($B$4&amp;"|"&amp;$A31,'Sign-ups'!$AJ$2:$AJ$501,0)))</f>
        <v/>
      </c>
      <c r="D31" s="22">
        <f>IF($A31="","",INDEX('Sign-ups'!$AE$2:$AE$501,MATCH($B$4&amp;"|"&amp;$A31,'Sign-ups'!$AJ$2:$AJ$501,0)))</f>
        <v/>
      </c>
      <c r="E31" s="22">
        <f>IF($A31="","",INDEX('Sign-ups'!$AK$2:$AK$501,MATCH($B$4&amp;"|"&amp;$A31,'Sign-ups'!$AJ$2:$AJ$501,0)))</f>
        <v/>
      </c>
      <c r="F31" s="22">
        <f>IF($A31="","",INDEX('Sign-ups'!$AG$2:$AG$501,MATCH($B$4&amp;"|"&amp;$A31,'Sign-ups'!$AJ$2:$AJ$501,0)))</f>
        <v/>
      </c>
      <c r="H31" s="22">
        <f>IF($B$4="","",IF(ISNUMBER(MATCH($B$4&amp;"|"&amp;20,Waitlist!$AA$2:$AA$501,0)),20,""))</f>
        <v/>
      </c>
      <c r="I31" s="22">
        <f>IF($H31="","",INDEX(Waitlist!$R$2:$R$501,MATCH($B$4&amp;"|"&amp;$H31,Waitlist!$AA$2:$AA$501,0)))</f>
        <v/>
      </c>
      <c r="J31" s="23">
        <f>IF($H31="","",INDEX(Waitlist!$V$2:$V$501,MATCH($B$4&amp;"|"&amp;$H31,Waitlist!$AA$2:$AA$501,0)))</f>
        <v/>
      </c>
      <c r="K31" s="22">
        <f>IF($H31="","",INDEX(Waitlist!$Y$2:$Y$501,MATCH($B$4&amp;"|"&amp;$H31,Waitlist!$AA$2:$AA$501,0)))</f>
        <v/>
      </c>
    </row>
    <row r="32">
      <c r="A32" s="22">
        <f>IF($B$4="","",IF(ISNUMBER(MATCH($B$4&amp;"|"&amp;12,'Sign-ups'!$AJ$2:$AJ$501,0)),12,""))</f>
        <v/>
      </c>
      <c r="B32" s="10">
        <f>IF($A32="","",INDEX('Sign-ups'!$AC$2:$AC$501,MATCH($B$4&amp;"|"&amp;$A32,'Sign-ups'!$AJ$2:$AJ$501,0)))</f>
        <v/>
      </c>
      <c r="C32" s="22">
        <f>IF($A32="","",INDEX('Sign-ups'!$AD$2:$AD$501,MATCH($B$4&amp;"|"&amp;$A32,'Sign-ups'!$AJ$2:$AJ$501,0)))</f>
        <v/>
      </c>
      <c r="D32" s="22">
        <f>IF($A32="","",INDEX('Sign-ups'!$AE$2:$AE$501,MATCH($B$4&amp;"|"&amp;$A32,'Sign-ups'!$AJ$2:$AJ$501,0)))</f>
        <v/>
      </c>
      <c r="E32" s="22">
        <f>IF($A32="","",INDEX('Sign-ups'!$AK$2:$AK$501,MATCH($B$4&amp;"|"&amp;$A32,'Sign-ups'!$AJ$2:$AJ$501,0)))</f>
        <v/>
      </c>
      <c r="F32" s="22">
        <f>IF($A32="","",INDEX('Sign-ups'!$AG$2:$AG$501,MATCH($B$4&amp;"|"&amp;$A32,'Sign-ups'!$AJ$2:$AJ$501,0)))</f>
        <v/>
      </c>
      <c r="H32" s="22">
        <f>IF($B$4="","",IF(ISNUMBER(MATCH($B$4&amp;"|"&amp;21,Waitlist!$AA$2:$AA$501,0)),21,""))</f>
        <v/>
      </c>
      <c r="I32" s="22">
        <f>IF($H32="","",INDEX(Waitlist!$R$2:$R$501,MATCH($B$4&amp;"|"&amp;$H32,Waitlist!$AA$2:$AA$501,0)))</f>
        <v/>
      </c>
      <c r="J32" s="23">
        <f>IF($H32="","",INDEX(Waitlist!$V$2:$V$501,MATCH($B$4&amp;"|"&amp;$H32,Waitlist!$AA$2:$AA$501,0)))</f>
        <v/>
      </c>
      <c r="K32" s="22">
        <f>IF($H32="","",INDEX(Waitlist!$Y$2:$Y$501,MATCH($B$4&amp;"|"&amp;$H32,Waitlist!$AA$2:$AA$501,0)))</f>
        <v/>
      </c>
    </row>
    <row r="33">
      <c r="A33" s="22">
        <f>IF($B$4="","",IF(ISNUMBER(MATCH($B$4&amp;"|"&amp;13,'Sign-ups'!$AJ$2:$AJ$501,0)),13,""))</f>
        <v/>
      </c>
      <c r="B33" s="10">
        <f>IF($A33="","",INDEX('Sign-ups'!$AC$2:$AC$501,MATCH($B$4&amp;"|"&amp;$A33,'Sign-ups'!$AJ$2:$AJ$501,0)))</f>
        <v/>
      </c>
      <c r="C33" s="22">
        <f>IF($A33="","",INDEX('Sign-ups'!$AD$2:$AD$501,MATCH($B$4&amp;"|"&amp;$A33,'Sign-ups'!$AJ$2:$AJ$501,0)))</f>
        <v/>
      </c>
      <c r="D33" s="22">
        <f>IF($A33="","",INDEX('Sign-ups'!$AE$2:$AE$501,MATCH($B$4&amp;"|"&amp;$A33,'Sign-ups'!$AJ$2:$AJ$501,0)))</f>
        <v/>
      </c>
      <c r="E33" s="22">
        <f>IF($A33="","",INDEX('Sign-ups'!$AK$2:$AK$501,MATCH($B$4&amp;"|"&amp;$A33,'Sign-ups'!$AJ$2:$AJ$501,0)))</f>
        <v/>
      </c>
      <c r="F33" s="22">
        <f>IF($A33="","",INDEX('Sign-ups'!$AG$2:$AG$501,MATCH($B$4&amp;"|"&amp;$A33,'Sign-ups'!$AJ$2:$AJ$501,0)))</f>
        <v/>
      </c>
      <c r="H33" s="22">
        <f>IF($B$4="","",IF(ISNUMBER(MATCH($B$4&amp;"|"&amp;22,Waitlist!$AA$2:$AA$501,0)),22,""))</f>
        <v/>
      </c>
      <c r="I33" s="22">
        <f>IF($H33="","",INDEX(Waitlist!$R$2:$R$501,MATCH($B$4&amp;"|"&amp;$H33,Waitlist!$AA$2:$AA$501,0)))</f>
        <v/>
      </c>
      <c r="J33" s="23">
        <f>IF($H33="","",INDEX(Waitlist!$V$2:$V$501,MATCH($B$4&amp;"|"&amp;$H33,Waitlist!$AA$2:$AA$501,0)))</f>
        <v/>
      </c>
      <c r="K33" s="22">
        <f>IF($H33="","",INDEX(Waitlist!$Y$2:$Y$501,MATCH($B$4&amp;"|"&amp;$H33,Waitlist!$AA$2:$AA$501,0)))</f>
        <v/>
      </c>
    </row>
    <row r="34">
      <c r="A34" s="22">
        <f>IF($B$4="","",IF(ISNUMBER(MATCH($B$4&amp;"|"&amp;14,'Sign-ups'!$AJ$2:$AJ$501,0)),14,""))</f>
        <v/>
      </c>
      <c r="B34" s="10">
        <f>IF($A34="","",INDEX('Sign-ups'!$AC$2:$AC$501,MATCH($B$4&amp;"|"&amp;$A34,'Sign-ups'!$AJ$2:$AJ$501,0)))</f>
        <v/>
      </c>
      <c r="C34" s="22">
        <f>IF($A34="","",INDEX('Sign-ups'!$AD$2:$AD$501,MATCH($B$4&amp;"|"&amp;$A34,'Sign-ups'!$AJ$2:$AJ$501,0)))</f>
        <v/>
      </c>
      <c r="D34" s="22">
        <f>IF($A34="","",INDEX('Sign-ups'!$AE$2:$AE$501,MATCH($B$4&amp;"|"&amp;$A34,'Sign-ups'!$AJ$2:$AJ$501,0)))</f>
        <v/>
      </c>
      <c r="E34" s="22">
        <f>IF($A34="","",INDEX('Sign-ups'!$AK$2:$AK$501,MATCH($B$4&amp;"|"&amp;$A34,'Sign-ups'!$AJ$2:$AJ$501,0)))</f>
        <v/>
      </c>
      <c r="F34" s="22">
        <f>IF($A34="","",INDEX('Sign-ups'!$AG$2:$AG$501,MATCH($B$4&amp;"|"&amp;$A34,'Sign-ups'!$AJ$2:$AJ$501,0)))</f>
        <v/>
      </c>
      <c r="H34" s="22">
        <f>IF($B$4="","",IF(ISNUMBER(MATCH($B$4&amp;"|"&amp;23,Waitlist!$AA$2:$AA$501,0)),23,""))</f>
        <v/>
      </c>
      <c r="I34" s="22">
        <f>IF($H34="","",INDEX(Waitlist!$R$2:$R$501,MATCH($B$4&amp;"|"&amp;$H34,Waitlist!$AA$2:$AA$501,0)))</f>
        <v/>
      </c>
      <c r="J34" s="23">
        <f>IF($H34="","",INDEX(Waitlist!$V$2:$V$501,MATCH($B$4&amp;"|"&amp;$H34,Waitlist!$AA$2:$AA$501,0)))</f>
        <v/>
      </c>
      <c r="K34" s="22">
        <f>IF($H34="","",INDEX(Waitlist!$Y$2:$Y$501,MATCH($B$4&amp;"|"&amp;$H34,Waitlist!$AA$2:$AA$501,0)))</f>
        <v/>
      </c>
    </row>
    <row r="35">
      <c r="A35" s="22">
        <f>IF($B$4="","",IF(ISNUMBER(MATCH($B$4&amp;"|"&amp;15,'Sign-ups'!$AJ$2:$AJ$501,0)),15,""))</f>
        <v/>
      </c>
      <c r="B35" s="10">
        <f>IF($A35="","",INDEX('Sign-ups'!$AC$2:$AC$501,MATCH($B$4&amp;"|"&amp;$A35,'Sign-ups'!$AJ$2:$AJ$501,0)))</f>
        <v/>
      </c>
      <c r="C35" s="22">
        <f>IF($A35="","",INDEX('Sign-ups'!$AD$2:$AD$501,MATCH($B$4&amp;"|"&amp;$A35,'Sign-ups'!$AJ$2:$AJ$501,0)))</f>
        <v/>
      </c>
      <c r="D35" s="22">
        <f>IF($A35="","",INDEX('Sign-ups'!$AE$2:$AE$501,MATCH($B$4&amp;"|"&amp;$A35,'Sign-ups'!$AJ$2:$AJ$501,0)))</f>
        <v/>
      </c>
      <c r="E35" s="22">
        <f>IF($A35="","",INDEX('Sign-ups'!$AK$2:$AK$501,MATCH($B$4&amp;"|"&amp;$A35,'Sign-ups'!$AJ$2:$AJ$501,0)))</f>
        <v/>
      </c>
      <c r="F35" s="22">
        <f>IF($A35="","",INDEX('Sign-ups'!$AG$2:$AG$501,MATCH($B$4&amp;"|"&amp;$A35,'Sign-ups'!$AJ$2:$AJ$501,0)))</f>
        <v/>
      </c>
      <c r="H35" s="22">
        <f>IF($B$4="","",IF(ISNUMBER(MATCH($B$4&amp;"|"&amp;24,Waitlist!$AA$2:$AA$501,0)),24,""))</f>
        <v/>
      </c>
      <c r="I35" s="22">
        <f>IF($H35="","",INDEX(Waitlist!$R$2:$R$501,MATCH($B$4&amp;"|"&amp;$H35,Waitlist!$AA$2:$AA$501,0)))</f>
        <v/>
      </c>
      <c r="J35" s="23">
        <f>IF($H35="","",INDEX(Waitlist!$V$2:$V$501,MATCH($B$4&amp;"|"&amp;$H35,Waitlist!$AA$2:$AA$501,0)))</f>
        <v/>
      </c>
      <c r="K35" s="22">
        <f>IF($H35="","",INDEX(Waitlist!$Y$2:$Y$501,MATCH($B$4&amp;"|"&amp;$H35,Waitlist!$AA$2:$AA$501,0)))</f>
        <v/>
      </c>
    </row>
    <row r="36">
      <c r="A36" s="22">
        <f>IF($B$4="","",IF(ISNUMBER(MATCH($B$4&amp;"|"&amp;16,'Sign-ups'!$AJ$2:$AJ$501,0)),16,""))</f>
        <v/>
      </c>
      <c r="B36" s="10">
        <f>IF($A36="","",INDEX('Sign-ups'!$AC$2:$AC$501,MATCH($B$4&amp;"|"&amp;$A36,'Sign-ups'!$AJ$2:$AJ$501,0)))</f>
        <v/>
      </c>
      <c r="C36" s="22">
        <f>IF($A36="","",INDEX('Sign-ups'!$AD$2:$AD$501,MATCH($B$4&amp;"|"&amp;$A36,'Sign-ups'!$AJ$2:$AJ$501,0)))</f>
        <v/>
      </c>
      <c r="D36" s="22">
        <f>IF($A36="","",INDEX('Sign-ups'!$AE$2:$AE$501,MATCH($B$4&amp;"|"&amp;$A36,'Sign-ups'!$AJ$2:$AJ$501,0)))</f>
        <v/>
      </c>
      <c r="E36" s="22">
        <f>IF($A36="","",INDEX('Sign-ups'!$AK$2:$AK$501,MATCH($B$4&amp;"|"&amp;$A36,'Sign-ups'!$AJ$2:$AJ$501,0)))</f>
        <v/>
      </c>
      <c r="F36" s="22">
        <f>IF($A36="","",INDEX('Sign-ups'!$AG$2:$AG$501,MATCH($B$4&amp;"|"&amp;$A36,'Sign-ups'!$AJ$2:$AJ$501,0)))</f>
        <v/>
      </c>
      <c r="H36" s="22">
        <f>IF($B$4="","",IF(ISNUMBER(MATCH($B$4&amp;"|"&amp;25,Waitlist!$AA$2:$AA$501,0)),25,""))</f>
        <v/>
      </c>
      <c r="I36" s="22">
        <f>IF($H36="","",INDEX(Waitlist!$R$2:$R$501,MATCH($B$4&amp;"|"&amp;$H36,Waitlist!$AA$2:$AA$501,0)))</f>
        <v/>
      </c>
      <c r="J36" s="23">
        <f>IF($H36="","",INDEX(Waitlist!$V$2:$V$501,MATCH($B$4&amp;"|"&amp;$H36,Waitlist!$AA$2:$AA$501,0)))</f>
        <v/>
      </c>
      <c r="K36" s="22">
        <f>IF($H36="","",INDEX(Waitlist!$Y$2:$Y$501,MATCH($B$4&amp;"|"&amp;$H36,Waitlist!$AA$2:$AA$501,0)))</f>
        <v/>
      </c>
    </row>
    <row r="37">
      <c r="A37" s="22">
        <f>IF($B$4="","",IF(ISNUMBER(MATCH($B$4&amp;"|"&amp;17,'Sign-ups'!$AJ$2:$AJ$501,0)),17,""))</f>
        <v/>
      </c>
      <c r="B37" s="10">
        <f>IF($A37="","",INDEX('Sign-ups'!$AC$2:$AC$501,MATCH($B$4&amp;"|"&amp;$A37,'Sign-ups'!$AJ$2:$AJ$501,0)))</f>
        <v/>
      </c>
      <c r="C37" s="22">
        <f>IF($A37="","",INDEX('Sign-ups'!$AD$2:$AD$501,MATCH($B$4&amp;"|"&amp;$A37,'Sign-ups'!$AJ$2:$AJ$501,0)))</f>
        <v/>
      </c>
      <c r="D37" s="22">
        <f>IF($A37="","",INDEX('Sign-ups'!$AE$2:$AE$501,MATCH($B$4&amp;"|"&amp;$A37,'Sign-ups'!$AJ$2:$AJ$501,0)))</f>
        <v/>
      </c>
      <c r="E37" s="22">
        <f>IF($A37="","",INDEX('Sign-ups'!$AK$2:$AK$501,MATCH($B$4&amp;"|"&amp;$A37,'Sign-ups'!$AJ$2:$AJ$501,0)))</f>
        <v/>
      </c>
      <c r="F37" s="22">
        <f>IF($A37="","",INDEX('Sign-ups'!$AG$2:$AG$501,MATCH($B$4&amp;"|"&amp;$A37,'Sign-ups'!$AJ$2:$AJ$501,0)))</f>
        <v/>
      </c>
      <c r="H37" s="22">
        <f>IF($B$4="","",IF(ISNUMBER(MATCH($B$4&amp;"|"&amp;26,Waitlist!$AA$2:$AA$501,0)),26,""))</f>
        <v/>
      </c>
      <c r="I37" s="22">
        <f>IF($H37="","",INDEX(Waitlist!$R$2:$R$501,MATCH($B$4&amp;"|"&amp;$H37,Waitlist!$AA$2:$AA$501,0)))</f>
        <v/>
      </c>
      <c r="J37" s="23">
        <f>IF($H37="","",INDEX(Waitlist!$V$2:$V$501,MATCH($B$4&amp;"|"&amp;$H37,Waitlist!$AA$2:$AA$501,0)))</f>
        <v/>
      </c>
      <c r="K37" s="22">
        <f>IF($H37="","",INDEX(Waitlist!$Y$2:$Y$501,MATCH($B$4&amp;"|"&amp;$H37,Waitlist!$AA$2:$AA$501,0)))</f>
        <v/>
      </c>
    </row>
    <row r="38">
      <c r="A38" s="22">
        <f>IF($B$4="","",IF(ISNUMBER(MATCH($B$4&amp;"|"&amp;18,'Sign-ups'!$AJ$2:$AJ$501,0)),18,""))</f>
        <v/>
      </c>
      <c r="B38" s="10">
        <f>IF($A38="","",INDEX('Sign-ups'!$AC$2:$AC$501,MATCH($B$4&amp;"|"&amp;$A38,'Sign-ups'!$AJ$2:$AJ$501,0)))</f>
        <v/>
      </c>
      <c r="C38" s="22">
        <f>IF($A38="","",INDEX('Sign-ups'!$AD$2:$AD$501,MATCH($B$4&amp;"|"&amp;$A38,'Sign-ups'!$AJ$2:$AJ$501,0)))</f>
        <v/>
      </c>
      <c r="D38" s="22">
        <f>IF($A38="","",INDEX('Sign-ups'!$AE$2:$AE$501,MATCH($B$4&amp;"|"&amp;$A38,'Sign-ups'!$AJ$2:$AJ$501,0)))</f>
        <v/>
      </c>
      <c r="E38" s="22">
        <f>IF($A38="","",INDEX('Sign-ups'!$AK$2:$AK$501,MATCH($B$4&amp;"|"&amp;$A38,'Sign-ups'!$AJ$2:$AJ$501,0)))</f>
        <v/>
      </c>
      <c r="F38" s="22">
        <f>IF($A38="","",INDEX('Sign-ups'!$AG$2:$AG$501,MATCH($B$4&amp;"|"&amp;$A38,'Sign-ups'!$AJ$2:$AJ$501,0)))</f>
        <v/>
      </c>
      <c r="H38" s="22">
        <f>IF($B$4="","",IF(ISNUMBER(MATCH($B$4&amp;"|"&amp;27,Waitlist!$AA$2:$AA$501,0)),27,""))</f>
        <v/>
      </c>
      <c r="I38" s="22">
        <f>IF($H38="","",INDEX(Waitlist!$R$2:$R$501,MATCH($B$4&amp;"|"&amp;$H38,Waitlist!$AA$2:$AA$501,0)))</f>
        <v/>
      </c>
      <c r="J38" s="23">
        <f>IF($H38="","",INDEX(Waitlist!$V$2:$V$501,MATCH($B$4&amp;"|"&amp;$H38,Waitlist!$AA$2:$AA$501,0)))</f>
        <v/>
      </c>
      <c r="K38" s="22">
        <f>IF($H38="","",INDEX(Waitlist!$Y$2:$Y$501,MATCH($B$4&amp;"|"&amp;$H38,Waitlist!$AA$2:$AA$501,0)))</f>
        <v/>
      </c>
    </row>
    <row r="39">
      <c r="A39" s="22">
        <f>IF($B$4="","",IF(ISNUMBER(MATCH($B$4&amp;"|"&amp;19,'Sign-ups'!$AJ$2:$AJ$501,0)),19,""))</f>
        <v/>
      </c>
      <c r="B39" s="10">
        <f>IF($A39="","",INDEX('Sign-ups'!$AC$2:$AC$501,MATCH($B$4&amp;"|"&amp;$A39,'Sign-ups'!$AJ$2:$AJ$501,0)))</f>
        <v/>
      </c>
      <c r="C39" s="22">
        <f>IF($A39="","",INDEX('Sign-ups'!$AD$2:$AD$501,MATCH($B$4&amp;"|"&amp;$A39,'Sign-ups'!$AJ$2:$AJ$501,0)))</f>
        <v/>
      </c>
      <c r="D39" s="22">
        <f>IF($A39="","",INDEX('Sign-ups'!$AE$2:$AE$501,MATCH($B$4&amp;"|"&amp;$A39,'Sign-ups'!$AJ$2:$AJ$501,0)))</f>
        <v/>
      </c>
      <c r="E39" s="22">
        <f>IF($A39="","",INDEX('Sign-ups'!$AK$2:$AK$501,MATCH($B$4&amp;"|"&amp;$A39,'Sign-ups'!$AJ$2:$AJ$501,0)))</f>
        <v/>
      </c>
      <c r="F39" s="22">
        <f>IF($A39="","",INDEX('Sign-ups'!$AG$2:$AG$501,MATCH($B$4&amp;"|"&amp;$A39,'Sign-ups'!$AJ$2:$AJ$501,0)))</f>
        <v/>
      </c>
      <c r="H39" s="22">
        <f>IF($B$4="","",IF(ISNUMBER(MATCH($B$4&amp;"|"&amp;28,Waitlist!$AA$2:$AA$501,0)),28,""))</f>
        <v/>
      </c>
      <c r="I39" s="22">
        <f>IF($H39="","",INDEX(Waitlist!$R$2:$R$501,MATCH($B$4&amp;"|"&amp;$H39,Waitlist!$AA$2:$AA$501,0)))</f>
        <v/>
      </c>
      <c r="J39" s="23">
        <f>IF($H39="","",INDEX(Waitlist!$V$2:$V$501,MATCH($B$4&amp;"|"&amp;$H39,Waitlist!$AA$2:$AA$501,0)))</f>
        <v/>
      </c>
      <c r="K39" s="22">
        <f>IF($H39="","",INDEX(Waitlist!$Y$2:$Y$501,MATCH($B$4&amp;"|"&amp;$H39,Waitlist!$AA$2:$AA$501,0)))</f>
        <v/>
      </c>
    </row>
    <row r="40">
      <c r="A40" s="22">
        <f>IF($B$4="","",IF(ISNUMBER(MATCH($B$4&amp;"|"&amp;20,'Sign-ups'!$AJ$2:$AJ$501,0)),20,""))</f>
        <v/>
      </c>
      <c r="B40" s="10">
        <f>IF($A40="","",INDEX('Sign-ups'!$AC$2:$AC$501,MATCH($B$4&amp;"|"&amp;$A40,'Sign-ups'!$AJ$2:$AJ$501,0)))</f>
        <v/>
      </c>
      <c r="C40" s="22">
        <f>IF($A40="","",INDEX('Sign-ups'!$AD$2:$AD$501,MATCH($B$4&amp;"|"&amp;$A40,'Sign-ups'!$AJ$2:$AJ$501,0)))</f>
        <v/>
      </c>
      <c r="D40" s="22">
        <f>IF($A40="","",INDEX('Sign-ups'!$AE$2:$AE$501,MATCH($B$4&amp;"|"&amp;$A40,'Sign-ups'!$AJ$2:$AJ$501,0)))</f>
        <v/>
      </c>
      <c r="E40" s="22">
        <f>IF($A40="","",INDEX('Sign-ups'!$AK$2:$AK$501,MATCH($B$4&amp;"|"&amp;$A40,'Sign-ups'!$AJ$2:$AJ$501,0)))</f>
        <v/>
      </c>
      <c r="F40" s="22">
        <f>IF($A40="","",INDEX('Sign-ups'!$AG$2:$AG$501,MATCH($B$4&amp;"|"&amp;$A40,'Sign-ups'!$AJ$2:$AJ$501,0)))</f>
        <v/>
      </c>
      <c r="H40" s="22">
        <f>IF($B$4="","",IF(ISNUMBER(MATCH($B$4&amp;"|"&amp;29,Waitlist!$AA$2:$AA$501,0)),29,""))</f>
        <v/>
      </c>
      <c r="I40" s="22">
        <f>IF($H40="","",INDEX(Waitlist!$R$2:$R$501,MATCH($B$4&amp;"|"&amp;$H40,Waitlist!$AA$2:$AA$501,0)))</f>
        <v/>
      </c>
      <c r="J40" s="23">
        <f>IF($H40="","",INDEX(Waitlist!$V$2:$V$501,MATCH($B$4&amp;"|"&amp;$H40,Waitlist!$AA$2:$AA$501,0)))</f>
        <v/>
      </c>
      <c r="K40" s="22">
        <f>IF($H40="","",INDEX(Waitlist!$Y$2:$Y$501,MATCH($B$4&amp;"|"&amp;$H40,Waitlist!$AA$2:$AA$501,0)))</f>
        <v/>
      </c>
    </row>
    <row r="41">
      <c r="A41" s="22">
        <f>IF($B$4="","",IF(ISNUMBER(MATCH($B$4&amp;"|"&amp;21,'Sign-ups'!$AJ$2:$AJ$501,0)),21,""))</f>
        <v/>
      </c>
      <c r="B41" s="10">
        <f>IF($A41="","",INDEX('Sign-ups'!$AC$2:$AC$501,MATCH($B$4&amp;"|"&amp;$A41,'Sign-ups'!$AJ$2:$AJ$501,0)))</f>
        <v/>
      </c>
      <c r="C41" s="22">
        <f>IF($A41="","",INDEX('Sign-ups'!$AD$2:$AD$501,MATCH($B$4&amp;"|"&amp;$A41,'Sign-ups'!$AJ$2:$AJ$501,0)))</f>
        <v/>
      </c>
      <c r="D41" s="22">
        <f>IF($A41="","",INDEX('Sign-ups'!$AE$2:$AE$501,MATCH($B$4&amp;"|"&amp;$A41,'Sign-ups'!$AJ$2:$AJ$501,0)))</f>
        <v/>
      </c>
      <c r="E41" s="22">
        <f>IF($A41="","",INDEX('Sign-ups'!$AK$2:$AK$501,MATCH($B$4&amp;"|"&amp;$A41,'Sign-ups'!$AJ$2:$AJ$501,0)))</f>
        <v/>
      </c>
      <c r="F41" s="22">
        <f>IF($A41="","",INDEX('Sign-ups'!$AG$2:$AG$501,MATCH($B$4&amp;"|"&amp;$A41,'Sign-ups'!$AJ$2:$AJ$501,0)))</f>
        <v/>
      </c>
      <c r="H41" s="22">
        <f>IF($B$4="","",IF(ISNUMBER(MATCH($B$4&amp;"|"&amp;30,Waitlist!$AA$2:$AA$501,0)),30,""))</f>
        <v/>
      </c>
      <c r="I41" s="22">
        <f>IF($H41="","",INDEX(Waitlist!$R$2:$R$501,MATCH($B$4&amp;"|"&amp;$H41,Waitlist!$AA$2:$AA$501,0)))</f>
        <v/>
      </c>
      <c r="J41" s="23">
        <f>IF($H41="","",INDEX(Waitlist!$V$2:$V$501,MATCH($B$4&amp;"|"&amp;$H41,Waitlist!$AA$2:$AA$501,0)))</f>
        <v/>
      </c>
      <c r="K41" s="22">
        <f>IF($H41="","",INDEX(Waitlist!$Y$2:$Y$501,MATCH($B$4&amp;"|"&amp;$H41,Waitlist!$AA$2:$AA$501,0)))</f>
        <v/>
      </c>
    </row>
    <row r="42">
      <c r="A42" s="22">
        <f>IF($B$4="","",IF(ISNUMBER(MATCH($B$4&amp;"|"&amp;22,'Sign-ups'!$AJ$2:$AJ$501,0)),22,""))</f>
        <v/>
      </c>
      <c r="B42" s="10">
        <f>IF($A42="","",INDEX('Sign-ups'!$AC$2:$AC$501,MATCH($B$4&amp;"|"&amp;$A42,'Sign-ups'!$AJ$2:$AJ$501,0)))</f>
        <v/>
      </c>
      <c r="C42" s="22">
        <f>IF($A42="","",INDEX('Sign-ups'!$AD$2:$AD$501,MATCH($B$4&amp;"|"&amp;$A42,'Sign-ups'!$AJ$2:$AJ$501,0)))</f>
        <v/>
      </c>
      <c r="D42" s="22">
        <f>IF($A42="","",INDEX('Sign-ups'!$AE$2:$AE$501,MATCH($B$4&amp;"|"&amp;$A42,'Sign-ups'!$AJ$2:$AJ$501,0)))</f>
        <v/>
      </c>
      <c r="E42" s="22">
        <f>IF($A42="","",INDEX('Sign-ups'!$AK$2:$AK$501,MATCH($B$4&amp;"|"&amp;$A42,'Sign-ups'!$AJ$2:$AJ$501,0)))</f>
        <v/>
      </c>
      <c r="F42" s="22">
        <f>IF($A42="","",INDEX('Sign-ups'!$AG$2:$AG$501,MATCH($B$4&amp;"|"&amp;$A42,'Sign-ups'!$AJ$2:$AJ$501,0)))</f>
        <v/>
      </c>
    </row>
    <row r="43">
      <c r="A43" s="22">
        <f>IF($B$4="","",IF(ISNUMBER(MATCH($B$4&amp;"|"&amp;23,'Sign-ups'!$AJ$2:$AJ$501,0)),23,""))</f>
        <v/>
      </c>
      <c r="B43" s="10">
        <f>IF($A43="","",INDEX('Sign-ups'!$AC$2:$AC$501,MATCH($B$4&amp;"|"&amp;$A43,'Sign-ups'!$AJ$2:$AJ$501,0)))</f>
        <v/>
      </c>
      <c r="C43" s="22">
        <f>IF($A43="","",INDEX('Sign-ups'!$AD$2:$AD$501,MATCH($B$4&amp;"|"&amp;$A43,'Sign-ups'!$AJ$2:$AJ$501,0)))</f>
        <v/>
      </c>
      <c r="D43" s="22">
        <f>IF($A43="","",INDEX('Sign-ups'!$AE$2:$AE$501,MATCH($B$4&amp;"|"&amp;$A43,'Sign-ups'!$AJ$2:$AJ$501,0)))</f>
        <v/>
      </c>
      <c r="E43" s="22">
        <f>IF($A43="","",INDEX('Sign-ups'!$AK$2:$AK$501,MATCH($B$4&amp;"|"&amp;$A43,'Sign-ups'!$AJ$2:$AJ$501,0)))</f>
        <v/>
      </c>
      <c r="F43" s="22">
        <f>IF($A43="","",INDEX('Sign-ups'!$AG$2:$AG$501,MATCH($B$4&amp;"|"&amp;$A43,'Sign-ups'!$AJ$2:$AJ$501,0)))</f>
        <v/>
      </c>
    </row>
    <row r="44">
      <c r="A44" s="22">
        <f>IF($B$4="","",IF(ISNUMBER(MATCH($B$4&amp;"|"&amp;24,'Sign-ups'!$AJ$2:$AJ$501,0)),24,""))</f>
        <v/>
      </c>
      <c r="B44" s="10">
        <f>IF($A44="","",INDEX('Sign-ups'!$AC$2:$AC$501,MATCH($B$4&amp;"|"&amp;$A44,'Sign-ups'!$AJ$2:$AJ$501,0)))</f>
        <v/>
      </c>
      <c r="C44" s="22">
        <f>IF($A44="","",INDEX('Sign-ups'!$AD$2:$AD$501,MATCH($B$4&amp;"|"&amp;$A44,'Sign-ups'!$AJ$2:$AJ$501,0)))</f>
        <v/>
      </c>
      <c r="D44" s="22">
        <f>IF($A44="","",INDEX('Sign-ups'!$AE$2:$AE$501,MATCH($B$4&amp;"|"&amp;$A44,'Sign-ups'!$AJ$2:$AJ$501,0)))</f>
        <v/>
      </c>
      <c r="E44" s="22">
        <f>IF($A44="","",INDEX('Sign-ups'!$AK$2:$AK$501,MATCH($B$4&amp;"|"&amp;$A44,'Sign-ups'!$AJ$2:$AJ$501,0)))</f>
        <v/>
      </c>
      <c r="F44" s="22">
        <f>IF($A44="","",INDEX('Sign-ups'!$AG$2:$AG$501,MATCH($B$4&amp;"|"&amp;$A44,'Sign-ups'!$AJ$2:$AJ$501,0)))</f>
        <v/>
      </c>
    </row>
    <row r="45">
      <c r="A45" s="22">
        <f>IF($B$4="","",IF(ISNUMBER(MATCH($B$4&amp;"|"&amp;25,'Sign-ups'!$AJ$2:$AJ$501,0)),25,""))</f>
        <v/>
      </c>
      <c r="B45" s="10">
        <f>IF($A45="","",INDEX('Sign-ups'!$AC$2:$AC$501,MATCH($B$4&amp;"|"&amp;$A45,'Sign-ups'!$AJ$2:$AJ$501,0)))</f>
        <v/>
      </c>
      <c r="C45" s="22">
        <f>IF($A45="","",INDEX('Sign-ups'!$AD$2:$AD$501,MATCH($B$4&amp;"|"&amp;$A45,'Sign-ups'!$AJ$2:$AJ$501,0)))</f>
        <v/>
      </c>
      <c r="D45" s="22">
        <f>IF($A45="","",INDEX('Sign-ups'!$AE$2:$AE$501,MATCH($B$4&amp;"|"&amp;$A45,'Sign-ups'!$AJ$2:$AJ$501,0)))</f>
        <v/>
      </c>
      <c r="E45" s="22">
        <f>IF($A45="","",INDEX('Sign-ups'!$AK$2:$AK$501,MATCH($B$4&amp;"|"&amp;$A45,'Sign-ups'!$AJ$2:$AJ$501,0)))</f>
        <v/>
      </c>
      <c r="F45" s="22">
        <f>IF($A45="","",INDEX('Sign-ups'!$AG$2:$AG$501,MATCH($B$4&amp;"|"&amp;$A45,'Sign-ups'!$AJ$2:$AJ$501,0)))</f>
        <v/>
      </c>
    </row>
    <row r="46">
      <c r="A46" s="22">
        <f>IF($B$4="","",IF(ISNUMBER(MATCH($B$4&amp;"|"&amp;26,'Sign-ups'!$AJ$2:$AJ$501,0)),26,""))</f>
        <v/>
      </c>
      <c r="B46" s="10">
        <f>IF($A46="","",INDEX('Sign-ups'!$AC$2:$AC$501,MATCH($B$4&amp;"|"&amp;$A46,'Sign-ups'!$AJ$2:$AJ$501,0)))</f>
        <v/>
      </c>
      <c r="C46" s="22">
        <f>IF($A46="","",INDEX('Sign-ups'!$AD$2:$AD$501,MATCH($B$4&amp;"|"&amp;$A46,'Sign-ups'!$AJ$2:$AJ$501,0)))</f>
        <v/>
      </c>
      <c r="D46" s="22">
        <f>IF($A46="","",INDEX('Sign-ups'!$AE$2:$AE$501,MATCH($B$4&amp;"|"&amp;$A46,'Sign-ups'!$AJ$2:$AJ$501,0)))</f>
        <v/>
      </c>
      <c r="E46" s="22">
        <f>IF($A46="","",INDEX('Sign-ups'!$AK$2:$AK$501,MATCH($B$4&amp;"|"&amp;$A46,'Sign-ups'!$AJ$2:$AJ$501,0)))</f>
        <v/>
      </c>
      <c r="F46" s="22">
        <f>IF($A46="","",INDEX('Sign-ups'!$AG$2:$AG$501,MATCH($B$4&amp;"|"&amp;$A46,'Sign-ups'!$AJ$2:$AJ$501,0)))</f>
        <v/>
      </c>
    </row>
    <row r="47">
      <c r="A47" s="22">
        <f>IF($B$4="","",IF(ISNUMBER(MATCH($B$4&amp;"|"&amp;27,'Sign-ups'!$AJ$2:$AJ$501,0)),27,""))</f>
        <v/>
      </c>
      <c r="B47" s="10">
        <f>IF($A47="","",INDEX('Sign-ups'!$AC$2:$AC$501,MATCH($B$4&amp;"|"&amp;$A47,'Sign-ups'!$AJ$2:$AJ$501,0)))</f>
        <v/>
      </c>
      <c r="C47" s="22">
        <f>IF($A47="","",INDEX('Sign-ups'!$AD$2:$AD$501,MATCH($B$4&amp;"|"&amp;$A47,'Sign-ups'!$AJ$2:$AJ$501,0)))</f>
        <v/>
      </c>
      <c r="D47" s="22">
        <f>IF($A47="","",INDEX('Sign-ups'!$AE$2:$AE$501,MATCH($B$4&amp;"|"&amp;$A47,'Sign-ups'!$AJ$2:$AJ$501,0)))</f>
        <v/>
      </c>
      <c r="E47" s="22">
        <f>IF($A47="","",INDEX('Sign-ups'!$AK$2:$AK$501,MATCH($B$4&amp;"|"&amp;$A47,'Sign-ups'!$AJ$2:$AJ$501,0)))</f>
        <v/>
      </c>
      <c r="F47" s="22">
        <f>IF($A47="","",INDEX('Sign-ups'!$AG$2:$AG$501,MATCH($B$4&amp;"|"&amp;$A47,'Sign-ups'!$AJ$2:$AJ$501,0)))</f>
        <v/>
      </c>
    </row>
    <row r="48">
      <c r="A48" s="22">
        <f>IF($B$4="","",IF(ISNUMBER(MATCH($B$4&amp;"|"&amp;28,'Sign-ups'!$AJ$2:$AJ$501,0)),28,""))</f>
        <v/>
      </c>
      <c r="B48" s="10">
        <f>IF($A48="","",INDEX('Sign-ups'!$AC$2:$AC$501,MATCH($B$4&amp;"|"&amp;$A48,'Sign-ups'!$AJ$2:$AJ$501,0)))</f>
        <v/>
      </c>
      <c r="C48" s="22">
        <f>IF($A48="","",INDEX('Sign-ups'!$AD$2:$AD$501,MATCH($B$4&amp;"|"&amp;$A48,'Sign-ups'!$AJ$2:$AJ$501,0)))</f>
        <v/>
      </c>
      <c r="D48" s="22">
        <f>IF($A48="","",INDEX('Sign-ups'!$AE$2:$AE$501,MATCH($B$4&amp;"|"&amp;$A48,'Sign-ups'!$AJ$2:$AJ$501,0)))</f>
        <v/>
      </c>
      <c r="E48" s="22">
        <f>IF($A48="","",INDEX('Sign-ups'!$AK$2:$AK$501,MATCH($B$4&amp;"|"&amp;$A48,'Sign-ups'!$AJ$2:$AJ$501,0)))</f>
        <v/>
      </c>
      <c r="F48" s="22">
        <f>IF($A48="","",INDEX('Sign-ups'!$AG$2:$AG$501,MATCH($B$4&amp;"|"&amp;$A48,'Sign-ups'!$AJ$2:$AJ$501,0)))</f>
        <v/>
      </c>
    </row>
    <row r="49">
      <c r="A49" s="22">
        <f>IF($B$4="","",IF(ISNUMBER(MATCH($B$4&amp;"|"&amp;29,'Sign-ups'!$AJ$2:$AJ$501,0)),29,""))</f>
        <v/>
      </c>
      <c r="B49" s="10">
        <f>IF($A49="","",INDEX('Sign-ups'!$AC$2:$AC$501,MATCH($B$4&amp;"|"&amp;$A49,'Sign-ups'!$AJ$2:$AJ$501,0)))</f>
        <v/>
      </c>
      <c r="C49" s="22">
        <f>IF($A49="","",INDEX('Sign-ups'!$AD$2:$AD$501,MATCH($B$4&amp;"|"&amp;$A49,'Sign-ups'!$AJ$2:$AJ$501,0)))</f>
        <v/>
      </c>
      <c r="D49" s="22">
        <f>IF($A49="","",INDEX('Sign-ups'!$AE$2:$AE$501,MATCH($B$4&amp;"|"&amp;$A49,'Sign-ups'!$AJ$2:$AJ$501,0)))</f>
        <v/>
      </c>
      <c r="E49" s="22">
        <f>IF($A49="","",INDEX('Sign-ups'!$AK$2:$AK$501,MATCH($B$4&amp;"|"&amp;$A49,'Sign-ups'!$AJ$2:$AJ$501,0)))</f>
        <v/>
      </c>
      <c r="F49" s="22">
        <f>IF($A49="","",INDEX('Sign-ups'!$AG$2:$AG$501,MATCH($B$4&amp;"|"&amp;$A49,'Sign-ups'!$AJ$2:$AJ$501,0)))</f>
        <v/>
      </c>
    </row>
    <row r="50">
      <c r="A50" s="22">
        <f>IF($B$4="","",IF(ISNUMBER(MATCH($B$4&amp;"|"&amp;30,'Sign-ups'!$AJ$2:$AJ$501,0)),30,""))</f>
        <v/>
      </c>
      <c r="B50" s="10">
        <f>IF($A50="","",INDEX('Sign-ups'!$AC$2:$AC$501,MATCH($B$4&amp;"|"&amp;$A50,'Sign-ups'!$AJ$2:$AJ$501,0)))</f>
        <v/>
      </c>
      <c r="C50" s="22">
        <f>IF($A50="","",INDEX('Sign-ups'!$AD$2:$AD$501,MATCH($B$4&amp;"|"&amp;$A50,'Sign-ups'!$AJ$2:$AJ$501,0)))</f>
        <v/>
      </c>
      <c r="D50" s="22">
        <f>IF($A50="","",INDEX('Sign-ups'!$AE$2:$AE$501,MATCH($B$4&amp;"|"&amp;$A50,'Sign-ups'!$AJ$2:$AJ$501,0)))</f>
        <v/>
      </c>
      <c r="E50" s="22">
        <f>IF($A50="","",INDEX('Sign-ups'!$AK$2:$AK$501,MATCH($B$4&amp;"|"&amp;$A50,'Sign-ups'!$AJ$2:$AJ$501,0)))</f>
        <v/>
      </c>
      <c r="F50" s="22">
        <f>IF($A50="","",INDEX('Sign-ups'!$AG$2:$AG$501,MATCH($B$4&amp;"|"&amp;$A50,'Sign-ups'!$AJ$2:$AJ$501,0)))</f>
        <v/>
      </c>
    </row>
    <row r="51">
      <c r="A51" s="14" t="inlineStr">
        <is>
          <t>Room for 30 people per class on this tab. Over that, filter the Sign-ups tab by class.</t>
        </is>
      </c>
    </row>
  </sheetData>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4B2E83"/>
    <outlinePr summaryBelow="1" summaryRight="1"/>
    <pageSetUpPr/>
  </sheetPr>
  <dimension ref="A1:K51"/>
  <sheetViews>
    <sheetView workbookViewId="0">
      <selection activeCell="A1" sqref="A1"/>
    </sheetView>
  </sheetViews>
  <sheetFormatPr baseColWidth="8" defaultRowHeight="15"/>
  <cols>
    <col width="30" customWidth="1" min="1" max="1"/>
    <col width="24" customWidth="1" min="2" max="2"/>
    <col width="26" customWidth="1" min="3" max="3"/>
    <col width="28" customWidth="1" min="4" max="4"/>
    <col width="18" customWidth="1" min="5" max="5"/>
    <col width="18" customWidth="1" min="6" max="6"/>
    <col width="3" customWidth="1" min="7" max="7"/>
    <col width="8" customWidth="1" min="8" max="8"/>
    <col width="20" customWidth="1" min="9" max="9"/>
    <col width="18" customWidth="1" min="10" max="10"/>
    <col width="12" customWidth="1" min="11" max="11"/>
  </cols>
  <sheetData>
    <row r="1">
      <c r="A1" s="15" t="inlineStr">
        <is>
          <t>Class 2: roster and waitlist</t>
        </is>
      </c>
    </row>
    <row r="2">
      <c r="A2" s="16" t="inlineStr">
        <is>
          <t>Type the class code, a name and your places in the yellow cells. Everything else is worked out. Rename this tab to match your class if you like.</t>
        </is>
      </c>
    </row>
    <row r="3">
      <c r="A3" s="17">
        <f>IF(COUNTIF('Sign-ups'!$A$2:$A$501,"EXAMPLE*")&gt;0,"You are looking at EXAMPLE data. Clear the examples on Sign-ups (A2 to AA11) and Waitlist (A2 to P5), then paste your own.","")</f>
        <v/>
      </c>
    </row>
    <row r="4">
      <c r="A4" s="20" t="inlineStr">
        <is>
          <t>Class code (the ?class= value)</t>
        </is>
      </c>
      <c r="B4" s="21" t="inlineStr">
        <is>
          <t>sat-9am</t>
        </is>
      </c>
      <c r="D4" s="20" t="inlineStr">
        <is>
          <t>Filled</t>
        </is>
      </c>
      <c r="E4" s="19">
        <f>IF($B$4="","",SUMPRODUCT(('Sign-ups'!$AF$2:$AF$501=$B$4)*('Sign-ups'!$AH$2:$AH$501=1)))</f>
        <v/>
      </c>
    </row>
    <row r="5">
      <c r="A5" s="20" t="inlineStr">
        <is>
          <t>Class name</t>
        </is>
      </c>
      <c r="B5" s="21" t="inlineStr">
        <is>
          <t>Saturday 9 am</t>
        </is>
      </c>
      <c r="D5" s="20" t="inlineStr">
        <is>
          <t>Places left</t>
        </is>
      </c>
      <c r="E5" s="19">
        <f>IF(OR($B$4="",NOT(ISNUMBER($B$6))),"",$B$6-$E$4)</f>
        <v/>
      </c>
    </row>
    <row r="6">
      <c r="A6" s="20" t="inlineStr">
        <is>
          <t>Places</t>
        </is>
      </c>
      <c r="B6" s="21" t="n">
        <v>8</v>
      </c>
      <c r="D6" s="20" t="inlineStr">
        <is>
          <t>Waiting on the list</t>
        </is>
      </c>
      <c r="E6" s="19">
        <f>IF($B$4="","",SUMPRODUCT((Waitlist!$U$2:$U$501=$B$4)*(Waitlist!$Y$2:$Y$501="Waiting")))</f>
        <v/>
      </c>
    </row>
    <row r="7">
      <c r="A7" s="20" t="inlineStr">
        <is>
          <t>Status</t>
        </is>
      </c>
      <c r="B7" s="10">
        <f>IF($B$4="","Type a class code in B4",IF(NOT(ISNUMBER($B$6)),"Type your places in B6",IF($E$4&gt;$B$6,"Over by "&amp;($E$4-$B$6),IF($E$4=$B$6,"Full","Open: "&amp;$E$5&amp;" left"))))</f>
        <v/>
      </c>
      <c r="D7" s="20" t="inlineStr">
        <is>
          <t>Offers waiting for an answer</t>
        </is>
      </c>
      <c r="E7" s="19">
        <f>IF($B$4="","",SUMPRODUCT((Waitlist!$U$2:$U$501=$B$4)*(Waitlist!$Y$2:$Y$501="Offered")))</f>
        <v/>
      </c>
    </row>
    <row r="8">
      <c r="D8" s="20" t="inlineStr">
        <is>
          <t>Places to offer now</t>
        </is>
      </c>
      <c r="E8" s="19">
        <f>IF(OR($B$4="",NOT(ISNUMBER($B$6))),"",MIN($E$6,MAX(0,$B$6-$E$4-$E$7)))</f>
        <v/>
      </c>
    </row>
    <row r="10">
      <c r="A10" s="7" t="inlineStr">
        <is>
          <t>Spot opened: offer a place to these people, in this order</t>
        </is>
      </c>
      <c r="H10" s="7" t="inlineStr">
        <is>
          <t>Waitlist, in the order people joined</t>
        </is>
      </c>
    </row>
    <row r="11" ht="24" customHeight="1">
      <c r="A11" s="3" t="inlineStr">
        <is>
          <t>Order</t>
        </is>
      </c>
      <c r="B11" s="3" t="inlineStr">
        <is>
          <t>Name</t>
        </is>
      </c>
      <c r="C11" s="3" t="inlineStr">
        <is>
          <t>Email</t>
        </is>
      </c>
      <c r="D11" s="3" t="inlineStr">
        <is>
          <t>Phone</t>
        </is>
      </c>
      <c r="E11" s="3" t="inlineStr">
        <is>
          <t>Joined the list</t>
        </is>
      </c>
      <c r="H11" s="3" t="inlineStr">
        <is>
          <t>Place</t>
        </is>
      </c>
      <c r="I11" s="3" t="inlineStr">
        <is>
          <t>Name</t>
        </is>
      </c>
      <c r="J11" s="3" t="inlineStr">
        <is>
          <t>Joined the list</t>
        </is>
      </c>
      <c r="K11" s="3" t="inlineStr">
        <is>
          <t>Status</t>
        </is>
      </c>
    </row>
    <row r="12">
      <c r="A12" s="22">
        <f>IF(AND($B$4&lt;&gt;"",ISNUMBER($E$8)),IF(1&lt;=$E$8,1,""),"")</f>
        <v/>
      </c>
      <c r="B12" s="22">
        <f>IF($A12="","",IFERROR(INDEX(Waitlist!$R$2:$R$501,MATCH($B$4&amp;"|"&amp;$A12,Waitlist!$AB$2:$AB$501,0)),""))</f>
        <v/>
      </c>
      <c r="C12" s="22">
        <f>IF($A12="","",IFERROR(INDEX(Waitlist!$S$2:$S$501,MATCH($B$4&amp;"|"&amp;$A12,Waitlist!$AB$2:$AB$501,0)),""))</f>
        <v/>
      </c>
      <c r="D12" s="22">
        <f>IF($A12="","",IFERROR(INDEX(Waitlist!$T$2:$T$501,MATCH($B$4&amp;"|"&amp;$A12,Waitlist!$AB$2:$AB$501,0)),""))</f>
        <v/>
      </c>
      <c r="E12" s="23">
        <f>IF($A12="","",IFERROR(INDEX(Waitlist!$V$2:$V$501,MATCH($B$4&amp;"|"&amp;$A12,Waitlist!$AB$2:$AB$501,0)),""))</f>
        <v/>
      </c>
      <c r="H12" s="22">
        <f>IF($B$4="","",IF(ISNUMBER(MATCH($B$4&amp;"|"&amp;1,Waitlist!$AA$2:$AA$501,0)),1,""))</f>
        <v/>
      </c>
      <c r="I12" s="22">
        <f>IF($H12="","",INDEX(Waitlist!$R$2:$R$501,MATCH($B$4&amp;"|"&amp;$H12,Waitlist!$AA$2:$AA$501,0)))</f>
        <v/>
      </c>
      <c r="J12" s="23">
        <f>IF($H12="","",INDEX(Waitlist!$V$2:$V$501,MATCH($B$4&amp;"|"&amp;$H12,Waitlist!$AA$2:$AA$501,0)))</f>
        <v/>
      </c>
      <c r="K12" s="22">
        <f>IF($H12="","",INDEX(Waitlist!$Y$2:$Y$501,MATCH($B$4&amp;"|"&amp;$H12,Waitlist!$AA$2:$AA$501,0)))</f>
        <v/>
      </c>
    </row>
    <row r="13">
      <c r="A13" s="22">
        <f>IF(AND($B$4&lt;&gt;"",ISNUMBER($E$8)),IF(2&lt;=$E$8,2,""),"")</f>
        <v/>
      </c>
      <c r="B13" s="22">
        <f>IF($A13="","",IFERROR(INDEX(Waitlist!$R$2:$R$501,MATCH($B$4&amp;"|"&amp;$A13,Waitlist!$AB$2:$AB$501,0)),""))</f>
        <v/>
      </c>
      <c r="C13" s="22">
        <f>IF($A13="","",IFERROR(INDEX(Waitlist!$S$2:$S$501,MATCH($B$4&amp;"|"&amp;$A13,Waitlist!$AB$2:$AB$501,0)),""))</f>
        <v/>
      </c>
      <c r="D13" s="22">
        <f>IF($A13="","",IFERROR(INDEX(Waitlist!$T$2:$T$501,MATCH($B$4&amp;"|"&amp;$A13,Waitlist!$AB$2:$AB$501,0)),""))</f>
        <v/>
      </c>
      <c r="E13" s="23">
        <f>IF($A13="","",IFERROR(INDEX(Waitlist!$V$2:$V$501,MATCH($B$4&amp;"|"&amp;$A13,Waitlist!$AB$2:$AB$501,0)),""))</f>
        <v/>
      </c>
      <c r="H13" s="22">
        <f>IF($B$4="","",IF(ISNUMBER(MATCH($B$4&amp;"|"&amp;2,Waitlist!$AA$2:$AA$501,0)),2,""))</f>
        <v/>
      </c>
      <c r="I13" s="22">
        <f>IF($H13="","",INDEX(Waitlist!$R$2:$R$501,MATCH($B$4&amp;"|"&amp;$H13,Waitlist!$AA$2:$AA$501,0)))</f>
        <v/>
      </c>
      <c r="J13" s="23">
        <f>IF($H13="","",INDEX(Waitlist!$V$2:$V$501,MATCH($B$4&amp;"|"&amp;$H13,Waitlist!$AA$2:$AA$501,0)))</f>
        <v/>
      </c>
      <c r="K13" s="22">
        <f>IF($H13="","",INDEX(Waitlist!$Y$2:$Y$501,MATCH($B$4&amp;"|"&amp;$H13,Waitlist!$AA$2:$AA$501,0)))</f>
        <v/>
      </c>
    </row>
    <row r="14">
      <c r="A14" s="22">
        <f>IF(AND($B$4&lt;&gt;"",ISNUMBER($E$8)),IF(3&lt;=$E$8,3,""),"")</f>
        <v/>
      </c>
      <c r="B14" s="22">
        <f>IF($A14="","",IFERROR(INDEX(Waitlist!$R$2:$R$501,MATCH($B$4&amp;"|"&amp;$A14,Waitlist!$AB$2:$AB$501,0)),""))</f>
        <v/>
      </c>
      <c r="C14" s="22">
        <f>IF($A14="","",IFERROR(INDEX(Waitlist!$S$2:$S$501,MATCH($B$4&amp;"|"&amp;$A14,Waitlist!$AB$2:$AB$501,0)),""))</f>
        <v/>
      </c>
      <c r="D14" s="22">
        <f>IF($A14="","",IFERROR(INDEX(Waitlist!$T$2:$T$501,MATCH($B$4&amp;"|"&amp;$A14,Waitlist!$AB$2:$AB$501,0)),""))</f>
        <v/>
      </c>
      <c r="E14" s="23">
        <f>IF($A14="","",IFERROR(INDEX(Waitlist!$V$2:$V$501,MATCH($B$4&amp;"|"&amp;$A14,Waitlist!$AB$2:$AB$501,0)),""))</f>
        <v/>
      </c>
      <c r="H14" s="22">
        <f>IF($B$4="","",IF(ISNUMBER(MATCH($B$4&amp;"|"&amp;3,Waitlist!$AA$2:$AA$501,0)),3,""))</f>
        <v/>
      </c>
      <c r="I14" s="22">
        <f>IF($H14="","",INDEX(Waitlist!$R$2:$R$501,MATCH($B$4&amp;"|"&amp;$H14,Waitlist!$AA$2:$AA$501,0)))</f>
        <v/>
      </c>
      <c r="J14" s="23">
        <f>IF($H14="","",INDEX(Waitlist!$V$2:$V$501,MATCH($B$4&amp;"|"&amp;$H14,Waitlist!$AA$2:$AA$501,0)))</f>
        <v/>
      </c>
      <c r="K14" s="22">
        <f>IF($H14="","",INDEX(Waitlist!$Y$2:$Y$501,MATCH($B$4&amp;"|"&amp;$H14,Waitlist!$AA$2:$AA$501,0)))</f>
        <v/>
      </c>
    </row>
    <row r="15">
      <c r="A15" s="22">
        <f>IF(AND($B$4&lt;&gt;"",ISNUMBER($E$8)),IF(4&lt;=$E$8,4,""),"")</f>
        <v/>
      </c>
      <c r="B15" s="22">
        <f>IF($A15="","",IFERROR(INDEX(Waitlist!$R$2:$R$501,MATCH($B$4&amp;"|"&amp;$A15,Waitlist!$AB$2:$AB$501,0)),""))</f>
        <v/>
      </c>
      <c r="C15" s="22">
        <f>IF($A15="","",IFERROR(INDEX(Waitlist!$S$2:$S$501,MATCH($B$4&amp;"|"&amp;$A15,Waitlist!$AB$2:$AB$501,0)),""))</f>
        <v/>
      </c>
      <c r="D15" s="22">
        <f>IF($A15="","",IFERROR(INDEX(Waitlist!$T$2:$T$501,MATCH($B$4&amp;"|"&amp;$A15,Waitlist!$AB$2:$AB$501,0)),""))</f>
        <v/>
      </c>
      <c r="E15" s="23">
        <f>IF($A15="","",IFERROR(INDEX(Waitlist!$V$2:$V$501,MATCH($B$4&amp;"|"&amp;$A15,Waitlist!$AB$2:$AB$501,0)),""))</f>
        <v/>
      </c>
      <c r="H15" s="22">
        <f>IF($B$4="","",IF(ISNUMBER(MATCH($B$4&amp;"|"&amp;4,Waitlist!$AA$2:$AA$501,0)),4,""))</f>
        <v/>
      </c>
      <c r="I15" s="22">
        <f>IF($H15="","",INDEX(Waitlist!$R$2:$R$501,MATCH($B$4&amp;"|"&amp;$H15,Waitlist!$AA$2:$AA$501,0)))</f>
        <v/>
      </c>
      <c r="J15" s="23">
        <f>IF($H15="","",INDEX(Waitlist!$V$2:$V$501,MATCH($B$4&amp;"|"&amp;$H15,Waitlist!$AA$2:$AA$501,0)))</f>
        <v/>
      </c>
      <c r="K15" s="22">
        <f>IF($H15="","",INDEX(Waitlist!$Y$2:$Y$501,MATCH($B$4&amp;"|"&amp;$H15,Waitlist!$AA$2:$AA$501,0)))</f>
        <v/>
      </c>
    </row>
    <row r="16">
      <c r="A16" s="22">
        <f>IF(AND($B$4&lt;&gt;"",ISNUMBER($E$8)),IF(5&lt;=$E$8,5,""),"")</f>
        <v/>
      </c>
      <c r="B16" s="22">
        <f>IF($A16="","",IFERROR(INDEX(Waitlist!$R$2:$R$501,MATCH($B$4&amp;"|"&amp;$A16,Waitlist!$AB$2:$AB$501,0)),""))</f>
        <v/>
      </c>
      <c r="C16" s="22">
        <f>IF($A16="","",IFERROR(INDEX(Waitlist!$S$2:$S$501,MATCH($B$4&amp;"|"&amp;$A16,Waitlist!$AB$2:$AB$501,0)),""))</f>
        <v/>
      </c>
      <c r="D16" s="22">
        <f>IF($A16="","",IFERROR(INDEX(Waitlist!$T$2:$T$501,MATCH($B$4&amp;"|"&amp;$A16,Waitlist!$AB$2:$AB$501,0)),""))</f>
        <v/>
      </c>
      <c r="E16" s="23">
        <f>IF($A16="","",IFERROR(INDEX(Waitlist!$V$2:$V$501,MATCH($B$4&amp;"|"&amp;$A16,Waitlist!$AB$2:$AB$501,0)),""))</f>
        <v/>
      </c>
      <c r="H16" s="22">
        <f>IF($B$4="","",IF(ISNUMBER(MATCH($B$4&amp;"|"&amp;5,Waitlist!$AA$2:$AA$501,0)),5,""))</f>
        <v/>
      </c>
      <c r="I16" s="22">
        <f>IF($H16="","",INDEX(Waitlist!$R$2:$R$501,MATCH($B$4&amp;"|"&amp;$H16,Waitlist!$AA$2:$AA$501,0)))</f>
        <v/>
      </c>
      <c r="J16" s="23">
        <f>IF($H16="","",INDEX(Waitlist!$V$2:$V$501,MATCH($B$4&amp;"|"&amp;$H16,Waitlist!$AA$2:$AA$501,0)))</f>
        <v/>
      </c>
      <c r="K16" s="22">
        <f>IF($H16="","",INDEX(Waitlist!$Y$2:$Y$501,MATCH($B$4&amp;"|"&amp;$H16,Waitlist!$AA$2:$AA$501,0)))</f>
        <v/>
      </c>
    </row>
    <row r="17">
      <c r="H17" s="22">
        <f>IF($B$4="","",IF(ISNUMBER(MATCH($B$4&amp;"|"&amp;6,Waitlist!$AA$2:$AA$501,0)),6,""))</f>
        <v/>
      </c>
      <c r="I17" s="22">
        <f>IF($H17="","",INDEX(Waitlist!$R$2:$R$501,MATCH($B$4&amp;"|"&amp;$H17,Waitlist!$AA$2:$AA$501,0)))</f>
        <v/>
      </c>
      <c r="J17" s="23">
        <f>IF($H17="","",INDEX(Waitlist!$V$2:$V$501,MATCH($B$4&amp;"|"&amp;$H17,Waitlist!$AA$2:$AA$501,0)))</f>
        <v/>
      </c>
      <c r="K17" s="22">
        <f>IF($H17="","",INDEX(Waitlist!$Y$2:$Y$501,MATCH($B$4&amp;"|"&amp;$H17,Waitlist!$AA$2:$AA$501,0)))</f>
        <v/>
      </c>
    </row>
    <row r="18">
      <c r="A18" s="14" t="inlineStr">
        <is>
          <t>When a place opens: mark the Offered on date and, once they answer, the Answer on the Waitlist tab. Offers waiting for an answer keep their place.</t>
        </is>
      </c>
      <c r="H18" s="22">
        <f>IF($B$4="","",IF(ISNUMBER(MATCH($B$4&amp;"|"&amp;7,Waitlist!$AA$2:$AA$501,0)),7,""))</f>
        <v/>
      </c>
      <c r="I18" s="22">
        <f>IF($H18="","",INDEX(Waitlist!$R$2:$R$501,MATCH($B$4&amp;"|"&amp;$H18,Waitlist!$AA$2:$AA$501,0)))</f>
        <v/>
      </c>
      <c r="J18" s="23">
        <f>IF($H18="","",INDEX(Waitlist!$V$2:$V$501,MATCH($B$4&amp;"|"&amp;$H18,Waitlist!$AA$2:$AA$501,0)))</f>
        <v/>
      </c>
      <c r="K18" s="22">
        <f>IF($H18="","",INDEX(Waitlist!$Y$2:$Y$501,MATCH($B$4&amp;"|"&amp;$H18,Waitlist!$AA$2:$AA$501,0)))</f>
        <v/>
      </c>
    </row>
    <row r="19">
      <c r="A19" s="7" t="inlineStr">
        <is>
          <t>Roster</t>
        </is>
      </c>
      <c r="H19" s="22">
        <f>IF($B$4="","",IF(ISNUMBER(MATCH($B$4&amp;"|"&amp;8,Waitlist!$AA$2:$AA$501,0)),8,""))</f>
        <v/>
      </c>
      <c r="I19" s="22">
        <f>IF($H19="","",INDEX(Waitlist!$R$2:$R$501,MATCH($B$4&amp;"|"&amp;$H19,Waitlist!$AA$2:$AA$501,0)))</f>
        <v/>
      </c>
      <c r="J19" s="23">
        <f>IF($H19="","",INDEX(Waitlist!$V$2:$V$501,MATCH($B$4&amp;"|"&amp;$H19,Waitlist!$AA$2:$AA$501,0)))</f>
        <v/>
      </c>
      <c r="K19" s="22">
        <f>IF($H19="","",INDEX(Waitlist!$Y$2:$Y$501,MATCH($B$4&amp;"|"&amp;$H19,Waitlist!$AA$2:$AA$501,0)))</f>
        <v/>
      </c>
    </row>
    <row r="20" ht="24" customHeight="1">
      <c r="A20" s="3" t="inlineStr">
        <is>
          <t>#</t>
        </is>
      </c>
      <c r="B20" s="3" t="inlineStr">
        <is>
          <t>Name</t>
        </is>
      </c>
      <c r="C20" s="3" t="inlineStr">
        <is>
          <t>Email</t>
        </is>
      </c>
      <c r="D20" s="3" t="inlineStr">
        <is>
          <t>Phone</t>
        </is>
      </c>
      <c r="E20" s="3" t="inlineStr">
        <is>
          <t>First class?</t>
        </is>
      </c>
      <c r="F20" s="3" t="inlineStr">
        <is>
          <t>Payment status</t>
        </is>
      </c>
      <c r="H20" s="22">
        <f>IF($B$4="","",IF(ISNUMBER(MATCH($B$4&amp;"|"&amp;9,Waitlist!$AA$2:$AA$501,0)),9,""))</f>
        <v/>
      </c>
      <c r="I20" s="22">
        <f>IF($H20="","",INDEX(Waitlist!$R$2:$R$501,MATCH($B$4&amp;"|"&amp;$H20,Waitlist!$AA$2:$AA$501,0)))</f>
        <v/>
      </c>
      <c r="J20" s="23">
        <f>IF($H20="","",INDEX(Waitlist!$V$2:$V$501,MATCH($B$4&amp;"|"&amp;$H20,Waitlist!$AA$2:$AA$501,0)))</f>
        <v/>
      </c>
      <c r="K20" s="22">
        <f>IF($H20="","",INDEX(Waitlist!$Y$2:$Y$501,MATCH($B$4&amp;"|"&amp;$H20,Waitlist!$AA$2:$AA$501,0)))</f>
        <v/>
      </c>
    </row>
    <row r="21">
      <c r="A21" s="22">
        <f>IF($B$4="","",IF(ISNUMBER(MATCH($B$4&amp;"|"&amp;1,'Sign-ups'!$AJ$2:$AJ$501,0)),1,""))</f>
        <v/>
      </c>
      <c r="B21" s="10">
        <f>IF($A21="","",INDEX('Sign-ups'!$AC$2:$AC$501,MATCH($B$4&amp;"|"&amp;$A21,'Sign-ups'!$AJ$2:$AJ$501,0)))</f>
        <v/>
      </c>
      <c r="C21" s="22">
        <f>IF($A21="","",INDEX('Sign-ups'!$AD$2:$AD$501,MATCH($B$4&amp;"|"&amp;$A21,'Sign-ups'!$AJ$2:$AJ$501,0)))</f>
        <v/>
      </c>
      <c r="D21" s="22">
        <f>IF($A21="","",INDEX('Sign-ups'!$AE$2:$AE$501,MATCH($B$4&amp;"|"&amp;$A21,'Sign-ups'!$AJ$2:$AJ$501,0)))</f>
        <v/>
      </c>
      <c r="E21" s="22">
        <f>IF($A21="","",INDEX('Sign-ups'!$AK$2:$AK$501,MATCH($B$4&amp;"|"&amp;$A21,'Sign-ups'!$AJ$2:$AJ$501,0)))</f>
        <v/>
      </c>
      <c r="F21" s="22">
        <f>IF($A21="","",INDEX('Sign-ups'!$AG$2:$AG$501,MATCH($B$4&amp;"|"&amp;$A21,'Sign-ups'!$AJ$2:$AJ$501,0)))</f>
        <v/>
      </c>
      <c r="H21" s="22">
        <f>IF($B$4="","",IF(ISNUMBER(MATCH($B$4&amp;"|"&amp;10,Waitlist!$AA$2:$AA$501,0)),10,""))</f>
        <v/>
      </c>
      <c r="I21" s="22">
        <f>IF($H21="","",INDEX(Waitlist!$R$2:$R$501,MATCH($B$4&amp;"|"&amp;$H21,Waitlist!$AA$2:$AA$501,0)))</f>
        <v/>
      </c>
      <c r="J21" s="23">
        <f>IF($H21="","",INDEX(Waitlist!$V$2:$V$501,MATCH($B$4&amp;"|"&amp;$H21,Waitlist!$AA$2:$AA$501,0)))</f>
        <v/>
      </c>
      <c r="K21" s="22">
        <f>IF($H21="","",INDEX(Waitlist!$Y$2:$Y$501,MATCH($B$4&amp;"|"&amp;$H21,Waitlist!$AA$2:$AA$501,0)))</f>
        <v/>
      </c>
    </row>
    <row r="22">
      <c r="A22" s="22">
        <f>IF($B$4="","",IF(ISNUMBER(MATCH($B$4&amp;"|"&amp;2,'Sign-ups'!$AJ$2:$AJ$501,0)),2,""))</f>
        <v/>
      </c>
      <c r="B22" s="10">
        <f>IF($A22="","",INDEX('Sign-ups'!$AC$2:$AC$501,MATCH($B$4&amp;"|"&amp;$A22,'Sign-ups'!$AJ$2:$AJ$501,0)))</f>
        <v/>
      </c>
      <c r="C22" s="22">
        <f>IF($A22="","",INDEX('Sign-ups'!$AD$2:$AD$501,MATCH($B$4&amp;"|"&amp;$A22,'Sign-ups'!$AJ$2:$AJ$501,0)))</f>
        <v/>
      </c>
      <c r="D22" s="22">
        <f>IF($A22="","",INDEX('Sign-ups'!$AE$2:$AE$501,MATCH($B$4&amp;"|"&amp;$A22,'Sign-ups'!$AJ$2:$AJ$501,0)))</f>
        <v/>
      </c>
      <c r="E22" s="22">
        <f>IF($A22="","",INDEX('Sign-ups'!$AK$2:$AK$501,MATCH($B$4&amp;"|"&amp;$A22,'Sign-ups'!$AJ$2:$AJ$501,0)))</f>
        <v/>
      </c>
      <c r="F22" s="22">
        <f>IF($A22="","",INDEX('Sign-ups'!$AG$2:$AG$501,MATCH($B$4&amp;"|"&amp;$A22,'Sign-ups'!$AJ$2:$AJ$501,0)))</f>
        <v/>
      </c>
      <c r="H22" s="22">
        <f>IF($B$4="","",IF(ISNUMBER(MATCH($B$4&amp;"|"&amp;11,Waitlist!$AA$2:$AA$501,0)),11,""))</f>
        <v/>
      </c>
      <c r="I22" s="22">
        <f>IF($H22="","",INDEX(Waitlist!$R$2:$R$501,MATCH($B$4&amp;"|"&amp;$H22,Waitlist!$AA$2:$AA$501,0)))</f>
        <v/>
      </c>
      <c r="J22" s="23">
        <f>IF($H22="","",INDEX(Waitlist!$V$2:$V$501,MATCH($B$4&amp;"|"&amp;$H22,Waitlist!$AA$2:$AA$501,0)))</f>
        <v/>
      </c>
      <c r="K22" s="22">
        <f>IF($H22="","",INDEX(Waitlist!$Y$2:$Y$501,MATCH($B$4&amp;"|"&amp;$H22,Waitlist!$AA$2:$AA$501,0)))</f>
        <v/>
      </c>
    </row>
    <row r="23">
      <c r="A23" s="22">
        <f>IF($B$4="","",IF(ISNUMBER(MATCH($B$4&amp;"|"&amp;3,'Sign-ups'!$AJ$2:$AJ$501,0)),3,""))</f>
        <v/>
      </c>
      <c r="B23" s="10">
        <f>IF($A23="","",INDEX('Sign-ups'!$AC$2:$AC$501,MATCH($B$4&amp;"|"&amp;$A23,'Sign-ups'!$AJ$2:$AJ$501,0)))</f>
        <v/>
      </c>
      <c r="C23" s="22">
        <f>IF($A23="","",INDEX('Sign-ups'!$AD$2:$AD$501,MATCH($B$4&amp;"|"&amp;$A23,'Sign-ups'!$AJ$2:$AJ$501,0)))</f>
        <v/>
      </c>
      <c r="D23" s="22">
        <f>IF($A23="","",INDEX('Sign-ups'!$AE$2:$AE$501,MATCH($B$4&amp;"|"&amp;$A23,'Sign-ups'!$AJ$2:$AJ$501,0)))</f>
        <v/>
      </c>
      <c r="E23" s="22">
        <f>IF($A23="","",INDEX('Sign-ups'!$AK$2:$AK$501,MATCH($B$4&amp;"|"&amp;$A23,'Sign-ups'!$AJ$2:$AJ$501,0)))</f>
        <v/>
      </c>
      <c r="F23" s="22">
        <f>IF($A23="","",INDEX('Sign-ups'!$AG$2:$AG$501,MATCH($B$4&amp;"|"&amp;$A23,'Sign-ups'!$AJ$2:$AJ$501,0)))</f>
        <v/>
      </c>
      <c r="H23" s="22">
        <f>IF($B$4="","",IF(ISNUMBER(MATCH($B$4&amp;"|"&amp;12,Waitlist!$AA$2:$AA$501,0)),12,""))</f>
        <v/>
      </c>
      <c r="I23" s="22">
        <f>IF($H23="","",INDEX(Waitlist!$R$2:$R$501,MATCH($B$4&amp;"|"&amp;$H23,Waitlist!$AA$2:$AA$501,0)))</f>
        <v/>
      </c>
      <c r="J23" s="23">
        <f>IF($H23="","",INDEX(Waitlist!$V$2:$V$501,MATCH($B$4&amp;"|"&amp;$H23,Waitlist!$AA$2:$AA$501,0)))</f>
        <v/>
      </c>
      <c r="K23" s="22">
        <f>IF($H23="","",INDEX(Waitlist!$Y$2:$Y$501,MATCH($B$4&amp;"|"&amp;$H23,Waitlist!$AA$2:$AA$501,0)))</f>
        <v/>
      </c>
    </row>
    <row r="24">
      <c r="A24" s="22">
        <f>IF($B$4="","",IF(ISNUMBER(MATCH($B$4&amp;"|"&amp;4,'Sign-ups'!$AJ$2:$AJ$501,0)),4,""))</f>
        <v/>
      </c>
      <c r="B24" s="10">
        <f>IF($A24="","",INDEX('Sign-ups'!$AC$2:$AC$501,MATCH($B$4&amp;"|"&amp;$A24,'Sign-ups'!$AJ$2:$AJ$501,0)))</f>
        <v/>
      </c>
      <c r="C24" s="22">
        <f>IF($A24="","",INDEX('Sign-ups'!$AD$2:$AD$501,MATCH($B$4&amp;"|"&amp;$A24,'Sign-ups'!$AJ$2:$AJ$501,0)))</f>
        <v/>
      </c>
      <c r="D24" s="22">
        <f>IF($A24="","",INDEX('Sign-ups'!$AE$2:$AE$501,MATCH($B$4&amp;"|"&amp;$A24,'Sign-ups'!$AJ$2:$AJ$501,0)))</f>
        <v/>
      </c>
      <c r="E24" s="22">
        <f>IF($A24="","",INDEX('Sign-ups'!$AK$2:$AK$501,MATCH($B$4&amp;"|"&amp;$A24,'Sign-ups'!$AJ$2:$AJ$501,0)))</f>
        <v/>
      </c>
      <c r="F24" s="22">
        <f>IF($A24="","",INDEX('Sign-ups'!$AG$2:$AG$501,MATCH($B$4&amp;"|"&amp;$A24,'Sign-ups'!$AJ$2:$AJ$501,0)))</f>
        <v/>
      </c>
      <c r="H24" s="22">
        <f>IF($B$4="","",IF(ISNUMBER(MATCH($B$4&amp;"|"&amp;13,Waitlist!$AA$2:$AA$501,0)),13,""))</f>
        <v/>
      </c>
      <c r="I24" s="22">
        <f>IF($H24="","",INDEX(Waitlist!$R$2:$R$501,MATCH($B$4&amp;"|"&amp;$H24,Waitlist!$AA$2:$AA$501,0)))</f>
        <v/>
      </c>
      <c r="J24" s="23">
        <f>IF($H24="","",INDEX(Waitlist!$V$2:$V$501,MATCH($B$4&amp;"|"&amp;$H24,Waitlist!$AA$2:$AA$501,0)))</f>
        <v/>
      </c>
      <c r="K24" s="22">
        <f>IF($H24="","",INDEX(Waitlist!$Y$2:$Y$501,MATCH($B$4&amp;"|"&amp;$H24,Waitlist!$AA$2:$AA$501,0)))</f>
        <v/>
      </c>
    </row>
    <row r="25">
      <c r="A25" s="22">
        <f>IF($B$4="","",IF(ISNUMBER(MATCH($B$4&amp;"|"&amp;5,'Sign-ups'!$AJ$2:$AJ$501,0)),5,""))</f>
        <v/>
      </c>
      <c r="B25" s="10">
        <f>IF($A25="","",INDEX('Sign-ups'!$AC$2:$AC$501,MATCH($B$4&amp;"|"&amp;$A25,'Sign-ups'!$AJ$2:$AJ$501,0)))</f>
        <v/>
      </c>
      <c r="C25" s="22">
        <f>IF($A25="","",INDEX('Sign-ups'!$AD$2:$AD$501,MATCH($B$4&amp;"|"&amp;$A25,'Sign-ups'!$AJ$2:$AJ$501,0)))</f>
        <v/>
      </c>
      <c r="D25" s="22">
        <f>IF($A25="","",INDEX('Sign-ups'!$AE$2:$AE$501,MATCH($B$4&amp;"|"&amp;$A25,'Sign-ups'!$AJ$2:$AJ$501,0)))</f>
        <v/>
      </c>
      <c r="E25" s="22">
        <f>IF($A25="","",INDEX('Sign-ups'!$AK$2:$AK$501,MATCH($B$4&amp;"|"&amp;$A25,'Sign-ups'!$AJ$2:$AJ$501,0)))</f>
        <v/>
      </c>
      <c r="F25" s="22">
        <f>IF($A25="","",INDEX('Sign-ups'!$AG$2:$AG$501,MATCH($B$4&amp;"|"&amp;$A25,'Sign-ups'!$AJ$2:$AJ$501,0)))</f>
        <v/>
      </c>
      <c r="H25" s="22">
        <f>IF($B$4="","",IF(ISNUMBER(MATCH($B$4&amp;"|"&amp;14,Waitlist!$AA$2:$AA$501,0)),14,""))</f>
        <v/>
      </c>
      <c r="I25" s="22">
        <f>IF($H25="","",INDEX(Waitlist!$R$2:$R$501,MATCH($B$4&amp;"|"&amp;$H25,Waitlist!$AA$2:$AA$501,0)))</f>
        <v/>
      </c>
      <c r="J25" s="23">
        <f>IF($H25="","",INDEX(Waitlist!$V$2:$V$501,MATCH($B$4&amp;"|"&amp;$H25,Waitlist!$AA$2:$AA$501,0)))</f>
        <v/>
      </c>
      <c r="K25" s="22">
        <f>IF($H25="","",INDEX(Waitlist!$Y$2:$Y$501,MATCH($B$4&amp;"|"&amp;$H25,Waitlist!$AA$2:$AA$501,0)))</f>
        <v/>
      </c>
    </row>
    <row r="26">
      <c r="A26" s="22">
        <f>IF($B$4="","",IF(ISNUMBER(MATCH($B$4&amp;"|"&amp;6,'Sign-ups'!$AJ$2:$AJ$501,0)),6,""))</f>
        <v/>
      </c>
      <c r="B26" s="10">
        <f>IF($A26="","",INDEX('Sign-ups'!$AC$2:$AC$501,MATCH($B$4&amp;"|"&amp;$A26,'Sign-ups'!$AJ$2:$AJ$501,0)))</f>
        <v/>
      </c>
      <c r="C26" s="22">
        <f>IF($A26="","",INDEX('Sign-ups'!$AD$2:$AD$501,MATCH($B$4&amp;"|"&amp;$A26,'Sign-ups'!$AJ$2:$AJ$501,0)))</f>
        <v/>
      </c>
      <c r="D26" s="22">
        <f>IF($A26="","",INDEX('Sign-ups'!$AE$2:$AE$501,MATCH($B$4&amp;"|"&amp;$A26,'Sign-ups'!$AJ$2:$AJ$501,0)))</f>
        <v/>
      </c>
      <c r="E26" s="22">
        <f>IF($A26="","",INDEX('Sign-ups'!$AK$2:$AK$501,MATCH($B$4&amp;"|"&amp;$A26,'Sign-ups'!$AJ$2:$AJ$501,0)))</f>
        <v/>
      </c>
      <c r="F26" s="22">
        <f>IF($A26="","",INDEX('Sign-ups'!$AG$2:$AG$501,MATCH($B$4&amp;"|"&amp;$A26,'Sign-ups'!$AJ$2:$AJ$501,0)))</f>
        <v/>
      </c>
      <c r="H26" s="22">
        <f>IF($B$4="","",IF(ISNUMBER(MATCH($B$4&amp;"|"&amp;15,Waitlist!$AA$2:$AA$501,0)),15,""))</f>
        <v/>
      </c>
      <c r="I26" s="22">
        <f>IF($H26="","",INDEX(Waitlist!$R$2:$R$501,MATCH($B$4&amp;"|"&amp;$H26,Waitlist!$AA$2:$AA$501,0)))</f>
        <v/>
      </c>
      <c r="J26" s="23">
        <f>IF($H26="","",INDEX(Waitlist!$V$2:$V$501,MATCH($B$4&amp;"|"&amp;$H26,Waitlist!$AA$2:$AA$501,0)))</f>
        <v/>
      </c>
      <c r="K26" s="22">
        <f>IF($H26="","",INDEX(Waitlist!$Y$2:$Y$501,MATCH($B$4&amp;"|"&amp;$H26,Waitlist!$AA$2:$AA$501,0)))</f>
        <v/>
      </c>
    </row>
    <row r="27">
      <c r="A27" s="22">
        <f>IF($B$4="","",IF(ISNUMBER(MATCH($B$4&amp;"|"&amp;7,'Sign-ups'!$AJ$2:$AJ$501,0)),7,""))</f>
        <v/>
      </c>
      <c r="B27" s="10">
        <f>IF($A27="","",INDEX('Sign-ups'!$AC$2:$AC$501,MATCH($B$4&amp;"|"&amp;$A27,'Sign-ups'!$AJ$2:$AJ$501,0)))</f>
        <v/>
      </c>
      <c r="C27" s="22">
        <f>IF($A27="","",INDEX('Sign-ups'!$AD$2:$AD$501,MATCH($B$4&amp;"|"&amp;$A27,'Sign-ups'!$AJ$2:$AJ$501,0)))</f>
        <v/>
      </c>
      <c r="D27" s="22">
        <f>IF($A27="","",INDEX('Sign-ups'!$AE$2:$AE$501,MATCH($B$4&amp;"|"&amp;$A27,'Sign-ups'!$AJ$2:$AJ$501,0)))</f>
        <v/>
      </c>
      <c r="E27" s="22">
        <f>IF($A27="","",INDEX('Sign-ups'!$AK$2:$AK$501,MATCH($B$4&amp;"|"&amp;$A27,'Sign-ups'!$AJ$2:$AJ$501,0)))</f>
        <v/>
      </c>
      <c r="F27" s="22">
        <f>IF($A27="","",INDEX('Sign-ups'!$AG$2:$AG$501,MATCH($B$4&amp;"|"&amp;$A27,'Sign-ups'!$AJ$2:$AJ$501,0)))</f>
        <v/>
      </c>
      <c r="H27" s="22">
        <f>IF($B$4="","",IF(ISNUMBER(MATCH($B$4&amp;"|"&amp;16,Waitlist!$AA$2:$AA$501,0)),16,""))</f>
        <v/>
      </c>
      <c r="I27" s="22">
        <f>IF($H27="","",INDEX(Waitlist!$R$2:$R$501,MATCH($B$4&amp;"|"&amp;$H27,Waitlist!$AA$2:$AA$501,0)))</f>
        <v/>
      </c>
      <c r="J27" s="23">
        <f>IF($H27="","",INDEX(Waitlist!$V$2:$V$501,MATCH($B$4&amp;"|"&amp;$H27,Waitlist!$AA$2:$AA$501,0)))</f>
        <v/>
      </c>
      <c r="K27" s="22">
        <f>IF($H27="","",INDEX(Waitlist!$Y$2:$Y$501,MATCH($B$4&amp;"|"&amp;$H27,Waitlist!$AA$2:$AA$501,0)))</f>
        <v/>
      </c>
    </row>
    <row r="28">
      <c r="A28" s="22">
        <f>IF($B$4="","",IF(ISNUMBER(MATCH($B$4&amp;"|"&amp;8,'Sign-ups'!$AJ$2:$AJ$501,0)),8,""))</f>
        <v/>
      </c>
      <c r="B28" s="10">
        <f>IF($A28="","",INDEX('Sign-ups'!$AC$2:$AC$501,MATCH($B$4&amp;"|"&amp;$A28,'Sign-ups'!$AJ$2:$AJ$501,0)))</f>
        <v/>
      </c>
      <c r="C28" s="22">
        <f>IF($A28="","",INDEX('Sign-ups'!$AD$2:$AD$501,MATCH($B$4&amp;"|"&amp;$A28,'Sign-ups'!$AJ$2:$AJ$501,0)))</f>
        <v/>
      </c>
      <c r="D28" s="22">
        <f>IF($A28="","",INDEX('Sign-ups'!$AE$2:$AE$501,MATCH($B$4&amp;"|"&amp;$A28,'Sign-ups'!$AJ$2:$AJ$501,0)))</f>
        <v/>
      </c>
      <c r="E28" s="22">
        <f>IF($A28="","",INDEX('Sign-ups'!$AK$2:$AK$501,MATCH($B$4&amp;"|"&amp;$A28,'Sign-ups'!$AJ$2:$AJ$501,0)))</f>
        <v/>
      </c>
      <c r="F28" s="22">
        <f>IF($A28="","",INDEX('Sign-ups'!$AG$2:$AG$501,MATCH($B$4&amp;"|"&amp;$A28,'Sign-ups'!$AJ$2:$AJ$501,0)))</f>
        <v/>
      </c>
      <c r="H28" s="22">
        <f>IF($B$4="","",IF(ISNUMBER(MATCH($B$4&amp;"|"&amp;17,Waitlist!$AA$2:$AA$501,0)),17,""))</f>
        <v/>
      </c>
      <c r="I28" s="22">
        <f>IF($H28="","",INDEX(Waitlist!$R$2:$R$501,MATCH($B$4&amp;"|"&amp;$H28,Waitlist!$AA$2:$AA$501,0)))</f>
        <v/>
      </c>
      <c r="J28" s="23">
        <f>IF($H28="","",INDEX(Waitlist!$V$2:$V$501,MATCH($B$4&amp;"|"&amp;$H28,Waitlist!$AA$2:$AA$501,0)))</f>
        <v/>
      </c>
      <c r="K28" s="22">
        <f>IF($H28="","",INDEX(Waitlist!$Y$2:$Y$501,MATCH($B$4&amp;"|"&amp;$H28,Waitlist!$AA$2:$AA$501,0)))</f>
        <v/>
      </c>
    </row>
    <row r="29">
      <c r="A29" s="22">
        <f>IF($B$4="","",IF(ISNUMBER(MATCH($B$4&amp;"|"&amp;9,'Sign-ups'!$AJ$2:$AJ$501,0)),9,""))</f>
        <v/>
      </c>
      <c r="B29" s="10">
        <f>IF($A29="","",INDEX('Sign-ups'!$AC$2:$AC$501,MATCH($B$4&amp;"|"&amp;$A29,'Sign-ups'!$AJ$2:$AJ$501,0)))</f>
        <v/>
      </c>
      <c r="C29" s="22">
        <f>IF($A29="","",INDEX('Sign-ups'!$AD$2:$AD$501,MATCH($B$4&amp;"|"&amp;$A29,'Sign-ups'!$AJ$2:$AJ$501,0)))</f>
        <v/>
      </c>
      <c r="D29" s="22">
        <f>IF($A29="","",INDEX('Sign-ups'!$AE$2:$AE$501,MATCH($B$4&amp;"|"&amp;$A29,'Sign-ups'!$AJ$2:$AJ$501,0)))</f>
        <v/>
      </c>
      <c r="E29" s="22">
        <f>IF($A29="","",INDEX('Sign-ups'!$AK$2:$AK$501,MATCH($B$4&amp;"|"&amp;$A29,'Sign-ups'!$AJ$2:$AJ$501,0)))</f>
        <v/>
      </c>
      <c r="F29" s="22">
        <f>IF($A29="","",INDEX('Sign-ups'!$AG$2:$AG$501,MATCH($B$4&amp;"|"&amp;$A29,'Sign-ups'!$AJ$2:$AJ$501,0)))</f>
        <v/>
      </c>
      <c r="H29" s="22">
        <f>IF($B$4="","",IF(ISNUMBER(MATCH($B$4&amp;"|"&amp;18,Waitlist!$AA$2:$AA$501,0)),18,""))</f>
        <v/>
      </c>
      <c r="I29" s="22">
        <f>IF($H29="","",INDEX(Waitlist!$R$2:$R$501,MATCH($B$4&amp;"|"&amp;$H29,Waitlist!$AA$2:$AA$501,0)))</f>
        <v/>
      </c>
      <c r="J29" s="23">
        <f>IF($H29="","",INDEX(Waitlist!$V$2:$V$501,MATCH($B$4&amp;"|"&amp;$H29,Waitlist!$AA$2:$AA$501,0)))</f>
        <v/>
      </c>
      <c r="K29" s="22">
        <f>IF($H29="","",INDEX(Waitlist!$Y$2:$Y$501,MATCH($B$4&amp;"|"&amp;$H29,Waitlist!$AA$2:$AA$501,0)))</f>
        <v/>
      </c>
    </row>
    <row r="30">
      <c r="A30" s="22">
        <f>IF($B$4="","",IF(ISNUMBER(MATCH($B$4&amp;"|"&amp;10,'Sign-ups'!$AJ$2:$AJ$501,0)),10,""))</f>
        <v/>
      </c>
      <c r="B30" s="10">
        <f>IF($A30="","",INDEX('Sign-ups'!$AC$2:$AC$501,MATCH($B$4&amp;"|"&amp;$A30,'Sign-ups'!$AJ$2:$AJ$501,0)))</f>
        <v/>
      </c>
      <c r="C30" s="22">
        <f>IF($A30="","",INDEX('Sign-ups'!$AD$2:$AD$501,MATCH($B$4&amp;"|"&amp;$A30,'Sign-ups'!$AJ$2:$AJ$501,0)))</f>
        <v/>
      </c>
      <c r="D30" s="22">
        <f>IF($A30="","",INDEX('Sign-ups'!$AE$2:$AE$501,MATCH($B$4&amp;"|"&amp;$A30,'Sign-ups'!$AJ$2:$AJ$501,0)))</f>
        <v/>
      </c>
      <c r="E30" s="22">
        <f>IF($A30="","",INDEX('Sign-ups'!$AK$2:$AK$501,MATCH($B$4&amp;"|"&amp;$A30,'Sign-ups'!$AJ$2:$AJ$501,0)))</f>
        <v/>
      </c>
      <c r="F30" s="22">
        <f>IF($A30="","",INDEX('Sign-ups'!$AG$2:$AG$501,MATCH($B$4&amp;"|"&amp;$A30,'Sign-ups'!$AJ$2:$AJ$501,0)))</f>
        <v/>
      </c>
      <c r="H30" s="22">
        <f>IF($B$4="","",IF(ISNUMBER(MATCH($B$4&amp;"|"&amp;19,Waitlist!$AA$2:$AA$501,0)),19,""))</f>
        <v/>
      </c>
      <c r="I30" s="22">
        <f>IF($H30="","",INDEX(Waitlist!$R$2:$R$501,MATCH($B$4&amp;"|"&amp;$H30,Waitlist!$AA$2:$AA$501,0)))</f>
        <v/>
      </c>
      <c r="J30" s="23">
        <f>IF($H30="","",INDEX(Waitlist!$V$2:$V$501,MATCH($B$4&amp;"|"&amp;$H30,Waitlist!$AA$2:$AA$501,0)))</f>
        <v/>
      </c>
      <c r="K30" s="22">
        <f>IF($H30="","",INDEX(Waitlist!$Y$2:$Y$501,MATCH($B$4&amp;"|"&amp;$H30,Waitlist!$AA$2:$AA$501,0)))</f>
        <v/>
      </c>
    </row>
    <row r="31">
      <c r="A31" s="22">
        <f>IF($B$4="","",IF(ISNUMBER(MATCH($B$4&amp;"|"&amp;11,'Sign-ups'!$AJ$2:$AJ$501,0)),11,""))</f>
        <v/>
      </c>
      <c r="B31" s="10">
        <f>IF($A31="","",INDEX('Sign-ups'!$AC$2:$AC$501,MATCH($B$4&amp;"|"&amp;$A31,'Sign-ups'!$AJ$2:$AJ$501,0)))</f>
        <v/>
      </c>
      <c r="C31" s="22">
        <f>IF($A31="","",INDEX('Sign-ups'!$AD$2:$AD$501,MATCH($B$4&amp;"|"&amp;$A31,'Sign-ups'!$AJ$2:$AJ$501,0)))</f>
        <v/>
      </c>
      <c r="D31" s="22">
        <f>IF($A31="","",INDEX('Sign-ups'!$AE$2:$AE$501,MATCH($B$4&amp;"|"&amp;$A31,'Sign-ups'!$AJ$2:$AJ$501,0)))</f>
        <v/>
      </c>
      <c r="E31" s="22">
        <f>IF($A31="","",INDEX('Sign-ups'!$AK$2:$AK$501,MATCH($B$4&amp;"|"&amp;$A31,'Sign-ups'!$AJ$2:$AJ$501,0)))</f>
        <v/>
      </c>
      <c r="F31" s="22">
        <f>IF($A31="","",INDEX('Sign-ups'!$AG$2:$AG$501,MATCH($B$4&amp;"|"&amp;$A31,'Sign-ups'!$AJ$2:$AJ$501,0)))</f>
        <v/>
      </c>
      <c r="H31" s="22">
        <f>IF($B$4="","",IF(ISNUMBER(MATCH($B$4&amp;"|"&amp;20,Waitlist!$AA$2:$AA$501,0)),20,""))</f>
        <v/>
      </c>
      <c r="I31" s="22">
        <f>IF($H31="","",INDEX(Waitlist!$R$2:$R$501,MATCH($B$4&amp;"|"&amp;$H31,Waitlist!$AA$2:$AA$501,0)))</f>
        <v/>
      </c>
      <c r="J31" s="23">
        <f>IF($H31="","",INDEX(Waitlist!$V$2:$V$501,MATCH($B$4&amp;"|"&amp;$H31,Waitlist!$AA$2:$AA$501,0)))</f>
        <v/>
      </c>
      <c r="K31" s="22">
        <f>IF($H31="","",INDEX(Waitlist!$Y$2:$Y$501,MATCH($B$4&amp;"|"&amp;$H31,Waitlist!$AA$2:$AA$501,0)))</f>
        <v/>
      </c>
    </row>
    <row r="32">
      <c r="A32" s="22">
        <f>IF($B$4="","",IF(ISNUMBER(MATCH($B$4&amp;"|"&amp;12,'Sign-ups'!$AJ$2:$AJ$501,0)),12,""))</f>
        <v/>
      </c>
      <c r="B32" s="10">
        <f>IF($A32="","",INDEX('Sign-ups'!$AC$2:$AC$501,MATCH($B$4&amp;"|"&amp;$A32,'Sign-ups'!$AJ$2:$AJ$501,0)))</f>
        <v/>
      </c>
      <c r="C32" s="22">
        <f>IF($A32="","",INDEX('Sign-ups'!$AD$2:$AD$501,MATCH($B$4&amp;"|"&amp;$A32,'Sign-ups'!$AJ$2:$AJ$501,0)))</f>
        <v/>
      </c>
      <c r="D32" s="22">
        <f>IF($A32="","",INDEX('Sign-ups'!$AE$2:$AE$501,MATCH($B$4&amp;"|"&amp;$A32,'Sign-ups'!$AJ$2:$AJ$501,0)))</f>
        <v/>
      </c>
      <c r="E32" s="22">
        <f>IF($A32="","",INDEX('Sign-ups'!$AK$2:$AK$501,MATCH($B$4&amp;"|"&amp;$A32,'Sign-ups'!$AJ$2:$AJ$501,0)))</f>
        <v/>
      </c>
      <c r="F32" s="22">
        <f>IF($A32="","",INDEX('Sign-ups'!$AG$2:$AG$501,MATCH($B$4&amp;"|"&amp;$A32,'Sign-ups'!$AJ$2:$AJ$501,0)))</f>
        <v/>
      </c>
      <c r="H32" s="22">
        <f>IF($B$4="","",IF(ISNUMBER(MATCH($B$4&amp;"|"&amp;21,Waitlist!$AA$2:$AA$501,0)),21,""))</f>
        <v/>
      </c>
      <c r="I32" s="22">
        <f>IF($H32="","",INDEX(Waitlist!$R$2:$R$501,MATCH($B$4&amp;"|"&amp;$H32,Waitlist!$AA$2:$AA$501,0)))</f>
        <v/>
      </c>
      <c r="J32" s="23">
        <f>IF($H32="","",INDEX(Waitlist!$V$2:$V$501,MATCH($B$4&amp;"|"&amp;$H32,Waitlist!$AA$2:$AA$501,0)))</f>
        <v/>
      </c>
      <c r="K32" s="22">
        <f>IF($H32="","",INDEX(Waitlist!$Y$2:$Y$501,MATCH($B$4&amp;"|"&amp;$H32,Waitlist!$AA$2:$AA$501,0)))</f>
        <v/>
      </c>
    </row>
    <row r="33">
      <c r="A33" s="22">
        <f>IF($B$4="","",IF(ISNUMBER(MATCH($B$4&amp;"|"&amp;13,'Sign-ups'!$AJ$2:$AJ$501,0)),13,""))</f>
        <v/>
      </c>
      <c r="B33" s="10">
        <f>IF($A33="","",INDEX('Sign-ups'!$AC$2:$AC$501,MATCH($B$4&amp;"|"&amp;$A33,'Sign-ups'!$AJ$2:$AJ$501,0)))</f>
        <v/>
      </c>
      <c r="C33" s="22">
        <f>IF($A33="","",INDEX('Sign-ups'!$AD$2:$AD$501,MATCH($B$4&amp;"|"&amp;$A33,'Sign-ups'!$AJ$2:$AJ$501,0)))</f>
        <v/>
      </c>
      <c r="D33" s="22">
        <f>IF($A33="","",INDEX('Sign-ups'!$AE$2:$AE$501,MATCH($B$4&amp;"|"&amp;$A33,'Sign-ups'!$AJ$2:$AJ$501,0)))</f>
        <v/>
      </c>
      <c r="E33" s="22">
        <f>IF($A33="","",INDEX('Sign-ups'!$AK$2:$AK$501,MATCH($B$4&amp;"|"&amp;$A33,'Sign-ups'!$AJ$2:$AJ$501,0)))</f>
        <v/>
      </c>
      <c r="F33" s="22">
        <f>IF($A33="","",INDEX('Sign-ups'!$AG$2:$AG$501,MATCH($B$4&amp;"|"&amp;$A33,'Sign-ups'!$AJ$2:$AJ$501,0)))</f>
        <v/>
      </c>
      <c r="H33" s="22">
        <f>IF($B$4="","",IF(ISNUMBER(MATCH($B$4&amp;"|"&amp;22,Waitlist!$AA$2:$AA$501,0)),22,""))</f>
        <v/>
      </c>
      <c r="I33" s="22">
        <f>IF($H33="","",INDEX(Waitlist!$R$2:$R$501,MATCH($B$4&amp;"|"&amp;$H33,Waitlist!$AA$2:$AA$501,0)))</f>
        <v/>
      </c>
      <c r="J33" s="23">
        <f>IF($H33="","",INDEX(Waitlist!$V$2:$V$501,MATCH($B$4&amp;"|"&amp;$H33,Waitlist!$AA$2:$AA$501,0)))</f>
        <v/>
      </c>
      <c r="K33" s="22">
        <f>IF($H33="","",INDEX(Waitlist!$Y$2:$Y$501,MATCH($B$4&amp;"|"&amp;$H33,Waitlist!$AA$2:$AA$501,0)))</f>
        <v/>
      </c>
    </row>
    <row r="34">
      <c r="A34" s="22">
        <f>IF($B$4="","",IF(ISNUMBER(MATCH($B$4&amp;"|"&amp;14,'Sign-ups'!$AJ$2:$AJ$501,0)),14,""))</f>
        <v/>
      </c>
      <c r="B34" s="10">
        <f>IF($A34="","",INDEX('Sign-ups'!$AC$2:$AC$501,MATCH($B$4&amp;"|"&amp;$A34,'Sign-ups'!$AJ$2:$AJ$501,0)))</f>
        <v/>
      </c>
      <c r="C34" s="22">
        <f>IF($A34="","",INDEX('Sign-ups'!$AD$2:$AD$501,MATCH($B$4&amp;"|"&amp;$A34,'Sign-ups'!$AJ$2:$AJ$501,0)))</f>
        <v/>
      </c>
      <c r="D34" s="22">
        <f>IF($A34="","",INDEX('Sign-ups'!$AE$2:$AE$501,MATCH($B$4&amp;"|"&amp;$A34,'Sign-ups'!$AJ$2:$AJ$501,0)))</f>
        <v/>
      </c>
      <c r="E34" s="22">
        <f>IF($A34="","",INDEX('Sign-ups'!$AK$2:$AK$501,MATCH($B$4&amp;"|"&amp;$A34,'Sign-ups'!$AJ$2:$AJ$501,0)))</f>
        <v/>
      </c>
      <c r="F34" s="22">
        <f>IF($A34="","",INDEX('Sign-ups'!$AG$2:$AG$501,MATCH($B$4&amp;"|"&amp;$A34,'Sign-ups'!$AJ$2:$AJ$501,0)))</f>
        <v/>
      </c>
      <c r="H34" s="22">
        <f>IF($B$4="","",IF(ISNUMBER(MATCH($B$4&amp;"|"&amp;23,Waitlist!$AA$2:$AA$501,0)),23,""))</f>
        <v/>
      </c>
      <c r="I34" s="22">
        <f>IF($H34="","",INDEX(Waitlist!$R$2:$R$501,MATCH($B$4&amp;"|"&amp;$H34,Waitlist!$AA$2:$AA$501,0)))</f>
        <v/>
      </c>
      <c r="J34" s="23">
        <f>IF($H34="","",INDEX(Waitlist!$V$2:$V$501,MATCH($B$4&amp;"|"&amp;$H34,Waitlist!$AA$2:$AA$501,0)))</f>
        <v/>
      </c>
      <c r="K34" s="22">
        <f>IF($H34="","",INDEX(Waitlist!$Y$2:$Y$501,MATCH($B$4&amp;"|"&amp;$H34,Waitlist!$AA$2:$AA$501,0)))</f>
        <v/>
      </c>
    </row>
    <row r="35">
      <c r="A35" s="22">
        <f>IF($B$4="","",IF(ISNUMBER(MATCH($B$4&amp;"|"&amp;15,'Sign-ups'!$AJ$2:$AJ$501,0)),15,""))</f>
        <v/>
      </c>
      <c r="B35" s="10">
        <f>IF($A35="","",INDEX('Sign-ups'!$AC$2:$AC$501,MATCH($B$4&amp;"|"&amp;$A35,'Sign-ups'!$AJ$2:$AJ$501,0)))</f>
        <v/>
      </c>
      <c r="C35" s="22">
        <f>IF($A35="","",INDEX('Sign-ups'!$AD$2:$AD$501,MATCH($B$4&amp;"|"&amp;$A35,'Sign-ups'!$AJ$2:$AJ$501,0)))</f>
        <v/>
      </c>
      <c r="D35" s="22">
        <f>IF($A35="","",INDEX('Sign-ups'!$AE$2:$AE$501,MATCH($B$4&amp;"|"&amp;$A35,'Sign-ups'!$AJ$2:$AJ$501,0)))</f>
        <v/>
      </c>
      <c r="E35" s="22">
        <f>IF($A35="","",INDEX('Sign-ups'!$AK$2:$AK$501,MATCH($B$4&amp;"|"&amp;$A35,'Sign-ups'!$AJ$2:$AJ$501,0)))</f>
        <v/>
      </c>
      <c r="F35" s="22">
        <f>IF($A35="","",INDEX('Sign-ups'!$AG$2:$AG$501,MATCH($B$4&amp;"|"&amp;$A35,'Sign-ups'!$AJ$2:$AJ$501,0)))</f>
        <v/>
      </c>
      <c r="H35" s="22">
        <f>IF($B$4="","",IF(ISNUMBER(MATCH($B$4&amp;"|"&amp;24,Waitlist!$AA$2:$AA$501,0)),24,""))</f>
        <v/>
      </c>
      <c r="I35" s="22">
        <f>IF($H35="","",INDEX(Waitlist!$R$2:$R$501,MATCH($B$4&amp;"|"&amp;$H35,Waitlist!$AA$2:$AA$501,0)))</f>
        <v/>
      </c>
      <c r="J35" s="23">
        <f>IF($H35="","",INDEX(Waitlist!$V$2:$V$501,MATCH($B$4&amp;"|"&amp;$H35,Waitlist!$AA$2:$AA$501,0)))</f>
        <v/>
      </c>
      <c r="K35" s="22">
        <f>IF($H35="","",INDEX(Waitlist!$Y$2:$Y$501,MATCH($B$4&amp;"|"&amp;$H35,Waitlist!$AA$2:$AA$501,0)))</f>
        <v/>
      </c>
    </row>
    <row r="36">
      <c r="A36" s="22">
        <f>IF($B$4="","",IF(ISNUMBER(MATCH($B$4&amp;"|"&amp;16,'Sign-ups'!$AJ$2:$AJ$501,0)),16,""))</f>
        <v/>
      </c>
      <c r="B36" s="10">
        <f>IF($A36="","",INDEX('Sign-ups'!$AC$2:$AC$501,MATCH($B$4&amp;"|"&amp;$A36,'Sign-ups'!$AJ$2:$AJ$501,0)))</f>
        <v/>
      </c>
      <c r="C36" s="22">
        <f>IF($A36="","",INDEX('Sign-ups'!$AD$2:$AD$501,MATCH($B$4&amp;"|"&amp;$A36,'Sign-ups'!$AJ$2:$AJ$501,0)))</f>
        <v/>
      </c>
      <c r="D36" s="22">
        <f>IF($A36="","",INDEX('Sign-ups'!$AE$2:$AE$501,MATCH($B$4&amp;"|"&amp;$A36,'Sign-ups'!$AJ$2:$AJ$501,0)))</f>
        <v/>
      </c>
      <c r="E36" s="22">
        <f>IF($A36="","",INDEX('Sign-ups'!$AK$2:$AK$501,MATCH($B$4&amp;"|"&amp;$A36,'Sign-ups'!$AJ$2:$AJ$501,0)))</f>
        <v/>
      </c>
      <c r="F36" s="22">
        <f>IF($A36="","",INDEX('Sign-ups'!$AG$2:$AG$501,MATCH($B$4&amp;"|"&amp;$A36,'Sign-ups'!$AJ$2:$AJ$501,0)))</f>
        <v/>
      </c>
      <c r="H36" s="22">
        <f>IF($B$4="","",IF(ISNUMBER(MATCH($B$4&amp;"|"&amp;25,Waitlist!$AA$2:$AA$501,0)),25,""))</f>
        <v/>
      </c>
      <c r="I36" s="22">
        <f>IF($H36="","",INDEX(Waitlist!$R$2:$R$501,MATCH($B$4&amp;"|"&amp;$H36,Waitlist!$AA$2:$AA$501,0)))</f>
        <v/>
      </c>
      <c r="J36" s="23">
        <f>IF($H36="","",INDEX(Waitlist!$V$2:$V$501,MATCH($B$4&amp;"|"&amp;$H36,Waitlist!$AA$2:$AA$501,0)))</f>
        <v/>
      </c>
      <c r="K36" s="22">
        <f>IF($H36="","",INDEX(Waitlist!$Y$2:$Y$501,MATCH($B$4&amp;"|"&amp;$H36,Waitlist!$AA$2:$AA$501,0)))</f>
        <v/>
      </c>
    </row>
    <row r="37">
      <c r="A37" s="22">
        <f>IF($B$4="","",IF(ISNUMBER(MATCH($B$4&amp;"|"&amp;17,'Sign-ups'!$AJ$2:$AJ$501,0)),17,""))</f>
        <v/>
      </c>
      <c r="B37" s="10">
        <f>IF($A37="","",INDEX('Sign-ups'!$AC$2:$AC$501,MATCH($B$4&amp;"|"&amp;$A37,'Sign-ups'!$AJ$2:$AJ$501,0)))</f>
        <v/>
      </c>
      <c r="C37" s="22">
        <f>IF($A37="","",INDEX('Sign-ups'!$AD$2:$AD$501,MATCH($B$4&amp;"|"&amp;$A37,'Sign-ups'!$AJ$2:$AJ$501,0)))</f>
        <v/>
      </c>
      <c r="D37" s="22">
        <f>IF($A37="","",INDEX('Sign-ups'!$AE$2:$AE$501,MATCH($B$4&amp;"|"&amp;$A37,'Sign-ups'!$AJ$2:$AJ$501,0)))</f>
        <v/>
      </c>
      <c r="E37" s="22">
        <f>IF($A37="","",INDEX('Sign-ups'!$AK$2:$AK$501,MATCH($B$4&amp;"|"&amp;$A37,'Sign-ups'!$AJ$2:$AJ$501,0)))</f>
        <v/>
      </c>
      <c r="F37" s="22">
        <f>IF($A37="","",INDEX('Sign-ups'!$AG$2:$AG$501,MATCH($B$4&amp;"|"&amp;$A37,'Sign-ups'!$AJ$2:$AJ$501,0)))</f>
        <v/>
      </c>
      <c r="H37" s="22">
        <f>IF($B$4="","",IF(ISNUMBER(MATCH($B$4&amp;"|"&amp;26,Waitlist!$AA$2:$AA$501,0)),26,""))</f>
        <v/>
      </c>
      <c r="I37" s="22">
        <f>IF($H37="","",INDEX(Waitlist!$R$2:$R$501,MATCH($B$4&amp;"|"&amp;$H37,Waitlist!$AA$2:$AA$501,0)))</f>
        <v/>
      </c>
      <c r="J37" s="23">
        <f>IF($H37="","",INDEX(Waitlist!$V$2:$V$501,MATCH($B$4&amp;"|"&amp;$H37,Waitlist!$AA$2:$AA$501,0)))</f>
        <v/>
      </c>
      <c r="K37" s="22">
        <f>IF($H37="","",INDEX(Waitlist!$Y$2:$Y$501,MATCH($B$4&amp;"|"&amp;$H37,Waitlist!$AA$2:$AA$501,0)))</f>
        <v/>
      </c>
    </row>
    <row r="38">
      <c r="A38" s="22">
        <f>IF($B$4="","",IF(ISNUMBER(MATCH($B$4&amp;"|"&amp;18,'Sign-ups'!$AJ$2:$AJ$501,0)),18,""))</f>
        <v/>
      </c>
      <c r="B38" s="10">
        <f>IF($A38="","",INDEX('Sign-ups'!$AC$2:$AC$501,MATCH($B$4&amp;"|"&amp;$A38,'Sign-ups'!$AJ$2:$AJ$501,0)))</f>
        <v/>
      </c>
      <c r="C38" s="22">
        <f>IF($A38="","",INDEX('Sign-ups'!$AD$2:$AD$501,MATCH($B$4&amp;"|"&amp;$A38,'Sign-ups'!$AJ$2:$AJ$501,0)))</f>
        <v/>
      </c>
      <c r="D38" s="22">
        <f>IF($A38="","",INDEX('Sign-ups'!$AE$2:$AE$501,MATCH($B$4&amp;"|"&amp;$A38,'Sign-ups'!$AJ$2:$AJ$501,0)))</f>
        <v/>
      </c>
      <c r="E38" s="22">
        <f>IF($A38="","",INDEX('Sign-ups'!$AK$2:$AK$501,MATCH($B$4&amp;"|"&amp;$A38,'Sign-ups'!$AJ$2:$AJ$501,0)))</f>
        <v/>
      </c>
      <c r="F38" s="22">
        <f>IF($A38="","",INDEX('Sign-ups'!$AG$2:$AG$501,MATCH($B$4&amp;"|"&amp;$A38,'Sign-ups'!$AJ$2:$AJ$501,0)))</f>
        <v/>
      </c>
      <c r="H38" s="22">
        <f>IF($B$4="","",IF(ISNUMBER(MATCH($B$4&amp;"|"&amp;27,Waitlist!$AA$2:$AA$501,0)),27,""))</f>
        <v/>
      </c>
      <c r="I38" s="22">
        <f>IF($H38="","",INDEX(Waitlist!$R$2:$R$501,MATCH($B$4&amp;"|"&amp;$H38,Waitlist!$AA$2:$AA$501,0)))</f>
        <v/>
      </c>
      <c r="J38" s="23">
        <f>IF($H38="","",INDEX(Waitlist!$V$2:$V$501,MATCH($B$4&amp;"|"&amp;$H38,Waitlist!$AA$2:$AA$501,0)))</f>
        <v/>
      </c>
      <c r="K38" s="22">
        <f>IF($H38="","",INDEX(Waitlist!$Y$2:$Y$501,MATCH($B$4&amp;"|"&amp;$H38,Waitlist!$AA$2:$AA$501,0)))</f>
        <v/>
      </c>
    </row>
    <row r="39">
      <c r="A39" s="22">
        <f>IF($B$4="","",IF(ISNUMBER(MATCH($B$4&amp;"|"&amp;19,'Sign-ups'!$AJ$2:$AJ$501,0)),19,""))</f>
        <v/>
      </c>
      <c r="B39" s="10">
        <f>IF($A39="","",INDEX('Sign-ups'!$AC$2:$AC$501,MATCH($B$4&amp;"|"&amp;$A39,'Sign-ups'!$AJ$2:$AJ$501,0)))</f>
        <v/>
      </c>
      <c r="C39" s="22">
        <f>IF($A39="","",INDEX('Sign-ups'!$AD$2:$AD$501,MATCH($B$4&amp;"|"&amp;$A39,'Sign-ups'!$AJ$2:$AJ$501,0)))</f>
        <v/>
      </c>
      <c r="D39" s="22">
        <f>IF($A39="","",INDEX('Sign-ups'!$AE$2:$AE$501,MATCH($B$4&amp;"|"&amp;$A39,'Sign-ups'!$AJ$2:$AJ$501,0)))</f>
        <v/>
      </c>
      <c r="E39" s="22">
        <f>IF($A39="","",INDEX('Sign-ups'!$AK$2:$AK$501,MATCH($B$4&amp;"|"&amp;$A39,'Sign-ups'!$AJ$2:$AJ$501,0)))</f>
        <v/>
      </c>
      <c r="F39" s="22">
        <f>IF($A39="","",INDEX('Sign-ups'!$AG$2:$AG$501,MATCH($B$4&amp;"|"&amp;$A39,'Sign-ups'!$AJ$2:$AJ$501,0)))</f>
        <v/>
      </c>
      <c r="H39" s="22">
        <f>IF($B$4="","",IF(ISNUMBER(MATCH($B$4&amp;"|"&amp;28,Waitlist!$AA$2:$AA$501,0)),28,""))</f>
        <v/>
      </c>
      <c r="I39" s="22">
        <f>IF($H39="","",INDEX(Waitlist!$R$2:$R$501,MATCH($B$4&amp;"|"&amp;$H39,Waitlist!$AA$2:$AA$501,0)))</f>
        <v/>
      </c>
      <c r="J39" s="23">
        <f>IF($H39="","",INDEX(Waitlist!$V$2:$V$501,MATCH($B$4&amp;"|"&amp;$H39,Waitlist!$AA$2:$AA$501,0)))</f>
        <v/>
      </c>
      <c r="K39" s="22">
        <f>IF($H39="","",INDEX(Waitlist!$Y$2:$Y$501,MATCH($B$4&amp;"|"&amp;$H39,Waitlist!$AA$2:$AA$501,0)))</f>
        <v/>
      </c>
    </row>
    <row r="40">
      <c r="A40" s="22">
        <f>IF($B$4="","",IF(ISNUMBER(MATCH($B$4&amp;"|"&amp;20,'Sign-ups'!$AJ$2:$AJ$501,0)),20,""))</f>
        <v/>
      </c>
      <c r="B40" s="10">
        <f>IF($A40="","",INDEX('Sign-ups'!$AC$2:$AC$501,MATCH($B$4&amp;"|"&amp;$A40,'Sign-ups'!$AJ$2:$AJ$501,0)))</f>
        <v/>
      </c>
      <c r="C40" s="22">
        <f>IF($A40="","",INDEX('Sign-ups'!$AD$2:$AD$501,MATCH($B$4&amp;"|"&amp;$A40,'Sign-ups'!$AJ$2:$AJ$501,0)))</f>
        <v/>
      </c>
      <c r="D40" s="22">
        <f>IF($A40="","",INDEX('Sign-ups'!$AE$2:$AE$501,MATCH($B$4&amp;"|"&amp;$A40,'Sign-ups'!$AJ$2:$AJ$501,0)))</f>
        <v/>
      </c>
      <c r="E40" s="22">
        <f>IF($A40="","",INDEX('Sign-ups'!$AK$2:$AK$501,MATCH($B$4&amp;"|"&amp;$A40,'Sign-ups'!$AJ$2:$AJ$501,0)))</f>
        <v/>
      </c>
      <c r="F40" s="22">
        <f>IF($A40="","",INDEX('Sign-ups'!$AG$2:$AG$501,MATCH($B$4&amp;"|"&amp;$A40,'Sign-ups'!$AJ$2:$AJ$501,0)))</f>
        <v/>
      </c>
      <c r="H40" s="22">
        <f>IF($B$4="","",IF(ISNUMBER(MATCH($B$4&amp;"|"&amp;29,Waitlist!$AA$2:$AA$501,0)),29,""))</f>
        <v/>
      </c>
      <c r="I40" s="22">
        <f>IF($H40="","",INDEX(Waitlist!$R$2:$R$501,MATCH($B$4&amp;"|"&amp;$H40,Waitlist!$AA$2:$AA$501,0)))</f>
        <v/>
      </c>
      <c r="J40" s="23">
        <f>IF($H40="","",INDEX(Waitlist!$V$2:$V$501,MATCH($B$4&amp;"|"&amp;$H40,Waitlist!$AA$2:$AA$501,0)))</f>
        <v/>
      </c>
      <c r="K40" s="22">
        <f>IF($H40="","",INDEX(Waitlist!$Y$2:$Y$501,MATCH($B$4&amp;"|"&amp;$H40,Waitlist!$AA$2:$AA$501,0)))</f>
        <v/>
      </c>
    </row>
    <row r="41">
      <c r="A41" s="22">
        <f>IF($B$4="","",IF(ISNUMBER(MATCH($B$4&amp;"|"&amp;21,'Sign-ups'!$AJ$2:$AJ$501,0)),21,""))</f>
        <v/>
      </c>
      <c r="B41" s="10">
        <f>IF($A41="","",INDEX('Sign-ups'!$AC$2:$AC$501,MATCH($B$4&amp;"|"&amp;$A41,'Sign-ups'!$AJ$2:$AJ$501,0)))</f>
        <v/>
      </c>
      <c r="C41" s="22">
        <f>IF($A41="","",INDEX('Sign-ups'!$AD$2:$AD$501,MATCH($B$4&amp;"|"&amp;$A41,'Sign-ups'!$AJ$2:$AJ$501,0)))</f>
        <v/>
      </c>
      <c r="D41" s="22">
        <f>IF($A41="","",INDEX('Sign-ups'!$AE$2:$AE$501,MATCH($B$4&amp;"|"&amp;$A41,'Sign-ups'!$AJ$2:$AJ$501,0)))</f>
        <v/>
      </c>
      <c r="E41" s="22">
        <f>IF($A41="","",INDEX('Sign-ups'!$AK$2:$AK$501,MATCH($B$4&amp;"|"&amp;$A41,'Sign-ups'!$AJ$2:$AJ$501,0)))</f>
        <v/>
      </c>
      <c r="F41" s="22">
        <f>IF($A41="","",INDEX('Sign-ups'!$AG$2:$AG$501,MATCH($B$4&amp;"|"&amp;$A41,'Sign-ups'!$AJ$2:$AJ$501,0)))</f>
        <v/>
      </c>
      <c r="H41" s="22">
        <f>IF($B$4="","",IF(ISNUMBER(MATCH($B$4&amp;"|"&amp;30,Waitlist!$AA$2:$AA$501,0)),30,""))</f>
        <v/>
      </c>
      <c r="I41" s="22">
        <f>IF($H41="","",INDEX(Waitlist!$R$2:$R$501,MATCH($B$4&amp;"|"&amp;$H41,Waitlist!$AA$2:$AA$501,0)))</f>
        <v/>
      </c>
      <c r="J41" s="23">
        <f>IF($H41="","",INDEX(Waitlist!$V$2:$V$501,MATCH($B$4&amp;"|"&amp;$H41,Waitlist!$AA$2:$AA$501,0)))</f>
        <v/>
      </c>
      <c r="K41" s="22">
        <f>IF($H41="","",INDEX(Waitlist!$Y$2:$Y$501,MATCH($B$4&amp;"|"&amp;$H41,Waitlist!$AA$2:$AA$501,0)))</f>
        <v/>
      </c>
    </row>
    <row r="42">
      <c r="A42" s="22">
        <f>IF($B$4="","",IF(ISNUMBER(MATCH($B$4&amp;"|"&amp;22,'Sign-ups'!$AJ$2:$AJ$501,0)),22,""))</f>
        <v/>
      </c>
      <c r="B42" s="10">
        <f>IF($A42="","",INDEX('Sign-ups'!$AC$2:$AC$501,MATCH($B$4&amp;"|"&amp;$A42,'Sign-ups'!$AJ$2:$AJ$501,0)))</f>
        <v/>
      </c>
      <c r="C42" s="22">
        <f>IF($A42="","",INDEX('Sign-ups'!$AD$2:$AD$501,MATCH($B$4&amp;"|"&amp;$A42,'Sign-ups'!$AJ$2:$AJ$501,0)))</f>
        <v/>
      </c>
      <c r="D42" s="22">
        <f>IF($A42="","",INDEX('Sign-ups'!$AE$2:$AE$501,MATCH($B$4&amp;"|"&amp;$A42,'Sign-ups'!$AJ$2:$AJ$501,0)))</f>
        <v/>
      </c>
      <c r="E42" s="22">
        <f>IF($A42="","",INDEX('Sign-ups'!$AK$2:$AK$501,MATCH($B$4&amp;"|"&amp;$A42,'Sign-ups'!$AJ$2:$AJ$501,0)))</f>
        <v/>
      </c>
      <c r="F42" s="22">
        <f>IF($A42="","",INDEX('Sign-ups'!$AG$2:$AG$501,MATCH($B$4&amp;"|"&amp;$A42,'Sign-ups'!$AJ$2:$AJ$501,0)))</f>
        <v/>
      </c>
    </row>
    <row r="43">
      <c r="A43" s="22">
        <f>IF($B$4="","",IF(ISNUMBER(MATCH($B$4&amp;"|"&amp;23,'Sign-ups'!$AJ$2:$AJ$501,0)),23,""))</f>
        <v/>
      </c>
      <c r="B43" s="10">
        <f>IF($A43="","",INDEX('Sign-ups'!$AC$2:$AC$501,MATCH($B$4&amp;"|"&amp;$A43,'Sign-ups'!$AJ$2:$AJ$501,0)))</f>
        <v/>
      </c>
      <c r="C43" s="22">
        <f>IF($A43="","",INDEX('Sign-ups'!$AD$2:$AD$501,MATCH($B$4&amp;"|"&amp;$A43,'Sign-ups'!$AJ$2:$AJ$501,0)))</f>
        <v/>
      </c>
      <c r="D43" s="22">
        <f>IF($A43="","",INDEX('Sign-ups'!$AE$2:$AE$501,MATCH($B$4&amp;"|"&amp;$A43,'Sign-ups'!$AJ$2:$AJ$501,0)))</f>
        <v/>
      </c>
      <c r="E43" s="22">
        <f>IF($A43="","",INDEX('Sign-ups'!$AK$2:$AK$501,MATCH($B$4&amp;"|"&amp;$A43,'Sign-ups'!$AJ$2:$AJ$501,0)))</f>
        <v/>
      </c>
      <c r="F43" s="22">
        <f>IF($A43="","",INDEX('Sign-ups'!$AG$2:$AG$501,MATCH($B$4&amp;"|"&amp;$A43,'Sign-ups'!$AJ$2:$AJ$501,0)))</f>
        <v/>
      </c>
    </row>
    <row r="44">
      <c r="A44" s="22">
        <f>IF($B$4="","",IF(ISNUMBER(MATCH($B$4&amp;"|"&amp;24,'Sign-ups'!$AJ$2:$AJ$501,0)),24,""))</f>
        <v/>
      </c>
      <c r="B44" s="10">
        <f>IF($A44="","",INDEX('Sign-ups'!$AC$2:$AC$501,MATCH($B$4&amp;"|"&amp;$A44,'Sign-ups'!$AJ$2:$AJ$501,0)))</f>
        <v/>
      </c>
      <c r="C44" s="22">
        <f>IF($A44="","",INDEX('Sign-ups'!$AD$2:$AD$501,MATCH($B$4&amp;"|"&amp;$A44,'Sign-ups'!$AJ$2:$AJ$501,0)))</f>
        <v/>
      </c>
      <c r="D44" s="22">
        <f>IF($A44="","",INDEX('Sign-ups'!$AE$2:$AE$501,MATCH($B$4&amp;"|"&amp;$A44,'Sign-ups'!$AJ$2:$AJ$501,0)))</f>
        <v/>
      </c>
      <c r="E44" s="22">
        <f>IF($A44="","",INDEX('Sign-ups'!$AK$2:$AK$501,MATCH($B$4&amp;"|"&amp;$A44,'Sign-ups'!$AJ$2:$AJ$501,0)))</f>
        <v/>
      </c>
      <c r="F44" s="22">
        <f>IF($A44="","",INDEX('Sign-ups'!$AG$2:$AG$501,MATCH($B$4&amp;"|"&amp;$A44,'Sign-ups'!$AJ$2:$AJ$501,0)))</f>
        <v/>
      </c>
    </row>
    <row r="45">
      <c r="A45" s="22">
        <f>IF($B$4="","",IF(ISNUMBER(MATCH($B$4&amp;"|"&amp;25,'Sign-ups'!$AJ$2:$AJ$501,0)),25,""))</f>
        <v/>
      </c>
      <c r="B45" s="10">
        <f>IF($A45="","",INDEX('Sign-ups'!$AC$2:$AC$501,MATCH($B$4&amp;"|"&amp;$A45,'Sign-ups'!$AJ$2:$AJ$501,0)))</f>
        <v/>
      </c>
      <c r="C45" s="22">
        <f>IF($A45="","",INDEX('Sign-ups'!$AD$2:$AD$501,MATCH($B$4&amp;"|"&amp;$A45,'Sign-ups'!$AJ$2:$AJ$501,0)))</f>
        <v/>
      </c>
      <c r="D45" s="22">
        <f>IF($A45="","",INDEX('Sign-ups'!$AE$2:$AE$501,MATCH($B$4&amp;"|"&amp;$A45,'Sign-ups'!$AJ$2:$AJ$501,0)))</f>
        <v/>
      </c>
      <c r="E45" s="22">
        <f>IF($A45="","",INDEX('Sign-ups'!$AK$2:$AK$501,MATCH($B$4&amp;"|"&amp;$A45,'Sign-ups'!$AJ$2:$AJ$501,0)))</f>
        <v/>
      </c>
      <c r="F45" s="22">
        <f>IF($A45="","",INDEX('Sign-ups'!$AG$2:$AG$501,MATCH($B$4&amp;"|"&amp;$A45,'Sign-ups'!$AJ$2:$AJ$501,0)))</f>
        <v/>
      </c>
    </row>
    <row r="46">
      <c r="A46" s="22">
        <f>IF($B$4="","",IF(ISNUMBER(MATCH($B$4&amp;"|"&amp;26,'Sign-ups'!$AJ$2:$AJ$501,0)),26,""))</f>
        <v/>
      </c>
      <c r="B46" s="10">
        <f>IF($A46="","",INDEX('Sign-ups'!$AC$2:$AC$501,MATCH($B$4&amp;"|"&amp;$A46,'Sign-ups'!$AJ$2:$AJ$501,0)))</f>
        <v/>
      </c>
      <c r="C46" s="22">
        <f>IF($A46="","",INDEX('Sign-ups'!$AD$2:$AD$501,MATCH($B$4&amp;"|"&amp;$A46,'Sign-ups'!$AJ$2:$AJ$501,0)))</f>
        <v/>
      </c>
      <c r="D46" s="22">
        <f>IF($A46="","",INDEX('Sign-ups'!$AE$2:$AE$501,MATCH($B$4&amp;"|"&amp;$A46,'Sign-ups'!$AJ$2:$AJ$501,0)))</f>
        <v/>
      </c>
      <c r="E46" s="22">
        <f>IF($A46="","",INDEX('Sign-ups'!$AK$2:$AK$501,MATCH($B$4&amp;"|"&amp;$A46,'Sign-ups'!$AJ$2:$AJ$501,0)))</f>
        <v/>
      </c>
      <c r="F46" s="22">
        <f>IF($A46="","",INDEX('Sign-ups'!$AG$2:$AG$501,MATCH($B$4&amp;"|"&amp;$A46,'Sign-ups'!$AJ$2:$AJ$501,0)))</f>
        <v/>
      </c>
    </row>
    <row r="47">
      <c r="A47" s="22">
        <f>IF($B$4="","",IF(ISNUMBER(MATCH($B$4&amp;"|"&amp;27,'Sign-ups'!$AJ$2:$AJ$501,0)),27,""))</f>
        <v/>
      </c>
      <c r="B47" s="10">
        <f>IF($A47="","",INDEX('Sign-ups'!$AC$2:$AC$501,MATCH($B$4&amp;"|"&amp;$A47,'Sign-ups'!$AJ$2:$AJ$501,0)))</f>
        <v/>
      </c>
      <c r="C47" s="22">
        <f>IF($A47="","",INDEX('Sign-ups'!$AD$2:$AD$501,MATCH($B$4&amp;"|"&amp;$A47,'Sign-ups'!$AJ$2:$AJ$501,0)))</f>
        <v/>
      </c>
      <c r="D47" s="22">
        <f>IF($A47="","",INDEX('Sign-ups'!$AE$2:$AE$501,MATCH($B$4&amp;"|"&amp;$A47,'Sign-ups'!$AJ$2:$AJ$501,0)))</f>
        <v/>
      </c>
      <c r="E47" s="22">
        <f>IF($A47="","",INDEX('Sign-ups'!$AK$2:$AK$501,MATCH($B$4&amp;"|"&amp;$A47,'Sign-ups'!$AJ$2:$AJ$501,0)))</f>
        <v/>
      </c>
      <c r="F47" s="22">
        <f>IF($A47="","",INDEX('Sign-ups'!$AG$2:$AG$501,MATCH($B$4&amp;"|"&amp;$A47,'Sign-ups'!$AJ$2:$AJ$501,0)))</f>
        <v/>
      </c>
    </row>
    <row r="48">
      <c r="A48" s="22">
        <f>IF($B$4="","",IF(ISNUMBER(MATCH($B$4&amp;"|"&amp;28,'Sign-ups'!$AJ$2:$AJ$501,0)),28,""))</f>
        <v/>
      </c>
      <c r="B48" s="10">
        <f>IF($A48="","",INDEX('Sign-ups'!$AC$2:$AC$501,MATCH($B$4&amp;"|"&amp;$A48,'Sign-ups'!$AJ$2:$AJ$501,0)))</f>
        <v/>
      </c>
      <c r="C48" s="22">
        <f>IF($A48="","",INDEX('Sign-ups'!$AD$2:$AD$501,MATCH($B$4&amp;"|"&amp;$A48,'Sign-ups'!$AJ$2:$AJ$501,0)))</f>
        <v/>
      </c>
      <c r="D48" s="22">
        <f>IF($A48="","",INDEX('Sign-ups'!$AE$2:$AE$501,MATCH($B$4&amp;"|"&amp;$A48,'Sign-ups'!$AJ$2:$AJ$501,0)))</f>
        <v/>
      </c>
      <c r="E48" s="22">
        <f>IF($A48="","",INDEX('Sign-ups'!$AK$2:$AK$501,MATCH($B$4&amp;"|"&amp;$A48,'Sign-ups'!$AJ$2:$AJ$501,0)))</f>
        <v/>
      </c>
      <c r="F48" s="22">
        <f>IF($A48="","",INDEX('Sign-ups'!$AG$2:$AG$501,MATCH($B$4&amp;"|"&amp;$A48,'Sign-ups'!$AJ$2:$AJ$501,0)))</f>
        <v/>
      </c>
    </row>
    <row r="49">
      <c r="A49" s="22">
        <f>IF($B$4="","",IF(ISNUMBER(MATCH($B$4&amp;"|"&amp;29,'Sign-ups'!$AJ$2:$AJ$501,0)),29,""))</f>
        <v/>
      </c>
      <c r="B49" s="10">
        <f>IF($A49="","",INDEX('Sign-ups'!$AC$2:$AC$501,MATCH($B$4&amp;"|"&amp;$A49,'Sign-ups'!$AJ$2:$AJ$501,0)))</f>
        <v/>
      </c>
      <c r="C49" s="22">
        <f>IF($A49="","",INDEX('Sign-ups'!$AD$2:$AD$501,MATCH($B$4&amp;"|"&amp;$A49,'Sign-ups'!$AJ$2:$AJ$501,0)))</f>
        <v/>
      </c>
      <c r="D49" s="22">
        <f>IF($A49="","",INDEX('Sign-ups'!$AE$2:$AE$501,MATCH($B$4&amp;"|"&amp;$A49,'Sign-ups'!$AJ$2:$AJ$501,0)))</f>
        <v/>
      </c>
      <c r="E49" s="22">
        <f>IF($A49="","",INDEX('Sign-ups'!$AK$2:$AK$501,MATCH($B$4&amp;"|"&amp;$A49,'Sign-ups'!$AJ$2:$AJ$501,0)))</f>
        <v/>
      </c>
      <c r="F49" s="22">
        <f>IF($A49="","",INDEX('Sign-ups'!$AG$2:$AG$501,MATCH($B$4&amp;"|"&amp;$A49,'Sign-ups'!$AJ$2:$AJ$501,0)))</f>
        <v/>
      </c>
    </row>
    <row r="50">
      <c r="A50" s="22">
        <f>IF($B$4="","",IF(ISNUMBER(MATCH($B$4&amp;"|"&amp;30,'Sign-ups'!$AJ$2:$AJ$501,0)),30,""))</f>
        <v/>
      </c>
      <c r="B50" s="10">
        <f>IF($A50="","",INDEX('Sign-ups'!$AC$2:$AC$501,MATCH($B$4&amp;"|"&amp;$A50,'Sign-ups'!$AJ$2:$AJ$501,0)))</f>
        <v/>
      </c>
      <c r="C50" s="22">
        <f>IF($A50="","",INDEX('Sign-ups'!$AD$2:$AD$501,MATCH($B$4&amp;"|"&amp;$A50,'Sign-ups'!$AJ$2:$AJ$501,0)))</f>
        <v/>
      </c>
      <c r="D50" s="22">
        <f>IF($A50="","",INDEX('Sign-ups'!$AE$2:$AE$501,MATCH($B$4&amp;"|"&amp;$A50,'Sign-ups'!$AJ$2:$AJ$501,0)))</f>
        <v/>
      </c>
      <c r="E50" s="22">
        <f>IF($A50="","",INDEX('Sign-ups'!$AK$2:$AK$501,MATCH($B$4&amp;"|"&amp;$A50,'Sign-ups'!$AJ$2:$AJ$501,0)))</f>
        <v/>
      </c>
      <c r="F50" s="22">
        <f>IF($A50="","",INDEX('Sign-ups'!$AG$2:$AG$501,MATCH($B$4&amp;"|"&amp;$A50,'Sign-ups'!$AJ$2:$AJ$501,0)))</f>
        <v/>
      </c>
    </row>
    <row r="51">
      <c r="A51" s="14" t="inlineStr">
        <is>
          <t>Room for 30 people per class on this tab. Over that, filter the Sign-ups tab by class.</t>
        </is>
      </c>
    </row>
  </sheetData>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4B2E83"/>
    <outlinePr summaryBelow="1" summaryRight="1"/>
    <pageSetUpPr/>
  </sheetPr>
  <dimension ref="A1:K51"/>
  <sheetViews>
    <sheetView workbookViewId="0">
      <selection activeCell="A1" sqref="A1"/>
    </sheetView>
  </sheetViews>
  <sheetFormatPr baseColWidth="8" defaultRowHeight="15"/>
  <cols>
    <col width="30" customWidth="1" min="1" max="1"/>
    <col width="24" customWidth="1" min="2" max="2"/>
    <col width="26" customWidth="1" min="3" max="3"/>
    <col width="28" customWidth="1" min="4" max="4"/>
    <col width="18" customWidth="1" min="5" max="5"/>
    <col width="18" customWidth="1" min="6" max="6"/>
    <col width="3" customWidth="1" min="7" max="7"/>
    <col width="8" customWidth="1" min="8" max="8"/>
    <col width="20" customWidth="1" min="9" max="9"/>
    <col width="18" customWidth="1" min="10" max="10"/>
    <col width="12" customWidth="1" min="11" max="11"/>
  </cols>
  <sheetData>
    <row r="1">
      <c r="A1" s="15" t="inlineStr">
        <is>
          <t>Class 3: roster and waitlist</t>
        </is>
      </c>
    </row>
    <row r="2">
      <c r="A2" s="16" t="inlineStr">
        <is>
          <t>Type the class code, a name and your places in the yellow cells. Everything else is worked out. Rename this tab to match your class if you like.</t>
        </is>
      </c>
    </row>
    <row r="3">
      <c r="A3" s="17">
        <f>IF(COUNTIF('Sign-ups'!$A$2:$A$501,"EXAMPLE*")&gt;0,"You are looking at EXAMPLE data. Clear the examples on Sign-ups (A2 to AA11) and Waitlist (A2 to P5), then paste your own.","")</f>
        <v/>
      </c>
    </row>
    <row r="4">
      <c r="A4" s="20" t="inlineStr">
        <is>
          <t>Class code (the ?class= value)</t>
        </is>
      </c>
      <c r="B4" s="8" t="n"/>
      <c r="D4" s="20" t="inlineStr">
        <is>
          <t>Filled</t>
        </is>
      </c>
      <c r="E4" s="19">
        <f>IF($B$4="","",SUMPRODUCT(('Sign-ups'!$AF$2:$AF$501=$B$4)*('Sign-ups'!$AH$2:$AH$501=1)))</f>
        <v/>
      </c>
    </row>
    <row r="5">
      <c r="A5" s="20" t="inlineStr">
        <is>
          <t>Class name</t>
        </is>
      </c>
      <c r="B5" s="8" t="n"/>
      <c r="D5" s="20" t="inlineStr">
        <is>
          <t>Places left</t>
        </is>
      </c>
      <c r="E5" s="19">
        <f>IF(OR($B$4="",NOT(ISNUMBER($B$6))),"",$B$6-$E$4)</f>
        <v/>
      </c>
    </row>
    <row r="6">
      <c r="A6" s="20" t="inlineStr">
        <is>
          <t>Places</t>
        </is>
      </c>
      <c r="B6" s="8" t="n"/>
      <c r="D6" s="20" t="inlineStr">
        <is>
          <t>Waiting on the list</t>
        </is>
      </c>
      <c r="E6" s="19">
        <f>IF($B$4="","",SUMPRODUCT((Waitlist!$U$2:$U$501=$B$4)*(Waitlist!$Y$2:$Y$501="Waiting")))</f>
        <v/>
      </c>
    </row>
    <row r="7">
      <c r="A7" s="20" t="inlineStr">
        <is>
          <t>Status</t>
        </is>
      </c>
      <c r="B7" s="10">
        <f>IF($B$4="","Type a class code in B4",IF(NOT(ISNUMBER($B$6)),"Type your places in B6",IF($E$4&gt;$B$6,"Over by "&amp;($E$4-$B$6),IF($E$4=$B$6,"Full","Open: "&amp;$E$5&amp;" left"))))</f>
        <v/>
      </c>
      <c r="D7" s="20" t="inlineStr">
        <is>
          <t>Offers waiting for an answer</t>
        </is>
      </c>
      <c r="E7" s="19">
        <f>IF($B$4="","",SUMPRODUCT((Waitlist!$U$2:$U$501=$B$4)*(Waitlist!$Y$2:$Y$501="Offered")))</f>
        <v/>
      </c>
    </row>
    <row r="8">
      <c r="D8" s="20" t="inlineStr">
        <is>
          <t>Places to offer now</t>
        </is>
      </c>
      <c r="E8" s="19">
        <f>IF(OR($B$4="",NOT(ISNUMBER($B$6))),"",MIN($E$6,MAX(0,$B$6-$E$4-$E$7)))</f>
        <v/>
      </c>
    </row>
    <row r="10">
      <c r="A10" s="7" t="inlineStr">
        <is>
          <t>Spot opened: offer a place to these people, in this order</t>
        </is>
      </c>
      <c r="H10" s="7" t="inlineStr">
        <is>
          <t>Waitlist, in the order people joined</t>
        </is>
      </c>
    </row>
    <row r="11" ht="24" customHeight="1">
      <c r="A11" s="3" t="inlineStr">
        <is>
          <t>Order</t>
        </is>
      </c>
      <c r="B11" s="3" t="inlineStr">
        <is>
          <t>Name</t>
        </is>
      </c>
      <c r="C11" s="3" t="inlineStr">
        <is>
          <t>Email</t>
        </is>
      </c>
      <c r="D11" s="3" t="inlineStr">
        <is>
          <t>Phone</t>
        </is>
      </c>
      <c r="E11" s="3" t="inlineStr">
        <is>
          <t>Joined the list</t>
        </is>
      </c>
      <c r="H11" s="3" t="inlineStr">
        <is>
          <t>Place</t>
        </is>
      </c>
      <c r="I11" s="3" t="inlineStr">
        <is>
          <t>Name</t>
        </is>
      </c>
      <c r="J11" s="3" t="inlineStr">
        <is>
          <t>Joined the list</t>
        </is>
      </c>
      <c r="K11" s="3" t="inlineStr">
        <is>
          <t>Status</t>
        </is>
      </c>
    </row>
    <row r="12">
      <c r="A12" s="22">
        <f>IF(AND($B$4&lt;&gt;"",ISNUMBER($E$8)),IF(1&lt;=$E$8,1,""),"")</f>
        <v/>
      </c>
      <c r="B12" s="22">
        <f>IF($A12="","",IFERROR(INDEX(Waitlist!$R$2:$R$501,MATCH($B$4&amp;"|"&amp;$A12,Waitlist!$AB$2:$AB$501,0)),""))</f>
        <v/>
      </c>
      <c r="C12" s="22">
        <f>IF($A12="","",IFERROR(INDEX(Waitlist!$S$2:$S$501,MATCH($B$4&amp;"|"&amp;$A12,Waitlist!$AB$2:$AB$501,0)),""))</f>
        <v/>
      </c>
      <c r="D12" s="22">
        <f>IF($A12="","",IFERROR(INDEX(Waitlist!$T$2:$T$501,MATCH($B$4&amp;"|"&amp;$A12,Waitlist!$AB$2:$AB$501,0)),""))</f>
        <v/>
      </c>
      <c r="E12" s="23">
        <f>IF($A12="","",IFERROR(INDEX(Waitlist!$V$2:$V$501,MATCH($B$4&amp;"|"&amp;$A12,Waitlist!$AB$2:$AB$501,0)),""))</f>
        <v/>
      </c>
      <c r="H12" s="22">
        <f>IF($B$4="","",IF(ISNUMBER(MATCH($B$4&amp;"|"&amp;1,Waitlist!$AA$2:$AA$501,0)),1,""))</f>
        <v/>
      </c>
      <c r="I12" s="22">
        <f>IF($H12="","",INDEX(Waitlist!$R$2:$R$501,MATCH($B$4&amp;"|"&amp;$H12,Waitlist!$AA$2:$AA$501,0)))</f>
        <v/>
      </c>
      <c r="J12" s="23">
        <f>IF($H12="","",INDEX(Waitlist!$V$2:$V$501,MATCH($B$4&amp;"|"&amp;$H12,Waitlist!$AA$2:$AA$501,0)))</f>
        <v/>
      </c>
      <c r="K12" s="22">
        <f>IF($H12="","",INDEX(Waitlist!$Y$2:$Y$501,MATCH($B$4&amp;"|"&amp;$H12,Waitlist!$AA$2:$AA$501,0)))</f>
        <v/>
      </c>
    </row>
    <row r="13">
      <c r="A13" s="22">
        <f>IF(AND($B$4&lt;&gt;"",ISNUMBER($E$8)),IF(2&lt;=$E$8,2,""),"")</f>
        <v/>
      </c>
      <c r="B13" s="22">
        <f>IF($A13="","",IFERROR(INDEX(Waitlist!$R$2:$R$501,MATCH($B$4&amp;"|"&amp;$A13,Waitlist!$AB$2:$AB$501,0)),""))</f>
        <v/>
      </c>
      <c r="C13" s="22">
        <f>IF($A13="","",IFERROR(INDEX(Waitlist!$S$2:$S$501,MATCH($B$4&amp;"|"&amp;$A13,Waitlist!$AB$2:$AB$501,0)),""))</f>
        <v/>
      </c>
      <c r="D13" s="22">
        <f>IF($A13="","",IFERROR(INDEX(Waitlist!$T$2:$T$501,MATCH($B$4&amp;"|"&amp;$A13,Waitlist!$AB$2:$AB$501,0)),""))</f>
        <v/>
      </c>
      <c r="E13" s="23">
        <f>IF($A13="","",IFERROR(INDEX(Waitlist!$V$2:$V$501,MATCH($B$4&amp;"|"&amp;$A13,Waitlist!$AB$2:$AB$501,0)),""))</f>
        <v/>
      </c>
      <c r="H13" s="22">
        <f>IF($B$4="","",IF(ISNUMBER(MATCH($B$4&amp;"|"&amp;2,Waitlist!$AA$2:$AA$501,0)),2,""))</f>
        <v/>
      </c>
      <c r="I13" s="22">
        <f>IF($H13="","",INDEX(Waitlist!$R$2:$R$501,MATCH($B$4&amp;"|"&amp;$H13,Waitlist!$AA$2:$AA$501,0)))</f>
        <v/>
      </c>
      <c r="J13" s="23">
        <f>IF($H13="","",INDEX(Waitlist!$V$2:$V$501,MATCH($B$4&amp;"|"&amp;$H13,Waitlist!$AA$2:$AA$501,0)))</f>
        <v/>
      </c>
      <c r="K13" s="22">
        <f>IF($H13="","",INDEX(Waitlist!$Y$2:$Y$501,MATCH($B$4&amp;"|"&amp;$H13,Waitlist!$AA$2:$AA$501,0)))</f>
        <v/>
      </c>
    </row>
    <row r="14">
      <c r="A14" s="22">
        <f>IF(AND($B$4&lt;&gt;"",ISNUMBER($E$8)),IF(3&lt;=$E$8,3,""),"")</f>
        <v/>
      </c>
      <c r="B14" s="22">
        <f>IF($A14="","",IFERROR(INDEX(Waitlist!$R$2:$R$501,MATCH($B$4&amp;"|"&amp;$A14,Waitlist!$AB$2:$AB$501,0)),""))</f>
        <v/>
      </c>
      <c r="C14" s="22">
        <f>IF($A14="","",IFERROR(INDEX(Waitlist!$S$2:$S$501,MATCH($B$4&amp;"|"&amp;$A14,Waitlist!$AB$2:$AB$501,0)),""))</f>
        <v/>
      </c>
      <c r="D14" s="22">
        <f>IF($A14="","",IFERROR(INDEX(Waitlist!$T$2:$T$501,MATCH($B$4&amp;"|"&amp;$A14,Waitlist!$AB$2:$AB$501,0)),""))</f>
        <v/>
      </c>
      <c r="E14" s="23">
        <f>IF($A14="","",IFERROR(INDEX(Waitlist!$V$2:$V$501,MATCH($B$4&amp;"|"&amp;$A14,Waitlist!$AB$2:$AB$501,0)),""))</f>
        <v/>
      </c>
      <c r="H14" s="22">
        <f>IF($B$4="","",IF(ISNUMBER(MATCH($B$4&amp;"|"&amp;3,Waitlist!$AA$2:$AA$501,0)),3,""))</f>
        <v/>
      </c>
      <c r="I14" s="22">
        <f>IF($H14="","",INDEX(Waitlist!$R$2:$R$501,MATCH($B$4&amp;"|"&amp;$H14,Waitlist!$AA$2:$AA$501,0)))</f>
        <v/>
      </c>
      <c r="J14" s="23">
        <f>IF($H14="","",INDEX(Waitlist!$V$2:$V$501,MATCH($B$4&amp;"|"&amp;$H14,Waitlist!$AA$2:$AA$501,0)))</f>
        <v/>
      </c>
      <c r="K14" s="22">
        <f>IF($H14="","",INDEX(Waitlist!$Y$2:$Y$501,MATCH($B$4&amp;"|"&amp;$H14,Waitlist!$AA$2:$AA$501,0)))</f>
        <v/>
      </c>
    </row>
    <row r="15">
      <c r="A15" s="22">
        <f>IF(AND($B$4&lt;&gt;"",ISNUMBER($E$8)),IF(4&lt;=$E$8,4,""),"")</f>
        <v/>
      </c>
      <c r="B15" s="22">
        <f>IF($A15="","",IFERROR(INDEX(Waitlist!$R$2:$R$501,MATCH($B$4&amp;"|"&amp;$A15,Waitlist!$AB$2:$AB$501,0)),""))</f>
        <v/>
      </c>
      <c r="C15" s="22">
        <f>IF($A15="","",IFERROR(INDEX(Waitlist!$S$2:$S$501,MATCH($B$4&amp;"|"&amp;$A15,Waitlist!$AB$2:$AB$501,0)),""))</f>
        <v/>
      </c>
      <c r="D15" s="22">
        <f>IF($A15="","",IFERROR(INDEX(Waitlist!$T$2:$T$501,MATCH($B$4&amp;"|"&amp;$A15,Waitlist!$AB$2:$AB$501,0)),""))</f>
        <v/>
      </c>
      <c r="E15" s="23">
        <f>IF($A15="","",IFERROR(INDEX(Waitlist!$V$2:$V$501,MATCH($B$4&amp;"|"&amp;$A15,Waitlist!$AB$2:$AB$501,0)),""))</f>
        <v/>
      </c>
      <c r="H15" s="22">
        <f>IF($B$4="","",IF(ISNUMBER(MATCH($B$4&amp;"|"&amp;4,Waitlist!$AA$2:$AA$501,0)),4,""))</f>
        <v/>
      </c>
      <c r="I15" s="22">
        <f>IF($H15="","",INDEX(Waitlist!$R$2:$R$501,MATCH($B$4&amp;"|"&amp;$H15,Waitlist!$AA$2:$AA$501,0)))</f>
        <v/>
      </c>
      <c r="J15" s="23">
        <f>IF($H15="","",INDEX(Waitlist!$V$2:$V$501,MATCH($B$4&amp;"|"&amp;$H15,Waitlist!$AA$2:$AA$501,0)))</f>
        <v/>
      </c>
      <c r="K15" s="22">
        <f>IF($H15="","",INDEX(Waitlist!$Y$2:$Y$501,MATCH($B$4&amp;"|"&amp;$H15,Waitlist!$AA$2:$AA$501,0)))</f>
        <v/>
      </c>
    </row>
    <row r="16">
      <c r="A16" s="22">
        <f>IF(AND($B$4&lt;&gt;"",ISNUMBER($E$8)),IF(5&lt;=$E$8,5,""),"")</f>
        <v/>
      </c>
      <c r="B16" s="22">
        <f>IF($A16="","",IFERROR(INDEX(Waitlist!$R$2:$R$501,MATCH($B$4&amp;"|"&amp;$A16,Waitlist!$AB$2:$AB$501,0)),""))</f>
        <v/>
      </c>
      <c r="C16" s="22">
        <f>IF($A16="","",IFERROR(INDEX(Waitlist!$S$2:$S$501,MATCH($B$4&amp;"|"&amp;$A16,Waitlist!$AB$2:$AB$501,0)),""))</f>
        <v/>
      </c>
      <c r="D16" s="22">
        <f>IF($A16="","",IFERROR(INDEX(Waitlist!$T$2:$T$501,MATCH($B$4&amp;"|"&amp;$A16,Waitlist!$AB$2:$AB$501,0)),""))</f>
        <v/>
      </c>
      <c r="E16" s="23">
        <f>IF($A16="","",IFERROR(INDEX(Waitlist!$V$2:$V$501,MATCH($B$4&amp;"|"&amp;$A16,Waitlist!$AB$2:$AB$501,0)),""))</f>
        <v/>
      </c>
      <c r="H16" s="22">
        <f>IF($B$4="","",IF(ISNUMBER(MATCH($B$4&amp;"|"&amp;5,Waitlist!$AA$2:$AA$501,0)),5,""))</f>
        <v/>
      </c>
      <c r="I16" s="22">
        <f>IF($H16="","",INDEX(Waitlist!$R$2:$R$501,MATCH($B$4&amp;"|"&amp;$H16,Waitlist!$AA$2:$AA$501,0)))</f>
        <v/>
      </c>
      <c r="J16" s="23">
        <f>IF($H16="","",INDEX(Waitlist!$V$2:$V$501,MATCH($B$4&amp;"|"&amp;$H16,Waitlist!$AA$2:$AA$501,0)))</f>
        <v/>
      </c>
      <c r="K16" s="22">
        <f>IF($H16="","",INDEX(Waitlist!$Y$2:$Y$501,MATCH($B$4&amp;"|"&amp;$H16,Waitlist!$AA$2:$AA$501,0)))</f>
        <v/>
      </c>
    </row>
    <row r="17">
      <c r="H17" s="22">
        <f>IF($B$4="","",IF(ISNUMBER(MATCH($B$4&amp;"|"&amp;6,Waitlist!$AA$2:$AA$501,0)),6,""))</f>
        <v/>
      </c>
      <c r="I17" s="22">
        <f>IF($H17="","",INDEX(Waitlist!$R$2:$R$501,MATCH($B$4&amp;"|"&amp;$H17,Waitlist!$AA$2:$AA$501,0)))</f>
        <v/>
      </c>
      <c r="J17" s="23">
        <f>IF($H17="","",INDEX(Waitlist!$V$2:$V$501,MATCH($B$4&amp;"|"&amp;$H17,Waitlist!$AA$2:$AA$501,0)))</f>
        <v/>
      </c>
      <c r="K17" s="22">
        <f>IF($H17="","",INDEX(Waitlist!$Y$2:$Y$501,MATCH($B$4&amp;"|"&amp;$H17,Waitlist!$AA$2:$AA$501,0)))</f>
        <v/>
      </c>
    </row>
    <row r="18">
      <c r="A18" s="14" t="inlineStr">
        <is>
          <t>When a place opens: mark the Offered on date and, once they answer, the Answer on the Waitlist tab. Offers waiting for an answer keep their place.</t>
        </is>
      </c>
      <c r="H18" s="22">
        <f>IF($B$4="","",IF(ISNUMBER(MATCH($B$4&amp;"|"&amp;7,Waitlist!$AA$2:$AA$501,0)),7,""))</f>
        <v/>
      </c>
      <c r="I18" s="22">
        <f>IF($H18="","",INDEX(Waitlist!$R$2:$R$501,MATCH($B$4&amp;"|"&amp;$H18,Waitlist!$AA$2:$AA$501,0)))</f>
        <v/>
      </c>
      <c r="J18" s="23">
        <f>IF($H18="","",INDEX(Waitlist!$V$2:$V$501,MATCH($B$4&amp;"|"&amp;$H18,Waitlist!$AA$2:$AA$501,0)))</f>
        <v/>
      </c>
      <c r="K18" s="22">
        <f>IF($H18="","",INDEX(Waitlist!$Y$2:$Y$501,MATCH($B$4&amp;"|"&amp;$H18,Waitlist!$AA$2:$AA$501,0)))</f>
        <v/>
      </c>
    </row>
    <row r="19">
      <c r="A19" s="7" t="inlineStr">
        <is>
          <t>Roster</t>
        </is>
      </c>
      <c r="H19" s="22">
        <f>IF($B$4="","",IF(ISNUMBER(MATCH($B$4&amp;"|"&amp;8,Waitlist!$AA$2:$AA$501,0)),8,""))</f>
        <v/>
      </c>
      <c r="I19" s="22">
        <f>IF($H19="","",INDEX(Waitlist!$R$2:$R$501,MATCH($B$4&amp;"|"&amp;$H19,Waitlist!$AA$2:$AA$501,0)))</f>
        <v/>
      </c>
      <c r="J19" s="23">
        <f>IF($H19="","",INDEX(Waitlist!$V$2:$V$501,MATCH($B$4&amp;"|"&amp;$H19,Waitlist!$AA$2:$AA$501,0)))</f>
        <v/>
      </c>
      <c r="K19" s="22">
        <f>IF($H19="","",INDEX(Waitlist!$Y$2:$Y$501,MATCH($B$4&amp;"|"&amp;$H19,Waitlist!$AA$2:$AA$501,0)))</f>
        <v/>
      </c>
    </row>
    <row r="20" ht="24" customHeight="1">
      <c r="A20" s="3" t="inlineStr">
        <is>
          <t>#</t>
        </is>
      </c>
      <c r="B20" s="3" t="inlineStr">
        <is>
          <t>Name</t>
        </is>
      </c>
      <c r="C20" s="3" t="inlineStr">
        <is>
          <t>Email</t>
        </is>
      </c>
      <c r="D20" s="3" t="inlineStr">
        <is>
          <t>Phone</t>
        </is>
      </c>
      <c r="E20" s="3" t="inlineStr">
        <is>
          <t>First class?</t>
        </is>
      </c>
      <c r="F20" s="3" t="inlineStr">
        <is>
          <t>Payment status</t>
        </is>
      </c>
      <c r="H20" s="22">
        <f>IF($B$4="","",IF(ISNUMBER(MATCH($B$4&amp;"|"&amp;9,Waitlist!$AA$2:$AA$501,0)),9,""))</f>
        <v/>
      </c>
      <c r="I20" s="22">
        <f>IF($H20="","",INDEX(Waitlist!$R$2:$R$501,MATCH($B$4&amp;"|"&amp;$H20,Waitlist!$AA$2:$AA$501,0)))</f>
        <v/>
      </c>
      <c r="J20" s="23">
        <f>IF($H20="","",INDEX(Waitlist!$V$2:$V$501,MATCH($B$4&amp;"|"&amp;$H20,Waitlist!$AA$2:$AA$501,0)))</f>
        <v/>
      </c>
      <c r="K20" s="22">
        <f>IF($H20="","",INDEX(Waitlist!$Y$2:$Y$501,MATCH($B$4&amp;"|"&amp;$H20,Waitlist!$AA$2:$AA$501,0)))</f>
        <v/>
      </c>
    </row>
    <row r="21">
      <c r="A21" s="22">
        <f>IF($B$4="","",IF(ISNUMBER(MATCH($B$4&amp;"|"&amp;1,'Sign-ups'!$AJ$2:$AJ$501,0)),1,""))</f>
        <v/>
      </c>
      <c r="B21" s="10">
        <f>IF($A21="","",INDEX('Sign-ups'!$AC$2:$AC$501,MATCH($B$4&amp;"|"&amp;$A21,'Sign-ups'!$AJ$2:$AJ$501,0)))</f>
        <v/>
      </c>
      <c r="C21" s="22">
        <f>IF($A21="","",INDEX('Sign-ups'!$AD$2:$AD$501,MATCH($B$4&amp;"|"&amp;$A21,'Sign-ups'!$AJ$2:$AJ$501,0)))</f>
        <v/>
      </c>
      <c r="D21" s="22">
        <f>IF($A21="","",INDEX('Sign-ups'!$AE$2:$AE$501,MATCH($B$4&amp;"|"&amp;$A21,'Sign-ups'!$AJ$2:$AJ$501,0)))</f>
        <v/>
      </c>
      <c r="E21" s="22">
        <f>IF($A21="","",INDEX('Sign-ups'!$AK$2:$AK$501,MATCH($B$4&amp;"|"&amp;$A21,'Sign-ups'!$AJ$2:$AJ$501,0)))</f>
        <v/>
      </c>
      <c r="F21" s="22">
        <f>IF($A21="","",INDEX('Sign-ups'!$AG$2:$AG$501,MATCH($B$4&amp;"|"&amp;$A21,'Sign-ups'!$AJ$2:$AJ$501,0)))</f>
        <v/>
      </c>
      <c r="H21" s="22">
        <f>IF($B$4="","",IF(ISNUMBER(MATCH($B$4&amp;"|"&amp;10,Waitlist!$AA$2:$AA$501,0)),10,""))</f>
        <v/>
      </c>
      <c r="I21" s="22">
        <f>IF($H21="","",INDEX(Waitlist!$R$2:$R$501,MATCH($B$4&amp;"|"&amp;$H21,Waitlist!$AA$2:$AA$501,0)))</f>
        <v/>
      </c>
      <c r="J21" s="23">
        <f>IF($H21="","",INDEX(Waitlist!$V$2:$V$501,MATCH($B$4&amp;"|"&amp;$H21,Waitlist!$AA$2:$AA$501,0)))</f>
        <v/>
      </c>
      <c r="K21" s="22">
        <f>IF($H21="","",INDEX(Waitlist!$Y$2:$Y$501,MATCH($B$4&amp;"|"&amp;$H21,Waitlist!$AA$2:$AA$501,0)))</f>
        <v/>
      </c>
    </row>
    <row r="22">
      <c r="A22" s="22">
        <f>IF($B$4="","",IF(ISNUMBER(MATCH($B$4&amp;"|"&amp;2,'Sign-ups'!$AJ$2:$AJ$501,0)),2,""))</f>
        <v/>
      </c>
      <c r="B22" s="10">
        <f>IF($A22="","",INDEX('Sign-ups'!$AC$2:$AC$501,MATCH($B$4&amp;"|"&amp;$A22,'Sign-ups'!$AJ$2:$AJ$501,0)))</f>
        <v/>
      </c>
      <c r="C22" s="22">
        <f>IF($A22="","",INDEX('Sign-ups'!$AD$2:$AD$501,MATCH($B$4&amp;"|"&amp;$A22,'Sign-ups'!$AJ$2:$AJ$501,0)))</f>
        <v/>
      </c>
      <c r="D22" s="22">
        <f>IF($A22="","",INDEX('Sign-ups'!$AE$2:$AE$501,MATCH($B$4&amp;"|"&amp;$A22,'Sign-ups'!$AJ$2:$AJ$501,0)))</f>
        <v/>
      </c>
      <c r="E22" s="22">
        <f>IF($A22="","",INDEX('Sign-ups'!$AK$2:$AK$501,MATCH($B$4&amp;"|"&amp;$A22,'Sign-ups'!$AJ$2:$AJ$501,0)))</f>
        <v/>
      </c>
      <c r="F22" s="22">
        <f>IF($A22="","",INDEX('Sign-ups'!$AG$2:$AG$501,MATCH($B$4&amp;"|"&amp;$A22,'Sign-ups'!$AJ$2:$AJ$501,0)))</f>
        <v/>
      </c>
      <c r="H22" s="22">
        <f>IF($B$4="","",IF(ISNUMBER(MATCH($B$4&amp;"|"&amp;11,Waitlist!$AA$2:$AA$501,0)),11,""))</f>
        <v/>
      </c>
      <c r="I22" s="22">
        <f>IF($H22="","",INDEX(Waitlist!$R$2:$R$501,MATCH($B$4&amp;"|"&amp;$H22,Waitlist!$AA$2:$AA$501,0)))</f>
        <v/>
      </c>
      <c r="J22" s="23">
        <f>IF($H22="","",INDEX(Waitlist!$V$2:$V$501,MATCH($B$4&amp;"|"&amp;$H22,Waitlist!$AA$2:$AA$501,0)))</f>
        <v/>
      </c>
      <c r="K22" s="22">
        <f>IF($H22="","",INDEX(Waitlist!$Y$2:$Y$501,MATCH($B$4&amp;"|"&amp;$H22,Waitlist!$AA$2:$AA$501,0)))</f>
        <v/>
      </c>
    </row>
    <row r="23">
      <c r="A23" s="22">
        <f>IF($B$4="","",IF(ISNUMBER(MATCH($B$4&amp;"|"&amp;3,'Sign-ups'!$AJ$2:$AJ$501,0)),3,""))</f>
        <v/>
      </c>
      <c r="B23" s="10">
        <f>IF($A23="","",INDEX('Sign-ups'!$AC$2:$AC$501,MATCH($B$4&amp;"|"&amp;$A23,'Sign-ups'!$AJ$2:$AJ$501,0)))</f>
        <v/>
      </c>
      <c r="C23" s="22">
        <f>IF($A23="","",INDEX('Sign-ups'!$AD$2:$AD$501,MATCH($B$4&amp;"|"&amp;$A23,'Sign-ups'!$AJ$2:$AJ$501,0)))</f>
        <v/>
      </c>
      <c r="D23" s="22">
        <f>IF($A23="","",INDEX('Sign-ups'!$AE$2:$AE$501,MATCH($B$4&amp;"|"&amp;$A23,'Sign-ups'!$AJ$2:$AJ$501,0)))</f>
        <v/>
      </c>
      <c r="E23" s="22">
        <f>IF($A23="","",INDEX('Sign-ups'!$AK$2:$AK$501,MATCH($B$4&amp;"|"&amp;$A23,'Sign-ups'!$AJ$2:$AJ$501,0)))</f>
        <v/>
      </c>
      <c r="F23" s="22">
        <f>IF($A23="","",INDEX('Sign-ups'!$AG$2:$AG$501,MATCH($B$4&amp;"|"&amp;$A23,'Sign-ups'!$AJ$2:$AJ$501,0)))</f>
        <v/>
      </c>
      <c r="H23" s="22">
        <f>IF($B$4="","",IF(ISNUMBER(MATCH($B$4&amp;"|"&amp;12,Waitlist!$AA$2:$AA$501,0)),12,""))</f>
        <v/>
      </c>
      <c r="I23" s="22">
        <f>IF($H23="","",INDEX(Waitlist!$R$2:$R$501,MATCH($B$4&amp;"|"&amp;$H23,Waitlist!$AA$2:$AA$501,0)))</f>
        <v/>
      </c>
      <c r="J23" s="23">
        <f>IF($H23="","",INDEX(Waitlist!$V$2:$V$501,MATCH($B$4&amp;"|"&amp;$H23,Waitlist!$AA$2:$AA$501,0)))</f>
        <v/>
      </c>
      <c r="K23" s="22">
        <f>IF($H23="","",INDEX(Waitlist!$Y$2:$Y$501,MATCH($B$4&amp;"|"&amp;$H23,Waitlist!$AA$2:$AA$501,0)))</f>
        <v/>
      </c>
    </row>
    <row r="24">
      <c r="A24" s="22">
        <f>IF($B$4="","",IF(ISNUMBER(MATCH($B$4&amp;"|"&amp;4,'Sign-ups'!$AJ$2:$AJ$501,0)),4,""))</f>
        <v/>
      </c>
      <c r="B24" s="10">
        <f>IF($A24="","",INDEX('Sign-ups'!$AC$2:$AC$501,MATCH($B$4&amp;"|"&amp;$A24,'Sign-ups'!$AJ$2:$AJ$501,0)))</f>
        <v/>
      </c>
      <c r="C24" s="22">
        <f>IF($A24="","",INDEX('Sign-ups'!$AD$2:$AD$501,MATCH($B$4&amp;"|"&amp;$A24,'Sign-ups'!$AJ$2:$AJ$501,0)))</f>
        <v/>
      </c>
      <c r="D24" s="22">
        <f>IF($A24="","",INDEX('Sign-ups'!$AE$2:$AE$501,MATCH($B$4&amp;"|"&amp;$A24,'Sign-ups'!$AJ$2:$AJ$501,0)))</f>
        <v/>
      </c>
      <c r="E24" s="22">
        <f>IF($A24="","",INDEX('Sign-ups'!$AK$2:$AK$501,MATCH($B$4&amp;"|"&amp;$A24,'Sign-ups'!$AJ$2:$AJ$501,0)))</f>
        <v/>
      </c>
      <c r="F24" s="22">
        <f>IF($A24="","",INDEX('Sign-ups'!$AG$2:$AG$501,MATCH($B$4&amp;"|"&amp;$A24,'Sign-ups'!$AJ$2:$AJ$501,0)))</f>
        <v/>
      </c>
      <c r="H24" s="22">
        <f>IF($B$4="","",IF(ISNUMBER(MATCH($B$4&amp;"|"&amp;13,Waitlist!$AA$2:$AA$501,0)),13,""))</f>
        <v/>
      </c>
      <c r="I24" s="22">
        <f>IF($H24="","",INDEX(Waitlist!$R$2:$R$501,MATCH($B$4&amp;"|"&amp;$H24,Waitlist!$AA$2:$AA$501,0)))</f>
        <v/>
      </c>
      <c r="J24" s="23">
        <f>IF($H24="","",INDEX(Waitlist!$V$2:$V$501,MATCH($B$4&amp;"|"&amp;$H24,Waitlist!$AA$2:$AA$501,0)))</f>
        <v/>
      </c>
      <c r="K24" s="22">
        <f>IF($H24="","",INDEX(Waitlist!$Y$2:$Y$501,MATCH($B$4&amp;"|"&amp;$H24,Waitlist!$AA$2:$AA$501,0)))</f>
        <v/>
      </c>
    </row>
    <row r="25">
      <c r="A25" s="22">
        <f>IF($B$4="","",IF(ISNUMBER(MATCH($B$4&amp;"|"&amp;5,'Sign-ups'!$AJ$2:$AJ$501,0)),5,""))</f>
        <v/>
      </c>
      <c r="B25" s="10">
        <f>IF($A25="","",INDEX('Sign-ups'!$AC$2:$AC$501,MATCH($B$4&amp;"|"&amp;$A25,'Sign-ups'!$AJ$2:$AJ$501,0)))</f>
        <v/>
      </c>
      <c r="C25" s="22">
        <f>IF($A25="","",INDEX('Sign-ups'!$AD$2:$AD$501,MATCH($B$4&amp;"|"&amp;$A25,'Sign-ups'!$AJ$2:$AJ$501,0)))</f>
        <v/>
      </c>
      <c r="D25" s="22">
        <f>IF($A25="","",INDEX('Sign-ups'!$AE$2:$AE$501,MATCH($B$4&amp;"|"&amp;$A25,'Sign-ups'!$AJ$2:$AJ$501,0)))</f>
        <v/>
      </c>
      <c r="E25" s="22">
        <f>IF($A25="","",INDEX('Sign-ups'!$AK$2:$AK$501,MATCH($B$4&amp;"|"&amp;$A25,'Sign-ups'!$AJ$2:$AJ$501,0)))</f>
        <v/>
      </c>
      <c r="F25" s="22">
        <f>IF($A25="","",INDEX('Sign-ups'!$AG$2:$AG$501,MATCH($B$4&amp;"|"&amp;$A25,'Sign-ups'!$AJ$2:$AJ$501,0)))</f>
        <v/>
      </c>
      <c r="H25" s="22">
        <f>IF($B$4="","",IF(ISNUMBER(MATCH($B$4&amp;"|"&amp;14,Waitlist!$AA$2:$AA$501,0)),14,""))</f>
        <v/>
      </c>
      <c r="I25" s="22">
        <f>IF($H25="","",INDEX(Waitlist!$R$2:$R$501,MATCH($B$4&amp;"|"&amp;$H25,Waitlist!$AA$2:$AA$501,0)))</f>
        <v/>
      </c>
      <c r="J25" s="23">
        <f>IF($H25="","",INDEX(Waitlist!$V$2:$V$501,MATCH($B$4&amp;"|"&amp;$H25,Waitlist!$AA$2:$AA$501,0)))</f>
        <v/>
      </c>
      <c r="K25" s="22">
        <f>IF($H25="","",INDEX(Waitlist!$Y$2:$Y$501,MATCH($B$4&amp;"|"&amp;$H25,Waitlist!$AA$2:$AA$501,0)))</f>
        <v/>
      </c>
    </row>
    <row r="26">
      <c r="A26" s="22">
        <f>IF($B$4="","",IF(ISNUMBER(MATCH($B$4&amp;"|"&amp;6,'Sign-ups'!$AJ$2:$AJ$501,0)),6,""))</f>
        <v/>
      </c>
      <c r="B26" s="10">
        <f>IF($A26="","",INDEX('Sign-ups'!$AC$2:$AC$501,MATCH($B$4&amp;"|"&amp;$A26,'Sign-ups'!$AJ$2:$AJ$501,0)))</f>
        <v/>
      </c>
      <c r="C26" s="22">
        <f>IF($A26="","",INDEX('Sign-ups'!$AD$2:$AD$501,MATCH($B$4&amp;"|"&amp;$A26,'Sign-ups'!$AJ$2:$AJ$501,0)))</f>
        <v/>
      </c>
      <c r="D26" s="22">
        <f>IF($A26="","",INDEX('Sign-ups'!$AE$2:$AE$501,MATCH($B$4&amp;"|"&amp;$A26,'Sign-ups'!$AJ$2:$AJ$501,0)))</f>
        <v/>
      </c>
      <c r="E26" s="22">
        <f>IF($A26="","",INDEX('Sign-ups'!$AK$2:$AK$501,MATCH($B$4&amp;"|"&amp;$A26,'Sign-ups'!$AJ$2:$AJ$501,0)))</f>
        <v/>
      </c>
      <c r="F26" s="22">
        <f>IF($A26="","",INDEX('Sign-ups'!$AG$2:$AG$501,MATCH($B$4&amp;"|"&amp;$A26,'Sign-ups'!$AJ$2:$AJ$501,0)))</f>
        <v/>
      </c>
      <c r="H26" s="22">
        <f>IF($B$4="","",IF(ISNUMBER(MATCH($B$4&amp;"|"&amp;15,Waitlist!$AA$2:$AA$501,0)),15,""))</f>
        <v/>
      </c>
      <c r="I26" s="22">
        <f>IF($H26="","",INDEX(Waitlist!$R$2:$R$501,MATCH($B$4&amp;"|"&amp;$H26,Waitlist!$AA$2:$AA$501,0)))</f>
        <v/>
      </c>
      <c r="J26" s="23">
        <f>IF($H26="","",INDEX(Waitlist!$V$2:$V$501,MATCH($B$4&amp;"|"&amp;$H26,Waitlist!$AA$2:$AA$501,0)))</f>
        <v/>
      </c>
      <c r="K26" s="22">
        <f>IF($H26="","",INDEX(Waitlist!$Y$2:$Y$501,MATCH($B$4&amp;"|"&amp;$H26,Waitlist!$AA$2:$AA$501,0)))</f>
        <v/>
      </c>
    </row>
    <row r="27">
      <c r="A27" s="22">
        <f>IF($B$4="","",IF(ISNUMBER(MATCH($B$4&amp;"|"&amp;7,'Sign-ups'!$AJ$2:$AJ$501,0)),7,""))</f>
        <v/>
      </c>
      <c r="B27" s="10">
        <f>IF($A27="","",INDEX('Sign-ups'!$AC$2:$AC$501,MATCH($B$4&amp;"|"&amp;$A27,'Sign-ups'!$AJ$2:$AJ$501,0)))</f>
        <v/>
      </c>
      <c r="C27" s="22">
        <f>IF($A27="","",INDEX('Sign-ups'!$AD$2:$AD$501,MATCH($B$4&amp;"|"&amp;$A27,'Sign-ups'!$AJ$2:$AJ$501,0)))</f>
        <v/>
      </c>
      <c r="D27" s="22">
        <f>IF($A27="","",INDEX('Sign-ups'!$AE$2:$AE$501,MATCH($B$4&amp;"|"&amp;$A27,'Sign-ups'!$AJ$2:$AJ$501,0)))</f>
        <v/>
      </c>
      <c r="E27" s="22">
        <f>IF($A27="","",INDEX('Sign-ups'!$AK$2:$AK$501,MATCH($B$4&amp;"|"&amp;$A27,'Sign-ups'!$AJ$2:$AJ$501,0)))</f>
        <v/>
      </c>
      <c r="F27" s="22">
        <f>IF($A27="","",INDEX('Sign-ups'!$AG$2:$AG$501,MATCH($B$4&amp;"|"&amp;$A27,'Sign-ups'!$AJ$2:$AJ$501,0)))</f>
        <v/>
      </c>
      <c r="H27" s="22">
        <f>IF($B$4="","",IF(ISNUMBER(MATCH($B$4&amp;"|"&amp;16,Waitlist!$AA$2:$AA$501,0)),16,""))</f>
        <v/>
      </c>
      <c r="I27" s="22">
        <f>IF($H27="","",INDEX(Waitlist!$R$2:$R$501,MATCH($B$4&amp;"|"&amp;$H27,Waitlist!$AA$2:$AA$501,0)))</f>
        <v/>
      </c>
      <c r="J27" s="23">
        <f>IF($H27="","",INDEX(Waitlist!$V$2:$V$501,MATCH($B$4&amp;"|"&amp;$H27,Waitlist!$AA$2:$AA$501,0)))</f>
        <v/>
      </c>
      <c r="K27" s="22">
        <f>IF($H27="","",INDEX(Waitlist!$Y$2:$Y$501,MATCH($B$4&amp;"|"&amp;$H27,Waitlist!$AA$2:$AA$501,0)))</f>
        <v/>
      </c>
    </row>
    <row r="28">
      <c r="A28" s="22">
        <f>IF($B$4="","",IF(ISNUMBER(MATCH($B$4&amp;"|"&amp;8,'Sign-ups'!$AJ$2:$AJ$501,0)),8,""))</f>
        <v/>
      </c>
      <c r="B28" s="10">
        <f>IF($A28="","",INDEX('Sign-ups'!$AC$2:$AC$501,MATCH($B$4&amp;"|"&amp;$A28,'Sign-ups'!$AJ$2:$AJ$501,0)))</f>
        <v/>
      </c>
      <c r="C28" s="22">
        <f>IF($A28="","",INDEX('Sign-ups'!$AD$2:$AD$501,MATCH($B$4&amp;"|"&amp;$A28,'Sign-ups'!$AJ$2:$AJ$501,0)))</f>
        <v/>
      </c>
      <c r="D28" s="22">
        <f>IF($A28="","",INDEX('Sign-ups'!$AE$2:$AE$501,MATCH($B$4&amp;"|"&amp;$A28,'Sign-ups'!$AJ$2:$AJ$501,0)))</f>
        <v/>
      </c>
      <c r="E28" s="22">
        <f>IF($A28="","",INDEX('Sign-ups'!$AK$2:$AK$501,MATCH($B$4&amp;"|"&amp;$A28,'Sign-ups'!$AJ$2:$AJ$501,0)))</f>
        <v/>
      </c>
      <c r="F28" s="22">
        <f>IF($A28="","",INDEX('Sign-ups'!$AG$2:$AG$501,MATCH($B$4&amp;"|"&amp;$A28,'Sign-ups'!$AJ$2:$AJ$501,0)))</f>
        <v/>
      </c>
      <c r="H28" s="22">
        <f>IF($B$4="","",IF(ISNUMBER(MATCH($B$4&amp;"|"&amp;17,Waitlist!$AA$2:$AA$501,0)),17,""))</f>
        <v/>
      </c>
      <c r="I28" s="22">
        <f>IF($H28="","",INDEX(Waitlist!$R$2:$R$501,MATCH($B$4&amp;"|"&amp;$H28,Waitlist!$AA$2:$AA$501,0)))</f>
        <v/>
      </c>
      <c r="J28" s="23">
        <f>IF($H28="","",INDEX(Waitlist!$V$2:$V$501,MATCH($B$4&amp;"|"&amp;$H28,Waitlist!$AA$2:$AA$501,0)))</f>
        <v/>
      </c>
      <c r="K28" s="22">
        <f>IF($H28="","",INDEX(Waitlist!$Y$2:$Y$501,MATCH($B$4&amp;"|"&amp;$H28,Waitlist!$AA$2:$AA$501,0)))</f>
        <v/>
      </c>
    </row>
    <row r="29">
      <c r="A29" s="22">
        <f>IF($B$4="","",IF(ISNUMBER(MATCH($B$4&amp;"|"&amp;9,'Sign-ups'!$AJ$2:$AJ$501,0)),9,""))</f>
        <v/>
      </c>
      <c r="B29" s="10">
        <f>IF($A29="","",INDEX('Sign-ups'!$AC$2:$AC$501,MATCH($B$4&amp;"|"&amp;$A29,'Sign-ups'!$AJ$2:$AJ$501,0)))</f>
        <v/>
      </c>
      <c r="C29" s="22">
        <f>IF($A29="","",INDEX('Sign-ups'!$AD$2:$AD$501,MATCH($B$4&amp;"|"&amp;$A29,'Sign-ups'!$AJ$2:$AJ$501,0)))</f>
        <v/>
      </c>
      <c r="D29" s="22">
        <f>IF($A29="","",INDEX('Sign-ups'!$AE$2:$AE$501,MATCH($B$4&amp;"|"&amp;$A29,'Sign-ups'!$AJ$2:$AJ$501,0)))</f>
        <v/>
      </c>
      <c r="E29" s="22">
        <f>IF($A29="","",INDEX('Sign-ups'!$AK$2:$AK$501,MATCH($B$4&amp;"|"&amp;$A29,'Sign-ups'!$AJ$2:$AJ$501,0)))</f>
        <v/>
      </c>
      <c r="F29" s="22">
        <f>IF($A29="","",INDEX('Sign-ups'!$AG$2:$AG$501,MATCH($B$4&amp;"|"&amp;$A29,'Sign-ups'!$AJ$2:$AJ$501,0)))</f>
        <v/>
      </c>
      <c r="H29" s="22">
        <f>IF($B$4="","",IF(ISNUMBER(MATCH($B$4&amp;"|"&amp;18,Waitlist!$AA$2:$AA$501,0)),18,""))</f>
        <v/>
      </c>
      <c r="I29" s="22">
        <f>IF($H29="","",INDEX(Waitlist!$R$2:$R$501,MATCH($B$4&amp;"|"&amp;$H29,Waitlist!$AA$2:$AA$501,0)))</f>
        <v/>
      </c>
      <c r="J29" s="23">
        <f>IF($H29="","",INDEX(Waitlist!$V$2:$V$501,MATCH($B$4&amp;"|"&amp;$H29,Waitlist!$AA$2:$AA$501,0)))</f>
        <v/>
      </c>
      <c r="K29" s="22">
        <f>IF($H29="","",INDEX(Waitlist!$Y$2:$Y$501,MATCH($B$4&amp;"|"&amp;$H29,Waitlist!$AA$2:$AA$501,0)))</f>
        <v/>
      </c>
    </row>
    <row r="30">
      <c r="A30" s="22">
        <f>IF($B$4="","",IF(ISNUMBER(MATCH($B$4&amp;"|"&amp;10,'Sign-ups'!$AJ$2:$AJ$501,0)),10,""))</f>
        <v/>
      </c>
      <c r="B30" s="10">
        <f>IF($A30="","",INDEX('Sign-ups'!$AC$2:$AC$501,MATCH($B$4&amp;"|"&amp;$A30,'Sign-ups'!$AJ$2:$AJ$501,0)))</f>
        <v/>
      </c>
      <c r="C30" s="22">
        <f>IF($A30="","",INDEX('Sign-ups'!$AD$2:$AD$501,MATCH($B$4&amp;"|"&amp;$A30,'Sign-ups'!$AJ$2:$AJ$501,0)))</f>
        <v/>
      </c>
      <c r="D30" s="22">
        <f>IF($A30="","",INDEX('Sign-ups'!$AE$2:$AE$501,MATCH($B$4&amp;"|"&amp;$A30,'Sign-ups'!$AJ$2:$AJ$501,0)))</f>
        <v/>
      </c>
      <c r="E30" s="22">
        <f>IF($A30="","",INDEX('Sign-ups'!$AK$2:$AK$501,MATCH($B$4&amp;"|"&amp;$A30,'Sign-ups'!$AJ$2:$AJ$501,0)))</f>
        <v/>
      </c>
      <c r="F30" s="22">
        <f>IF($A30="","",INDEX('Sign-ups'!$AG$2:$AG$501,MATCH($B$4&amp;"|"&amp;$A30,'Sign-ups'!$AJ$2:$AJ$501,0)))</f>
        <v/>
      </c>
      <c r="H30" s="22">
        <f>IF($B$4="","",IF(ISNUMBER(MATCH($B$4&amp;"|"&amp;19,Waitlist!$AA$2:$AA$501,0)),19,""))</f>
        <v/>
      </c>
      <c r="I30" s="22">
        <f>IF($H30="","",INDEX(Waitlist!$R$2:$R$501,MATCH($B$4&amp;"|"&amp;$H30,Waitlist!$AA$2:$AA$501,0)))</f>
        <v/>
      </c>
      <c r="J30" s="23">
        <f>IF($H30="","",INDEX(Waitlist!$V$2:$V$501,MATCH($B$4&amp;"|"&amp;$H30,Waitlist!$AA$2:$AA$501,0)))</f>
        <v/>
      </c>
      <c r="K30" s="22">
        <f>IF($H30="","",INDEX(Waitlist!$Y$2:$Y$501,MATCH($B$4&amp;"|"&amp;$H30,Waitlist!$AA$2:$AA$501,0)))</f>
        <v/>
      </c>
    </row>
    <row r="31">
      <c r="A31" s="22">
        <f>IF($B$4="","",IF(ISNUMBER(MATCH($B$4&amp;"|"&amp;11,'Sign-ups'!$AJ$2:$AJ$501,0)),11,""))</f>
        <v/>
      </c>
      <c r="B31" s="10">
        <f>IF($A31="","",INDEX('Sign-ups'!$AC$2:$AC$501,MATCH($B$4&amp;"|"&amp;$A31,'Sign-ups'!$AJ$2:$AJ$501,0)))</f>
        <v/>
      </c>
      <c r="C31" s="22">
        <f>IF($A31="","",INDEX('Sign-ups'!$AD$2:$AD$501,MATCH($B$4&amp;"|"&amp;$A31,'Sign-ups'!$AJ$2:$AJ$501,0)))</f>
        <v/>
      </c>
      <c r="D31" s="22">
        <f>IF($A31="","",INDEX('Sign-ups'!$AE$2:$AE$501,MATCH($B$4&amp;"|"&amp;$A31,'Sign-ups'!$AJ$2:$AJ$501,0)))</f>
        <v/>
      </c>
      <c r="E31" s="22">
        <f>IF($A31="","",INDEX('Sign-ups'!$AK$2:$AK$501,MATCH($B$4&amp;"|"&amp;$A31,'Sign-ups'!$AJ$2:$AJ$501,0)))</f>
        <v/>
      </c>
      <c r="F31" s="22">
        <f>IF($A31="","",INDEX('Sign-ups'!$AG$2:$AG$501,MATCH($B$4&amp;"|"&amp;$A31,'Sign-ups'!$AJ$2:$AJ$501,0)))</f>
        <v/>
      </c>
      <c r="H31" s="22">
        <f>IF($B$4="","",IF(ISNUMBER(MATCH($B$4&amp;"|"&amp;20,Waitlist!$AA$2:$AA$501,0)),20,""))</f>
        <v/>
      </c>
      <c r="I31" s="22">
        <f>IF($H31="","",INDEX(Waitlist!$R$2:$R$501,MATCH($B$4&amp;"|"&amp;$H31,Waitlist!$AA$2:$AA$501,0)))</f>
        <v/>
      </c>
      <c r="J31" s="23">
        <f>IF($H31="","",INDEX(Waitlist!$V$2:$V$501,MATCH($B$4&amp;"|"&amp;$H31,Waitlist!$AA$2:$AA$501,0)))</f>
        <v/>
      </c>
      <c r="K31" s="22">
        <f>IF($H31="","",INDEX(Waitlist!$Y$2:$Y$501,MATCH($B$4&amp;"|"&amp;$H31,Waitlist!$AA$2:$AA$501,0)))</f>
        <v/>
      </c>
    </row>
    <row r="32">
      <c r="A32" s="22">
        <f>IF($B$4="","",IF(ISNUMBER(MATCH($B$4&amp;"|"&amp;12,'Sign-ups'!$AJ$2:$AJ$501,0)),12,""))</f>
        <v/>
      </c>
      <c r="B32" s="10">
        <f>IF($A32="","",INDEX('Sign-ups'!$AC$2:$AC$501,MATCH($B$4&amp;"|"&amp;$A32,'Sign-ups'!$AJ$2:$AJ$501,0)))</f>
        <v/>
      </c>
      <c r="C32" s="22">
        <f>IF($A32="","",INDEX('Sign-ups'!$AD$2:$AD$501,MATCH($B$4&amp;"|"&amp;$A32,'Sign-ups'!$AJ$2:$AJ$501,0)))</f>
        <v/>
      </c>
      <c r="D32" s="22">
        <f>IF($A32="","",INDEX('Sign-ups'!$AE$2:$AE$501,MATCH($B$4&amp;"|"&amp;$A32,'Sign-ups'!$AJ$2:$AJ$501,0)))</f>
        <v/>
      </c>
      <c r="E32" s="22">
        <f>IF($A32="","",INDEX('Sign-ups'!$AK$2:$AK$501,MATCH($B$4&amp;"|"&amp;$A32,'Sign-ups'!$AJ$2:$AJ$501,0)))</f>
        <v/>
      </c>
      <c r="F32" s="22">
        <f>IF($A32="","",INDEX('Sign-ups'!$AG$2:$AG$501,MATCH($B$4&amp;"|"&amp;$A32,'Sign-ups'!$AJ$2:$AJ$501,0)))</f>
        <v/>
      </c>
      <c r="H32" s="22">
        <f>IF($B$4="","",IF(ISNUMBER(MATCH($B$4&amp;"|"&amp;21,Waitlist!$AA$2:$AA$501,0)),21,""))</f>
        <v/>
      </c>
      <c r="I32" s="22">
        <f>IF($H32="","",INDEX(Waitlist!$R$2:$R$501,MATCH($B$4&amp;"|"&amp;$H32,Waitlist!$AA$2:$AA$501,0)))</f>
        <v/>
      </c>
      <c r="J32" s="23">
        <f>IF($H32="","",INDEX(Waitlist!$V$2:$V$501,MATCH($B$4&amp;"|"&amp;$H32,Waitlist!$AA$2:$AA$501,0)))</f>
        <v/>
      </c>
      <c r="K32" s="22">
        <f>IF($H32="","",INDEX(Waitlist!$Y$2:$Y$501,MATCH($B$4&amp;"|"&amp;$H32,Waitlist!$AA$2:$AA$501,0)))</f>
        <v/>
      </c>
    </row>
    <row r="33">
      <c r="A33" s="22">
        <f>IF($B$4="","",IF(ISNUMBER(MATCH($B$4&amp;"|"&amp;13,'Sign-ups'!$AJ$2:$AJ$501,0)),13,""))</f>
        <v/>
      </c>
      <c r="B33" s="10">
        <f>IF($A33="","",INDEX('Sign-ups'!$AC$2:$AC$501,MATCH($B$4&amp;"|"&amp;$A33,'Sign-ups'!$AJ$2:$AJ$501,0)))</f>
        <v/>
      </c>
      <c r="C33" s="22">
        <f>IF($A33="","",INDEX('Sign-ups'!$AD$2:$AD$501,MATCH($B$4&amp;"|"&amp;$A33,'Sign-ups'!$AJ$2:$AJ$501,0)))</f>
        <v/>
      </c>
      <c r="D33" s="22">
        <f>IF($A33="","",INDEX('Sign-ups'!$AE$2:$AE$501,MATCH($B$4&amp;"|"&amp;$A33,'Sign-ups'!$AJ$2:$AJ$501,0)))</f>
        <v/>
      </c>
      <c r="E33" s="22">
        <f>IF($A33="","",INDEX('Sign-ups'!$AK$2:$AK$501,MATCH($B$4&amp;"|"&amp;$A33,'Sign-ups'!$AJ$2:$AJ$501,0)))</f>
        <v/>
      </c>
      <c r="F33" s="22">
        <f>IF($A33="","",INDEX('Sign-ups'!$AG$2:$AG$501,MATCH($B$4&amp;"|"&amp;$A33,'Sign-ups'!$AJ$2:$AJ$501,0)))</f>
        <v/>
      </c>
      <c r="H33" s="22">
        <f>IF($B$4="","",IF(ISNUMBER(MATCH($B$4&amp;"|"&amp;22,Waitlist!$AA$2:$AA$501,0)),22,""))</f>
        <v/>
      </c>
      <c r="I33" s="22">
        <f>IF($H33="","",INDEX(Waitlist!$R$2:$R$501,MATCH($B$4&amp;"|"&amp;$H33,Waitlist!$AA$2:$AA$501,0)))</f>
        <v/>
      </c>
      <c r="J33" s="23">
        <f>IF($H33="","",INDEX(Waitlist!$V$2:$V$501,MATCH($B$4&amp;"|"&amp;$H33,Waitlist!$AA$2:$AA$501,0)))</f>
        <v/>
      </c>
      <c r="K33" s="22">
        <f>IF($H33="","",INDEX(Waitlist!$Y$2:$Y$501,MATCH($B$4&amp;"|"&amp;$H33,Waitlist!$AA$2:$AA$501,0)))</f>
        <v/>
      </c>
    </row>
    <row r="34">
      <c r="A34" s="22">
        <f>IF($B$4="","",IF(ISNUMBER(MATCH($B$4&amp;"|"&amp;14,'Sign-ups'!$AJ$2:$AJ$501,0)),14,""))</f>
        <v/>
      </c>
      <c r="B34" s="10">
        <f>IF($A34="","",INDEX('Sign-ups'!$AC$2:$AC$501,MATCH($B$4&amp;"|"&amp;$A34,'Sign-ups'!$AJ$2:$AJ$501,0)))</f>
        <v/>
      </c>
      <c r="C34" s="22">
        <f>IF($A34="","",INDEX('Sign-ups'!$AD$2:$AD$501,MATCH($B$4&amp;"|"&amp;$A34,'Sign-ups'!$AJ$2:$AJ$501,0)))</f>
        <v/>
      </c>
      <c r="D34" s="22">
        <f>IF($A34="","",INDEX('Sign-ups'!$AE$2:$AE$501,MATCH($B$4&amp;"|"&amp;$A34,'Sign-ups'!$AJ$2:$AJ$501,0)))</f>
        <v/>
      </c>
      <c r="E34" s="22">
        <f>IF($A34="","",INDEX('Sign-ups'!$AK$2:$AK$501,MATCH($B$4&amp;"|"&amp;$A34,'Sign-ups'!$AJ$2:$AJ$501,0)))</f>
        <v/>
      </c>
      <c r="F34" s="22">
        <f>IF($A34="","",INDEX('Sign-ups'!$AG$2:$AG$501,MATCH($B$4&amp;"|"&amp;$A34,'Sign-ups'!$AJ$2:$AJ$501,0)))</f>
        <v/>
      </c>
      <c r="H34" s="22">
        <f>IF($B$4="","",IF(ISNUMBER(MATCH($B$4&amp;"|"&amp;23,Waitlist!$AA$2:$AA$501,0)),23,""))</f>
        <v/>
      </c>
      <c r="I34" s="22">
        <f>IF($H34="","",INDEX(Waitlist!$R$2:$R$501,MATCH($B$4&amp;"|"&amp;$H34,Waitlist!$AA$2:$AA$501,0)))</f>
        <v/>
      </c>
      <c r="J34" s="23">
        <f>IF($H34="","",INDEX(Waitlist!$V$2:$V$501,MATCH($B$4&amp;"|"&amp;$H34,Waitlist!$AA$2:$AA$501,0)))</f>
        <v/>
      </c>
      <c r="K34" s="22">
        <f>IF($H34="","",INDEX(Waitlist!$Y$2:$Y$501,MATCH($B$4&amp;"|"&amp;$H34,Waitlist!$AA$2:$AA$501,0)))</f>
        <v/>
      </c>
    </row>
    <row r="35">
      <c r="A35" s="22">
        <f>IF($B$4="","",IF(ISNUMBER(MATCH($B$4&amp;"|"&amp;15,'Sign-ups'!$AJ$2:$AJ$501,0)),15,""))</f>
        <v/>
      </c>
      <c r="B35" s="10">
        <f>IF($A35="","",INDEX('Sign-ups'!$AC$2:$AC$501,MATCH($B$4&amp;"|"&amp;$A35,'Sign-ups'!$AJ$2:$AJ$501,0)))</f>
        <v/>
      </c>
      <c r="C35" s="22">
        <f>IF($A35="","",INDEX('Sign-ups'!$AD$2:$AD$501,MATCH($B$4&amp;"|"&amp;$A35,'Sign-ups'!$AJ$2:$AJ$501,0)))</f>
        <v/>
      </c>
      <c r="D35" s="22">
        <f>IF($A35="","",INDEX('Sign-ups'!$AE$2:$AE$501,MATCH($B$4&amp;"|"&amp;$A35,'Sign-ups'!$AJ$2:$AJ$501,0)))</f>
        <v/>
      </c>
      <c r="E35" s="22">
        <f>IF($A35="","",INDEX('Sign-ups'!$AK$2:$AK$501,MATCH($B$4&amp;"|"&amp;$A35,'Sign-ups'!$AJ$2:$AJ$501,0)))</f>
        <v/>
      </c>
      <c r="F35" s="22">
        <f>IF($A35="","",INDEX('Sign-ups'!$AG$2:$AG$501,MATCH($B$4&amp;"|"&amp;$A35,'Sign-ups'!$AJ$2:$AJ$501,0)))</f>
        <v/>
      </c>
      <c r="H35" s="22">
        <f>IF($B$4="","",IF(ISNUMBER(MATCH($B$4&amp;"|"&amp;24,Waitlist!$AA$2:$AA$501,0)),24,""))</f>
        <v/>
      </c>
      <c r="I35" s="22">
        <f>IF($H35="","",INDEX(Waitlist!$R$2:$R$501,MATCH($B$4&amp;"|"&amp;$H35,Waitlist!$AA$2:$AA$501,0)))</f>
        <v/>
      </c>
      <c r="J35" s="23">
        <f>IF($H35="","",INDEX(Waitlist!$V$2:$V$501,MATCH($B$4&amp;"|"&amp;$H35,Waitlist!$AA$2:$AA$501,0)))</f>
        <v/>
      </c>
      <c r="K35" s="22">
        <f>IF($H35="","",INDEX(Waitlist!$Y$2:$Y$501,MATCH($B$4&amp;"|"&amp;$H35,Waitlist!$AA$2:$AA$501,0)))</f>
        <v/>
      </c>
    </row>
    <row r="36">
      <c r="A36" s="22">
        <f>IF($B$4="","",IF(ISNUMBER(MATCH($B$4&amp;"|"&amp;16,'Sign-ups'!$AJ$2:$AJ$501,0)),16,""))</f>
        <v/>
      </c>
      <c r="B36" s="10">
        <f>IF($A36="","",INDEX('Sign-ups'!$AC$2:$AC$501,MATCH($B$4&amp;"|"&amp;$A36,'Sign-ups'!$AJ$2:$AJ$501,0)))</f>
        <v/>
      </c>
      <c r="C36" s="22">
        <f>IF($A36="","",INDEX('Sign-ups'!$AD$2:$AD$501,MATCH($B$4&amp;"|"&amp;$A36,'Sign-ups'!$AJ$2:$AJ$501,0)))</f>
        <v/>
      </c>
      <c r="D36" s="22">
        <f>IF($A36="","",INDEX('Sign-ups'!$AE$2:$AE$501,MATCH($B$4&amp;"|"&amp;$A36,'Sign-ups'!$AJ$2:$AJ$501,0)))</f>
        <v/>
      </c>
      <c r="E36" s="22">
        <f>IF($A36="","",INDEX('Sign-ups'!$AK$2:$AK$501,MATCH($B$4&amp;"|"&amp;$A36,'Sign-ups'!$AJ$2:$AJ$501,0)))</f>
        <v/>
      </c>
      <c r="F36" s="22">
        <f>IF($A36="","",INDEX('Sign-ups'!$AG$2:$AG$501,MATCH($B$4&amp;"|"&amp;$A36,'Sign-ups'!$AJ$2:$AJ$501,0)))</f>
        <v/>
      </c>
      <c r="H36" s="22">
        <f>IF($B$4="","",IF(ISNUMBER(MATCH($B$4&amp;"|"&amp;25,Waitlist!$AA$2:$AA$501,0)),25,""))</f>
        <v/>
      </c>
      <c r="I36" s="22">
        <f>IF($H36="","",INDEX(Waitlist!$R$2:$R$501,MATCH($B$4&amp;"|"&amp;$H36,Waitlist!$AA$2:$AA$501,0)))</f>
        <v/>
      </c>
      <c r="J36" s="23">
        <f>IF($H36="","",INDEX(Waitlist!$V$2:$V$501,MATCH($B$4&amp;"|"&amp;$H36,Waitlist!$AA$2:$AA$501,0)))</f>
        <v/>
      </c>
      <c r="K36" s="22">
        <f>IF($H36="","",INDEX(Waitlist!$Y$2:$Y$501,MATCH($B$4&amp;"|"&amp;$H36,Waitlist!$AA$2:$AA$501,0)))</f>
        <v/>
      </c>
    </row>
    <row r="37">
      <c r="A37" s="22">
        <f>IF($B$4="","",IF(ISNUMBER(MATCH($B$4&amp;"|"&amp;17,'Sign-ups'!$AJ$2:$AJ$501,0)),17,""))</f>
        <v/>
      </c>
      <c r="B37" s="10">
        <f>IF($A37="","",INDEX('Sign-ups'!$AC$2:$AC$501,MATCH($B$4&amp;"|"&amp;$A37,'Sign-ups'!$AJ$2:$AJ$501,0)))</f>
        <v/>
      </c>
      <c r="C37" s="22">
        <f>IF($A37="","",INDEX('Sign-ups'!$AD$2:$AD$501,MATCH($B$4&amp;"|"&amp;$A37,'Sign-ups'!$AJ$2:$AJ$501,0)))</f>
        <v/>
      </c>
      <c r="D37" s="22">
        <f>IF($A37="","",INDEX('Sign-ups'!$AE$2:$AE$501,MATCH($B$4&amp;"|"&amp;$A37,'Sign-ups'!$AJ$2:$AJ$501,0)))</f>
        <v/>
      </c>
      <c r="E37" s="22">
        <f>IF($A37="","",INDEX('Sign-ups'!$AK$2:$AK$501,MATCH($B$4&amp;"|"&amp;$A37,'Sign-ups'!$AJ$2:$AJ$501,0)))</f>
        <v/>
      </c>
      <c r="F37" s="22">
        <f>IF($A37="","",INDEX('Sign-ups'!$AG$2:$AG$501,MATCH($B$4&amp;"|"&amp;$A37,'Sign-ups'!$AJ$2:$AJ$501,0)))</f>
        <v/>
      </c>
      <c r="H37" s="22">
        <f>IF($B$4="","",IF(ISNUMBER(MATCH($B$4&amp;"|"&amp;26,Waitlist!$AA$2:$AA$501,0)),26,""))</f>
        <v/>
      </c>
      <c r="I37" s="22">
        <f>IF($H37="","",INDEX(Waitlist!$R$2:$R$501,MATCH($B$4&amp;"|"&amp;$H37,Waitlist!$AA$2:$AA$501,0)))</f>
        <v/>
      </c>
      <c r="J37" s="23">
        <f>IF($H37="","",INDEX(Waitlist!$V$2:$V$501,MATCH($B$4&amp;"|"&amp;$H37,Waitlist!$AA$2:$AA$501,0)))</f>
        <v/>
      </c>
      <c r="K37" s="22">
        <f>IF($H37="","",INDEX(Waitlist!$Y$2:$Y$501,MATCH($B$4&amp;"|"&amp;$H37,Waitlist!$AA$2:$AA$501,0)))</f>
        <v/>
      </c>
    </row>
    <row r="38">
      <c r="A38" s="22">
        <f>IF($B$4="","",IF(ISNUMBER(MATCH($B$4&amp;"|"&amp;18,'Sign-ups'!$AJ$2:$AJ$501,0)),18,""))</f>
        <v/>
      </c>
      <c r="B38" s="10">
        <f>IF($A38="","",INDEX('Sign-ups'!$AC$2:$AC$501,MATCH($B$4&amp;"|"&amp;$A38,'Sign-ups'!$AJ$2:$AJ$501,0)))</f>
        <v/>
      </c>
      <c r="C38" s="22">
        <f>IF($A38="","",INDEX('Sign-ups'!$AD$2:$AD$501,MATCH($B$4&amp;"|"&amp;$A38,'Sign-ups'!$AJ$2:$AJ$501,0)))</f>
        <v/>
      </c>
      <c r="D38" s="22">
        <f>IF($A38="","",INDEX('Sign-ups'!$AE$2:$AE$501,MATCH($B$4&amp;"|"&amp;$A38,'Sign-ups'!$AJ$2:$AJ$501,0)))</f>
        <v/>
      </c>
      <c r="E38" s="22">
        <f>IF($A38="","",INDEX('Sign-ups'!$AK$2:$AK$501,MATCH($B$4&amp;"|"&amp;$A38,'Sign-ups'!$AJ$2:$AJ$501,0)))</f>
        <v/>
      </c>
      <c r="F38" s="22">
        <f>IF($A38="","",INDEX('Sign-ups'!$AG$2:$AG$501,MATCH($B$4&amp;"|"&amp;$A38,'Sign-ups'!$AJ$2:$AJ$501,0)))</f>
        <v/>
      </c>
      <c r="H38" s="22">
        <f>IF($B$4="","",IF(ISNUMBER(MATCH($B$4&amp;"|"&amp;27,Waitlist!$AA$2:$AA$501,0)),27,""))</f>
        <v/>
      </c>
      <c r="I38" s="22">
        <f>IF($H38="","",INDEX(Waitlist!$R$2:$R$501,MATCH($B$4&amp;"|"&amp;$H38,Waitlist!$AA$2:$AA$501,0)))</f>
        <v/>
      </c>
      <c r="J38" s="23">
        <f>IF($H38="","",INDEX(Waitlist!$V$2:$V$501,MATCH($B$4&amp;"|"&amp;$H38,Waitlist!$AA$2:$AA$501,0)))</f>
        <v/>
      </c>
      <c r="K38" s="22">
        <f>IF($H38="","",INDEX(Waitlist!$Y$2:$Y$501,MATCH($B$4&amp;"|"&amp;$H38,Waitlist!$AA$2:$AA$501,0)))</f>
        <v/>
      </c>
    </row>
    <row r="39">
      <c r="A39" s="22">
        <f>IF($B$4="","",IF(ISNUMBER(MATCH($B$4&amp;"|"&amp;19,'Sign-ups'!$AJ$2:$AJ$501,0)),19,""))</f>
        <v/>
      </c>
      <c r="B39" s="10">
        <f>IF($A39="","",INDEX('Sign-ups'!$AC$2:$AC$501,MATCH($B$4&amp;"|"&amp;$A39,'Sign-ups'!$AJ$2:$AJ$501,0)))</f>
        <v/>
      </c>
      <c r="C39" s="22">
        <f>IF($A39="","",INDEX('Sign-ups'!$AD$2:$AD$501,MATCH($B$4&amp;"|"&amp;$A39,'Sign-ups'!$AJ$2:$AJ$501,0)))</f>
        <v/>
      </c>
      <c r="D39" s="22">
        <f>IF($A39="","",INDEX('Sign-ups'!$AE$2:$AE$501,MATCH($B$4&amp;"|"&amp;$A39,'Sign-ups'!$AJ$2:$AJ$501,0)))</f>
        <v/>
      </c>
      <c r="E39" s="22">
        <f>IF($A39="","",INDEX('Sign-ups'!$AK$2:$AK$501,MATCH($B$4&amp;"|"&amp;$A39,'Sign-ups'!$AJ$2:$AJ$501,0)))</f>
        <v/>
      </c>
      <c r="F39" s="22">
        <f>IF($A39="","",INDEX('Sign-ups'!$AG$2:$AG$501,MATCH($B$4&amp;"|"&amp;$A39,'Sign-ups'!$AJ$2:$AJ$501,0)))</f>
        <v/>
      </c>
      <c r="H39" s="22">
        <f>IF($B$4="","",IF(ISNUMBER(MATCH($B$4&amp;"|"&amp;28,Waitlist!$AA$2:$AA$501,0)),28,""))</f>
        <v/>
      </c>
      <c r="I39" s="22">
        <f>IF($H39="","",INDEX(Waitlist!$R$2:$R$501,MATCH($B$4&amp;"|"&amp;$H39,Waitlist!$AA$2:$AA$501,0)))</f>
        <v/>
      </c>
      <c r="J39" s="23">
        <f>IF($H39="","",INDEX(Waitlist!$V$2:$V$501,MATCH($B$4&amp;"|"&amp;$H39,Waitlist!$AA$2:$AA$501,0)))</f>
        <v/>
      </c>
      <c r="K39" s="22">
        <f>IF($H39="","",INDEX(Waitlist!$Y$2:$Y$501,MATCH($B$4&amp;"|"&amp;$H39,Waitlist!$AA$2:$AA$501,0)))</f>
        <v/>
      </c>
    </row>
    <row r="40">
      <c r="A40" s="22">
        <f>IF($B$4="","",IF(ISNUMBER(MATCH($B$4&amp;"|"&amp;20,'Sign-ups'!$AJ$2:$AJ$501,0)),20,""))</f>
        <v/>
      </c>
      <c r="B40" s="10">
        <f>IF($A40="","",INDEX('Sign-ups'!$AC$2:$AC$501,MATCH($B$4&amp;"|"&amp;$A40,'Sign-ups'!$AJ$2:$AJ$501,0)))</f>
        <v/>
      </c>
      <c r="C40" s="22">
        <f>IF($A40="","",INDEX('Sign-ups'!$AD$2:$AD$501,MATCH($B$4&amp;"|"&amp;$A40,'Sign-ups'!$AJ$2:$AJ$501,0)))</f>
        <v/>
      </c>
      <c r="D40" s="22">
        <f>IF($A40="","",INDEX('Sign-ups'!$AE$2:$AE$501,MATCH($B$4&amp;"|"&amp;$A40,'Sign-ups'!$AJ$2:$AJ$501,0)))</f>
        <v/>
      </c>
      <c r="E40" s="22">
        <f>IF($A40="","",INDEX('Sign-ups'!$AK$2:$AK$501,MATCH($B$4&amp;"|"&amp;$A40,'Sign-ups'!$AJ$2:$AJ$501,0)))</f>
        <v/>
      </c>
      <c r="F40" s="22">
        <f>IF($A40="","",INDEX('Sign-ups'!$AG$2:$AG$501,MATCH($B$4&amp;"|"&amp;$A40,'Sign-ups'!$AJ$2:$AJ$501,0)))</f>
        <v/>
      </c>
      <c r="H40" s="22">
        <f>IF($B$4="","",IF(ISNUMBER(MATCH($B$4&amp;"|"&amp;29,Waitlist!$AA$2:$AA$501,0)),29,""))</f>
        <v/>
      </c>
      <c r="I40" s="22">
        <f>IF($H40="","",INDEX(Waitlist!$R$2:$R$501,MATCH($B$4&amp;"|"&amp;$H40,Waitlist!$AA$2:$AA$501,0)))</f>
        <v/>
      </c>
      <c r="J40" s="23">
        <f>IF($H40="","",INDEX(Waitlist!$V$2:$V$501,MATCH($B$4&amp;"|"&amp;$H40,Waitlist!$AA$2:$AA$501,0)))</f>
        <v/>
      </c>
      <c r="K40" s="22">
        <f>IF($H40="","",INDEX(Waitlist!$Y$2:$Y$501,MATCH($B$4&amp;"|"&amp;$H40,Waitlist!$AA$2:$AA$501,0)))</f>
        <v/>
      </c>
    </row>
    <row r="41">
      <c r="A41" s="22">
        <f>IF($B$4="","",IF(ISNUMBER(MATCH($B$4&amp;"|"&amp;21,'Sign-ups'!$AJ$2:$AJ$501,0)),21,""))</f>
        <v/>
      </c>
      <c r="B41" s="10">
        <f>IF($A41="","",INDEX('Sign-ups'!$AC$2:$AC$501,MATCH($B$4&amp;"|"&amp;$A41,'Sign-ups'!$AJ$2:$AJ$501,0)))</f>
        <v/>
      </c>
      <c r="C41" s="22">
        <f>IF($A41="","",INDEX('Sign-ups'!$AD$2:$AD$501,MATCH($B$4&amp;"|"&amp;$A41,'Sign-ups'!$AJ$2:$AJ$501,0)))</f>
        <v/>
      </c>
      <c r="D41" s="22">
        <f>IF($A41="","",INDEX('Sign-ups'!$AE$2:$AE$501,MATCH($B$4&amp;"|"&amp;$A41,'Sign-ups'!$AJ$2:$AJ$501,0)))</f>
        <v/>
      </c>
      <c r="E41" s="22">
        <f>IF($A41="","",INDEX('Sign-ups'!$AK$2:$AK$501,MATCH($B$4&amp;"|"&amp;$A41,'Sign-ups'!$AJ$2:$AJ$501,0)))</f>
        <v/>
      </c>
      <c r="F41" s="22">
        <f>IF($A41="","",INDEX('Sign-ups'!$AG$2:$AG$501,MATCH($B$4&amp;"|"&amp;$A41,'Sign-ups'!$AJ$2:$AJ$501,0)))</f>
        <v/>
      </c>
      <c r="H41" s="22">
        <f>IF($B$4="","",IF(ISNUMBER(MATCH($B$4&amp;"|"&amp;30,Waitlist!$AA$2:$AA$501,0)),30,""))</f>
        <v/>
      </c>
      <c r="I41" s="22">
        <f>IF($H41="","",INDEX(Waitlist!$R$2:$R$501,MATCH($B$4&amp;"|"&amp;$H41,Waitlist!$AA$2:$AA$501,0)))</f>
        <v/>
      </c>
      <c r="J41" s="23">
        <f>IF($H41="","",INDEX(Waitlist!$V$2:$V$501,MATCH($B$4&amp;"|"&amp;$H41,Waitlist!$AA$2:$AA$501,0)))</f>
        <v/>
      </c>
      <c r="K41" s="22">
        <f>IF($H41="","",INDEX(Waitlist!$Y$2:$Y$501,MATCH($B$4&amp;"|"&amp;$H41,Waitlist!$AA$2:$AA$501,0)))</f>
        <v/>
      </c>
    </row>
    <row r="42">
      <c r="A42" s="22">
        <f>IF($B$4="","",IF(ISNUMBER(MATCH($B$4&amp;"|"&amp;22,'Sign-ups'!$AJ$2:$AJ$501,0)),22,""))</f>
        <v/>
      </c>
      <c r="B42" s="10">
        <f>IF($A42="","",INDEX('Sign-ups'!$AC$2:$AC$501,MATCH($B$4&amp;"|"&amp;$A42,'Sign-ups'!$AJ$2:$AJ$501,0)))</f>
        <v/>
      </c>
      <c r="C42" s="22">
        <f>IF($A42="","",INDEX('Sign-ups'!$AD$2:$AD$501,MATCH($B$4&amp;"|"&amp;$A42,'Sign-ups'!$AJ$2:$AJ$501,0)))</f>
        <v/>
      </c>
      <c r="D42" s="22">
        <f>IF($A42="","",INDEX('Sign-ups'!$AE$2:$AE$501,MATCH($B$4&amp;"|"&amp;$A42,'Sign-ups'!$AJ$2:$AJ$501,0)))</f>
        <v/>
      </c>
      <c r="E42" s="22">
        <f>IF($A42="","",INDEX('Sign-ups'!$AK$2:$AK$501,MATCH($B$4&amp;"|"&amp;$A42,'Sign-ups'!$AJ$2:$AJ$501,0)))</f>
        <v/>
      </c>
      <c r="F42" s="22">
        <f>IF($A42="","",INDEX('Sign-ups'!$AG$2:$AG$501,MATCH($B$4&amp;"|"&amp;$A42,'Sign-ups'!$AJ$2:$AJ$501,0)))</f>
        <v/>
      </c>
    </row>
    <row r="43">
      <c r="A43" s="22">
        <f>IF($B$4="","",IF(ISNUMBER(MATCH($B$4&amp;"|"&amp;23,'Sign-ups'!$AJ$2:$AJ$501,0)),23,""))</f>
        <v/>
      </c>
      <c r="B43" s="10">
        <f>IF($A43="","",INDEX('Sign-ups'!$AC$2:$AC$501,MATCH($B$4&amp;"|"&amp;$A43,'Sign-ups'!$AJ$2:$AJ$501,0)))</f>
        <v/>
      </c>
      <c r="C43" s="22">
        <f>IF($A43="","",INDEX('Sign-ups'!$AD$2:$AD$501,MATCH($B$4&amp;"|"&amp;$A43,'Sign-ups'!$AJ$2:$AJ$501,0)))</f>
        <v/>
      </c>
      <c r="D43" s="22">
        <f>IF($A43="","",INDEX('Sign-ups'!$AE$2:$AE$501,MATCH($B$4&amp;"|"&amp;$A43,'Sign-ups'!$AJ$2:$AJ$501,0)))</f>
        <v/>
      </c>
      <c r="E43" s="22">
        <f>IF($A43="","",INDEX('Sign-ups'!$AK$2:$AK$501,MATCH($B$4&amp;"|"&amp;$A43,'Sign-ups'!$AJ$2:$AJ$501,0)))</f>
        <v/>
      </c>
      <c r="F43" s="22">
        <f>IF($A43="","",INDEX('Sign-ups'!$AG$2:$AG$501,MATCH($B$4&amp;"|"&amp;$A43,'Sign-ups'!$AJ$2:$AJ$501,0)))</f>
        <v/>
      </c>
    </row>
    <row r="44">
      <c r="A44" s="22">
        <f>IF($B$4="","",IF(ISNUMBER(MATCH($B$4&amp;"|"&amp;24,'Sign-ups'!$AJ$2:$AJ$501,0)),24,""))</f>
        <v/>
      </c>
      <c r="B44" s="10">
        <f>IF($A44="","",INDEX('Sign-ups'!$AC$2:$AC$501,MATCH($B$4&amp;"|"&amp;$A44,'Sign-ups'!$AJ$2:$AJ$501,0)))</f>
        <v/>
      </c>
      <c r="C44" s="22">
        <f>IF($A44="","",INDEX('Sign-ups'!$AD$2:$AD$501,MATCH($B$4&amp;"|"&amp;$A44,'Sign-ups'!$AJ$2:$AJ$501,0)))</f>
        <v/>
      </c>
      <c r="D44" s="22">
        <f>IF($A44="","",INDEX('Sign-ups'!$AE$2:$AE$501,MATCH($B$4&amp;"|"&amp;$A44,'Sign-ups'!$AJ$2:$AJ$501,0)))</f>
        <v/>
      </c>
      <c r="E44" s="22">
        <f>IF($A44="","",INDEX('Sign-ups'!$AK$2:$AK$501,MATCH($B$4&amp;"|"&amp;$A44,'Sign-ups'!$AJ$2:$AJ$501,0)))</f>
        <v/>
      </c>
      <c r="F44" s="22">
        <f>IF($A44="","",INDEX('Sign-ups'!$AG$2:$AG$501,MATCH($B$4&amp;"|"&amp;$A44,'Sign-ups'!$AJ$2:$AJ$501,0)))</f>
        <v/>
      </c>
    </row>
    <row r="45">
      <c r="A45" s="22">
        <f>IF($B$4="","",IF(ISNUMBER(MATCH($B$4&amp;"|"&amp;25,'Sign-ups'!$AJ$2:$AJ$501,0)),25,""))</f>
        <v/>
      </c>
      <c r="B45" s="10">
        <f>IF($A45="","",INDEX('Sign-ups'!$AC$2:$AC$501,MATCH($B$4&amp;"|"&amp;$A45,'Sign-ups'!$AJ$2:$AJ$501,0)))</f>
        <v/>
      </c>
      <c r="C45" s="22">
        <f>IF($A45="","",INDEX('Sign-ups'!$AD$2:$AD$501,MATCH($B$4&amp;"|"&amp;$A45,'Sign-ups'!$AJ$2:$AJ$501,0)))</f>
        <v/>
      </c>
      <c r="D45" s="22">
        <f>IF($A45="","",INDEX('Sign-ups'!$AE$2:$AE$501,MATCH($B$4&amp;"|"&amp;$A45,'Sign-ups'!$AJ$2:$AJ$501,0)))</f>
        <v/>
      </c>
      <c r="E45" s="22">
        <f>IF($A45="","",INDEX('Sign-ups'!$AK$2:$AK$501,MATCH($B$4&amp;"|"&amp;$A45,'Sign-ups'!$AJ$2:$AJ$501,0)))</f>
        <v/>
      </c>
      <c r="F45" s="22">
        <f>IF($A45="","",INDEX('Sign-ups'!$AG$2:$AG$501,MATCH($B$4&amp;"|"&amp;$A45,'Sign-ups'!$AJ$2:$AJ$501,0)))</f>
        <v/>
      </c>
    </row>
    <row r="46">
      <c r="A46" s="22">
        <f>IF($B$4="","",IF(ISNUMBER(MATCH($B$4&amp;"|"&amp;26,'Sign-ups'!$AJ$2:$AJ$501,0)),26,""))</f>
        <v/>
      </c>
      <c r="B46" s="10">
        <f>IF($A46="","",INDEX('Sign-ups'!$AC$2:$AC$501,MATCH($B$4&amp;"|"&amp;$A46,'Sign-ups'!$AJ$2:$AJ$501,0)))</f>
        <v/>
      </c>
      <c r="C46" s="22">
        <f>IF($A46="","",INDEX('Sign-ups'!$AD$2:$AD$501,MATCH($B$4&amp;"|"&amp;$A46,'Sign-ups'!$AJ$2:$AJ$501,0)))</f>
        <v/>
      </c>
      <c r="D46" s="22">
        <f>IF($A46="","",INDEX('Sign-ups'!$AE$2:$AE$501,MATCH($B$4&amp;"|"&amp;$A46,'Sign-ups'!$AJ$2:$AJ$501,0)))</f>
        <v/>
      </c>
      <c r="E46" s="22">
        <f>IF($A46="","",INDEX('Sign-ups'!$AK$2:$AK$501,MATCH($B$4&amp;"|"&amp;$A46,'Sign-ups'!$AJ$2:$AJ$501,0)))</f>
        <v/>
      </c>
      <c r="F46" s="22">
        <f>IF($A46="","",INDEX('Sign-ups'!$AG$2:$AG$501,MATCH($B$4&amp;"|"&amp;$A46,'Sign-ups'!$AJ$2:$AJ$501,0)))</f>
        <v/>
      </c>
    </row>
    <row r="47">
      <c r="A47" s="22">
        <f>IF($B$4="","",IF(ISNUMBER(MATCH($B$4&amp;"|"&amp;27,'Sign-ups'!$AJ$2:$AJ$501,0)),27,""))</f>
        <v/>
      </c>
      <c r="B47" s="10">
        <f>IF($A47="","",INDEX('Sign-ups'!$AC$2:$AC$501,MATCH($B$4&amp;"|"&amp;$A47,'Sign-ups'!$AJ$2:$AJ$501,0)))</f>
        <v/>
      </c>
      <c r="C47" s="22">
        <f>IF($A47="","",INDEX('Sign-ups'!$AD$2:$AD$501,MATCH($B$4&amp;"|"&amp;$A47,'Sign-ups'!$AJ$2:$AJ$501,0)))</f>
        <v/>
      </c>
      <c r="D47" s="22">
        <f>IF($A47="","",INDEX('Sign-ups'!$AE$2:$AE$501,MATCH($B$4&amp;"|"&amp;$A47,'Sign-ups'!$AJ$2:$AJ$501,0)))</f>
        <v/>
      </c>
      <c r="E47" s="22">
        <f>IF($A47="","",INDEX('Sign-ups'!$AK$2:$AK$501,MATCH($B$4&amp;"|"&amp;$A47,'Sign-ups'!$AJ$2:$AJ$501,0)))</f>
        <v/>
      </c>
      <c r="F47" s="22">
        <f>IF($A47="","",INDEX('Sign-ups'!$AG$2:$AG$501,MATCH($B$4&amp;"|"&amp;$A47,'Sign-ups'!$AJ$2:$AJ$501,0)))</f>
        <v/>
      </c>
    </row>
    <row r="48">
      <c r="A48" s="22">
        <f>IF($B$4="","",IF(ISNUMBER(MATCH($B$4&amp;"|"&amp;28,'Sign-ups'!$AJ$2:$AJ$501,0)),28,""))</f>
        <v/>
      </c>
      <c r="B48" s="10">
        <f>IF($A48="","",INDEX('Sign-ups'!$AC$2:$AC$501,MATCH($B$4&amp;"|"&amp;$A48,'Sign-ups'!$AJ$2:$AJ$501,0)))</f>
        <v/>
      </c>
      <c r="C48" s="22">
        <f>IF($A48="","",INDEX('Sign-ups'!$AD$2:$AD$501,MATCH($B$4&amp;"|"&amp;$A48,'Sign-ups'!$AJ$2:$AJ$501,0)))</f>
        <v/>
      </c>
      <c r="D48" s="22">
        <f>IF($A48="","",INDEX('Sign-ups'!$AE$2:$AE$501,MATCH($B$4&amp;"|"&amp;$A48,'Sign-ups'!$AJ$2:$AJ$501,0)))</f>
        <v/>
      </c>
      <c r="E48" s="22">
        <f>IF($A48="","",INDEX('Sign-ups'!$AK$2:$AK$501,MATCH($B$4&amp;"|"&amp;$A48,'Sign-ups'!$AJ$2:$AJ$501,0)))</f>
        <v/>
      </c>
      <c r="F48" s="22">
        <f>IF($A48="","",INDEX('Sign-ups'!$AG$2:$AG$501,MATCH($B$4&amp;"|"&amp;$A48,'Sign-ups'!$AJ$2:$AJ$501,0)))</f>
        <v/>
      </c>
    </row>
    <row r="49">
      <c r="A49" s="22">
        <f>IF($B$4="","",IF(ISNUMBER(MATCH($B$4&amp;"|"&amp;29,'Sign-ups'!$AJ$2:$AJ$501,0)),29,""))</f>
        <v/>
      </c>
      <c r="B49" s="10">
        <f>IF($A49="","",INDEX('Sign-ups'!$AC$2:$AC$501,MATCH($B$4&amp;"|"&amp;$A49,'Sign-ups'!$AJ$2:$AJ$501,0)))</f>
        <v/>
      </c>
      <c r="C49" s="22">
        <f>IF($A49="","",INDEX('Sign-ups'!$AD$2:$AD$501,MATCH($B$4&amp;"|"&amp;$A49,'Sign-ups'!$AJ$2:$AJ$501,0)))</f>
        <v/>
      </c>
      <c r="D49" s="22">
        <f>IF($A49="","",INDEX('Sign-ups'!$AE$2:$AE$501,MATCH($B$4&amp;"|"&amp;$A49,'Sign-ups'!$AJ$2:$AJ$501,0)))</f>
        <v/>
      </c>
      <c r="E49" s="22">
        <f>IF($A49="","",INDEX('Sign-ups'!$AK$2:$AK$501,MATCH($B$4&amp;"|"&amp;$A49,'Sign-ups'!$AJ$2:$AJ$501,0)))</f>
        <v/>
      </c>
      <c r="F49" s="22">
        <f>IF($A49="","",INDEX('Sign-ups'!$AG$2:$AG$501,MATCH($B$4&amp;"|"&amp;$A49,'Sign-ups'!$AJ$2:$AJ$501,0)))</f>
        <v/>
      </c>
    </row>
    <row r="50">
      <c r="A50" s="22">
        <f>IF($B$4="","",IF(ISNUMBER(MATCH($B$4&amp;"|"&amp;30,'Sign-ups'!$AJ$2:$AJ$501,0)),30,""))</f>
        <v/>
      </c>
      <c r="B50" s="10">
        <f>IF($A50="","",INDEX('Sign-ups'!$AC$2:$AC$501,MATCH($B$4&amp;"|"&amp;$A50,'Sign-ups'!$AJ$2:$AJ$501,0)))</f>
        <v/>
      </c>
      <c r="C50" s="22">
        <f>IF($A50="","",INDEX('Sign-ups'!$AD$2:$AD$501,MATCH($B$4&amp;"|"&amp;$A50,'Sign-ups'!$AJ$2:$AJ$501,0)))</f>
        <v/>
      </c>
      <c r="D50" s="22">
        <f>IF($A50="","",INDEX('Sign-ups'!$AE$2:$AE$501,MATCH($B$4&amp;"|"&amp;$A50,'Sign-ups'!$AJ$2:$AJ$501,0)))</f>
        <v/>
      </c>
      <c r="E50" s="22">
        <f>IF($A50="","",INDEX('Sign-ups'!$AK$2:$AK$501,MATCH($B$4&amp;"|"&amp;$A50,'Sign-ups'!$AJ$2:$AJ$501,0)))</f>
        <v/>
      </c>
      <c r="F50" s="22">
        <f>IF($A50="","",INDEX('Sign-ups'!$AG$2:$AG$501,MATCH($B$4&amp;"|"&amp;$A50,'Sign-ups'!$AJ$2:$AJ$501,0)))</f>
        <v/>
      </c>
    </row>
    <row r="51">
      <c r="A51" s="14" t="inlineStr">
        <is>
          <t>Room for 30 people per class on this tab. Over that, filter the Sign-ups tab by class.</t>
        </is>
      </c>
    </row>
  </sheetData>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tabColor rgb="004B2E83"/>
    <outlinePr summaryBelow="1" summaryRight="1"/>
    <pageSetUpPr/>
  </sheetPr>
  <dimension ref="A1:K51"/>
  <sheetViews>
    <sheetView workbookViewId="0">
      <selection activeCell="A1" sqref="A1"/>
    </sheetView>
  </sheetViews>
  <sheetFormatPr baseColWidth="8" defaultRowHeight="15"/>
  <cols>
    <col width="30" customWidth="1" min="1" max="1"/>
    <col width="24" customWidth="1" min="2" max="2"/>
    <col width="26" customWidth="1" min="3" max="3"/>
    <col width="28" customWidth="1" min="4" max="4"/>
    <col width="18" customWidth="1" min="5" max="5"/>
    <col width="18" customWidth="1" min="6" max="6"/>
    <col width="3" customWidth="1" min="7" max="7"/>
    <col width="8" customWidth="1" min="8" max="8"/>
    <col width="20" customWidth="1" min="9" max="9"/>
    <col width="18" customWidth="1" min="10" max="10"/>
    <col width="12" customWidth="1" min="11" max="11"/>
  </cols>
  <sheetData>
    <row r="1">
      <c r="A1" s="15" t="inlineStr">
        <is>
          <t>Class 4: roster and waitlist</t>
        </is>
      </c>
    </row>
    <row r="2">
      <c r="A2" s="16" t="inlineStr">
        <is>
          <t>Type the class code, a name and your places in the yellow cells. Everything else is worked out. Rename this tab to match your class if you like.</t>
        </is>
      </c>
    </row>
    <row r="3">
      <c r="A3" s="17">
        <f>IF(COUNTIF('Sign-ups'!$A$2:$A$501,"EXAMPLE*")&gt;0,"You are looking at EXAMPLE data. Clear the examples on Sign-ups (A2 to AA11) and Waitlist (A2 to P5), then paste your own.","")</f>
        <v/>
      </c>
    </row>
    <row r="4">
      <c r="A4" s="20" t="inlineStr">
        <is>
          <t>Class code (the ?class= value)</t>
        </is>
      </c>
      <c r="B4" s="8" t="n"/>
      <c r="D4" s="20" t="inlineStr">
        <is>
          <t>Filled</t>
        </is>
      </c>
      <c r="E4" s="19">
        <f>IF($B$4="","",SUMPRODUCT(('Sign-ups'!$AF$2:$AF$501=$B$4)*('Sign-ups'!$AH$2:$AH$501=1)))</f>
        <v/>
      </c>
    </row>
    <row r="5">
      <c r="A5" s="20" t="inlineStr">
        <is>
          <t>Class name</t>
        </is>
      </c>
      <c r="B5" s="8" t="n"/>
      <c r="D5" s="20" t="inlineStr">
        <is>
          <t>Places left</t>
        </is>
      </c>
      <c r="E5" s="19">
        <f>IF(OR($B$4="",NOT(ISNUMBER($B$6))),"",$B$6-$E$4)</f>
        <v/>
      </c>
    </row>
    <row r="6">
      <c r="A6" s="20" t="inlineStr">
        <is>
          <t>Places</t>
        </is>
      </c>
      <c r="B6" s="8" t="n"/>
      <c r="D6" s="20" t="inlineStr">
        <is>
          <t>Waiting on the list</t>
        </is>
      </c>
      <c r="E6" s="19">
        <f>IF($B$4="","",SUMPRODUCT((Waitlist!$U$2:$U$501=$B$4)*(Waitlist!$Y$2:$Y$501="Waiting")))</f>
        <v/>
      </c>
    </row>
    <row r="7">
      <c r="A7" s="20" t="inlineStr">
        <is>
          <t>Status</t>
        </is>
      </c>
      <c r="B7" s="10">
        <f>IF($B$4="","Type a class code in B4",IF(NOT(ISNUMBER($B$6)),"Type your places in B6",IF($E$4&gt;$B$6,"Over by "&amp;($E$4-$B$6),IF($E$4=$B$6,"Full","Open: "&amp;$E$5&amp;" left"))))</f>
        <v/>
      </c>
      <c r="D7" s="20" t="inlineStr">
        <is>
          <t>Offers waiting for an answer</t>
        </is>
      </c>
      <c r="E7" s="19">
        <f>IF($B$4="","",SUMPRODUCT((Waitlist!$U$2:$U$501=$B$4)*(Waitlist!$Y$2:$Y$501="Offered")))</f>
        <v/>
      </c>
    </row>
    <row r="8">
      <c r="D8" s="20" t="inlineStr">
        <is>
          <t>Places to offer now</t>
        </is>
      </c>
      <c r="E8" s="19">
        <f>IF(OR($B$4="",NOT(ISNUMBER($B$6))),"",MIN($E$6,MAX(0,$B$6-$E$4-$E$7)))</f>
        <v/>
      </c>
    </row>
    <row r="10">
      <c r="A10" s="7" t="inlineStr">
        <is>
          <t>Spot opened: offer a place to these people, in this order</t>
        </is>
      </c>
      <c r="H10" s="7" t="inlineStr">
        <is>
          <t>Waitlist, in the order people joined</t>
        </is>
      </c>
    </row>
    <row r="11" ht="24" customHeight="1">
      <c r="A11" s="3" t="inlineStr">
        <is>
          <t>Order</t>
        </is>
      </c>
      <c r="B11" s="3" t="inlineStr">
        <is>
          <t>Name</t>
        </is>
      </c>
      <c r="C11" s="3" t="inlineStr">
        <is>
          <t>Email</t>
        </is>
      </c>
      <c r="D11" s="3" t="inlineStr">
        <is>
          <t>Phone</t>
        </is>
      </c>
      <c r="E11" s="3" t="inlineStr">
        <is>
          <t>Joined the list</t>
        </is>
      </c>
      <c r="H11" s="3" t="inlineStr">
        <is>
          <t>Place</t>
        </is>
      </c>
      <c r="I11" s="3" t="inlineStr">
        <is>
          <t>Name</t>
        </is>
      </c>
      <c r="J11" s="3" t="inlineStr">
        <is>
          <t>Joined the list</t>
        </is>
      </c>
      <c r="K11" s="3" t="inlineStr">
        <is>
          <t>Status</t>
        </is>
      </c>
    </row>
    <row r="12">
      <c r="A12" s="22">
        <f>IF(AND($B$4&lt;&gt;"",ISNUMBER($E$8)),IF(1&lt;=$E$8,1,""),"")</f>
        <v/>
      </c>
      <c r="B12" s="22">
        <f>IF($A12="","",IFERROR(INDEX(Waitlist!$R$2:$R$501,MATCH($B$4&amp;"|"&amp;$A12,Waitlist!$AB$2:$AB$501,0)),""))</f>
        <v/>
      </c>
      <c r="C12" s="22">
        <f>IF($A12="","",IFERROR(INDEX(Waitlist!$S$2:$S$501,MATCH($B$4&amp;"|"&amp;$A12,Waitlist!$AB$2:$AB$501,0)),""))</f>
        <v/>
      </c>
      <c r="D12" s="22">
        <f>IF($A12="","",IFERROR(INDEX(Waitlist!$T$2:$T$501,MATCH($B$4&amp;"|"&amp;$A12,Waitlist!$AB$2:$AB$501,0)),""))</f>
        <v/>
      </c>
      <c r="E12" s="23">
        <f>IF($A12="","",IFERROR(INDEX(Waitlist!$V$2:$V$501,MATCH($B$4&amp;"|"&amp;$A12,Waitlist!$AB$2:$AB$501,0)),""))</f>
        <v/>
      </c>
      <c r="H12" s="22">
        <f>IF($B$4="","",IF(ISNUMBER(MATCH($B$4&amp;"|"&amp;1,Waitlist!$AA$2:$AA$501,0)),1,""))</f>
        <v/>
      </c>
      <c r="I12" s="22">
        <f>IF($H12="","",INDEX(Waitlist!$R$2:$R$501,MATCH($B$4&amp;"|"&amp;$H12,Waitlist!$AA$2:$AA$501,0)))</f>
        <v/>
      </c>
      <c r="J12" s="23">
        <f>IF($H12="","",INDEX(Waitlist!$V$2:$V$501,MATCH($B$4&amp;"|"&amp;$H12,Waitlist!$AA$2:$AA$501,0)))</f>
        <v/>
      </c>
      <c r="K12" s="22">
        <f>IF($H12="","",INDEX(Waitlist!$Y$2:$Y$501,MATCH($B$4&amp;"|"&amp;$H12,Waitlist!$AA$2:$AA$501,0)))</f>
        <v/>
      </c>
    </row>
    <row r="13">
      <c r="A13" s="22">
        <f>IF(AND($B$4&lt;&gt;"",ISNUMBER($E$8)),IF(2&lt;=$E$8,2,""),"")</f>
        <v/>
      </c>
      <c r="B13" s="22">
        <f>IF($A13="","",IFERROR(INDEX(Waitlist!$R$2:$R$501,MATCH($B$4&amp;"|"&amp;$A13,Waitlist!$AB$2:$AB$501,0)),""))</f>
        <v/>
      </c>
      <c r="C13" s="22">
        <f>IF($A13="","",IFERROR(INDEX(Waitlist!$S$2:$S$501,MATCH($B$4&amp;"|"&amp;$A13,Waitlist!$AB$2:$AB$501,0)),""))</f>
        <v/>
      </c>
      <c r="D13" s="22">
        <f>IF($A13="","",IFERROR(INDEX(Waitlist!$T$2:$T$501,MATCH($B$4&amp;"|"&amp;$A13,Waitlist!$AB$2:$AB$501,0)),""))</f>
        <v/>
      </c>
      <c r="E13" s="23">
        <f>IF($A13="","",IFERROR(INDEX(Waitlist!$V$2:$V$501,MATCH($B$4&amp;"|"&amp;$A13,Waitlist!$AB$2:$AB$501,0)),""))</f>
        <v/>
      </c>
      <c r="H13" s="22">
        <f>IF($B$4="","",IF(ISNUMBER(MATCH($B$4&amp;"|"&amp;2,Waitlist!$AA$2:$AA$501,0)),2,""))</f>
        <v/>
      </c>
      <c r="I13" s="22">
        <f>IF($H13="","",INDEX(Waitlist!$R$2:$R$501,MATCH($B$4&amp;"|"&amp;$H13,Waitlist!$AA$2:$AA$501,0)))</f>
        <v/>
      </c>
      <c r="J13" s="23">
        <f>IF($H13="","",INDEX(Waitlist!$V$2:$V$501,MATCH($B$4&amp;"|"&amp;$H13,Waitlist!$AA$2:$AA$501,0)))</f>
        <v/>
      </c>
      <c r="K13" s="22">
        <f>IF($H13="","",INDEX(Waitlist!$Y$2:$Y$501,MATCH($B$4&amp;"|"&amp;$H13,Waitlist!$AA$2:$AA$501,0)))</f>
        <v/>
      </c>
    </row>
    <row r="14">
      <c r="A14" s="22">
        <f>IF(AND($B$4&lt;&gt;"",ISNUMBER($E$8)),IF(3&lt;=$E$8,3,""),"")</f>
        <v/>
      </c>
      <c r="B14" s="22">
        <f>IF($A14="","",IFERROR(INDEX(Waitlist!$R$2:$R$501,MATCH($B$4&amp;"|"&amp;$A14,Waitlist!$AB$2:$AB$501,0)),""))</f>
        <v/>
      </c>
      <c r="C14" s="22">
        <f>IF($A14="","",IFERROR(INDEX(Waitlist!$S$2:$S$501,MATCH($B$4&amp;"|"&amp;$A14,Waitlist!$AB$2:$AB$501,0)),""))</f>
        <v/>
      </c>
      <c r="D14" s="22">
        <f>IF($A14="","",IFERROR(INDEX(Waitlist!$T$2:$T$501,MATCH($B$4&amp;"|"&amp;$A14,Waitlist!$AB$2:$AB$501,0)),""))</f>
        <v/>
      </c>
      <c r="E14" s="23">
        <f>IF($A14="","",IFERROR(INDEX(Waitlist!$V$2:$V$501,MATCH($B$4&amp;"|"&amp;$A14,Waitlist!$AB$2:$AB$501,0)),""))</f>
        <v/>
      </c>
      <c r="H14" s="22">
        <f>IF($B$4="","",IF(ISNUMBER(MATCH($B$4&amp;"|"&amp;3,Waitlist!$AA$2:$AA$501,0)),3,""))</f>
        <v/>
      </c>
      <c r="I14" s="22">
        <f>IF($H14="","",INDEX(Waitlist!$R$2:$R$501,MATCH($B$4&amp;"|"&amp;$H14,Waitlist!$AA$2:$AA$501,0)))</f>
        <v/>
      </c>
      <c r="J14" s="23">
        <f>IF($H14="","",INDEX(Waitlist!$V$2:$V$501,MATCH($B$4&amp;"|"&amp;$H14,Waitlist!$AA$2:$AA$501,0)))</f>
        <v/>
      </c>
      <c r="K14" s="22">
        <f>IF($H14="","",INDEX(Waitlist!$Y$2:$Y$501,MATCH($B$4&amp;"|"&amp;$H14,Waitlist!$AA$2:$AA$501,0)))</f>
        <v/>
      </c>
    </row>
    <row r="15">
      <c r="A15" s="22">
        <f>IF(AND($B$4&lt;&gt;"",ISNUMBER($E$8)),IF(4&lt;=$E$8,4,""),"")</f>
        <v/>
      </c>
      <c r="B15" s="22">
        <f>IF($A15="","",IFERROR(INDEX(Waitlist!$R$2:$R$501,MATCH($B$4&amp;"|"&amp;$A15,Waitlist!$AB$2:$AB$501,0)),""))</f>
        <v/>
      </c>
      <c r="C15" s="22">
        <f>IF($A15="","",IFERROR(INDEX(Waitlist!$S$2:$S$501,MATCH($B$4&amp;"|"&amp;$A15,Waitlist!$AB$2:$AB$501,0)),""))</f>
        <v/>
      </c>
      <c r="D15" s="22">
        <f>IF($A15="","",IFERROR(INDEX(Waitlist!$T$2:$T$501,MATCH($B$4&amp;"|"&amp;$A15,Waitlist!$AB$2:$AB$501,0)),""))</f>
        <v/>
      </c>
      <c r="E15" s="23">
        <f>IF($A15="","",IFERROR(INDEX(Waitlist!$V$2:$V$501,MATCH($B$4&amp;"|"&amp;$A15,Waitlist!$AB$2:$AB$501,0)),""))</f>
        <v/>
      </c>
      <c r="H15" s="22">
        <f>IF($B$4="","",IF(ISNUMBER(MATCH($B$4&amp;"|"&amp;4,Waitlist!$AA$2:$AA$501,0)),4,""))</f>
        <v/>
      </c>
      <c r="I15" s="22">
        <f>IF($H15="","",INDEX(Waitlist!$R$2:$R$501,MATCH($B$4&amp;"|"&amp;$H15,Waitlist!$AA$2:$AA$501,0)))</f>
        <v/>
      </c>
      <c r="J15" s="23">
        <f>IF($H15="","",INDEX(Waitlist!$V$2:$V$501,MATCH($B$4&amp;"|"&amp;$H15,Waitlist!$AA$2:$AA$501,0)))</f>
        <v/>
      </c>
      <c r="K15" s="22">
        <f>IF($H15="","",INDEX(Waitlist!$Y$2:$Y$501,MATCH($B$4&amp;"|"&amp;$H15,Waitlist!$AA$2:$AA$501,0)))</f>
        <v/>
      </c>
    </row>
    <row r="16">
      <c r="A16" s="22">
        <f>IF(AND($B$4&lt;&gt;"",ISNUMBER($E$8)),IF(5&lt;=$E$8,5,""),"")</f>
        <v/>
      </c>
      <c r="B16" s="22">
        <f>IF($A16="","",IFERROR(INDEX(Waitlist!$R$2:$R$501,MATCH($B$4&amp;"|"&amp;$A16,Waitlist!$AB$2:$AB$501,0)),""))</f>
        <v/>
      </c>
      <c r="C16" s="22">
        <f>IF($A16="","",IFERROR(INDEX(Waitlist!$S$2:$S$501,MATCH($B$4&amp;"|"&amp;$A16,Waitlist!$AB$2:$AB$501,0)),""))</f>
        <v/>
      </c>
      <c r="D16" s="22">
        <f>IF($A16="","",IFERROR(INDEX(Waitlist!$T$2:$T$501,MATCH($B$4&amp;"|"&amp;$A16,Waitlist!$AB$2:$AB$501,0)),""))</f>
        <v/>
      </c>
      <c r="E16" s="23">
        <f>IF($A16="","",IFERROR(INDEX(Waitlist!$V$2:$V$501,MATCH($B$4&amp;"|"&amp;$A16,Waitlist!$AB$2:$AB$501,0)),""))</f>
        <v/>
      </c>
      <c r="H16" s="22">
        <f>IF($B$4="","",IF(ISNUMBER(MATCH($B$4&amp;"|"&amp;5,Waitlist!$AA$2:$AA$501,0)),5,""))</f>
        <v/>
      </c>
      <c r="I16" s="22">
        <f>IF($H16="","",INDEX(Waitlist!$R$2:$R$501,MATCH($B$4&amp;"|"&amp;$H16,Waitlist!$AA$2:$AA$501,0)))</f>
        <v/>
      </c>
      <c r="J16" s="23">
        <f>IF($H16="","",INDEX(Waitlist!$V$2:$V$501,MATCH($B$4&amp;"|"&amp;$H16,Waitlist!$AA$2:$AA$501,0)))</f>
        <v/>
      </c>
      <c r="K16" s="22">
        <f>IF($H16="","",INDEX(Waitlist!$Y$2:$Y$501,MATCH($B$4&amp;"|"&amp;$H16,Waitlist!$AA$2:$AA$501,0)))</f>
        <v/>
      </c>
    </row>
    <row r="17">
      <c r="H17" s="22">
        <f>IF($B$4="","",IF(ISNUMBER(MATCH($B$4&amp;"|"&amp;6,Waitlist!$AA$2:$AA$501,0)),6,""))</f>
        <v/>
      </c>
      <c r="I17" s="22">
        <f>IF($H17="","",INDEX(Waitlist!$R$2:$R$501,MATCH($B$4&amp;"|"&amp;$H17,Waitlist!$AA$2:$AA$501,0)))</f>
        <v/>
      </c>
      <c r="J17" s="23">
        <f>IF($H17="","",INDEX(Waitlist!$V$2:$V$501,MATCH($B$4&amp;"|"&amp;$H17,Waitlist!$AA$2:$AA$501,0)))</f>
        <v/>
      </c>
      <c r="K17" s="22">
        <f>IF($H17="","",INDEX(Waitlist!$Y$2:$Y$501,MATCH($B$4&amp;"|"&amp;$H17,Waitlist!$AA$2:$AA$501,0)))</f>
        <v/>
      </c>
    </row>
    <row r="18">
      <c r="A18" s="14" t="inlineStr">
        <is>
          <t>When a place opens: mark the Offered on date and, once they answer, the Answer on the Waitlist tab. Offers waiting for an answer keep their place.</t>
        </is>
      </c>
      <c r="H18" s="22">
        <f>IF($B$4="","",IF(ISNUMBER(MATCH($B$4&amp;"|"&amp;7,Waitlist!$AA$2:$AA$501,0)),7,""))</f>
        <v/>
      </c>
      <c r="I18" s="22">
        <f>IF($H18="","",INDEX(Waitlist!$R$2:$R$501,MATCH($B$4&amp;"|"&amp;$H18,Waitlist!$AA$2:$AA$501,0)))</f>
        <v/>
      </c>
      <c r="J18" s="23">
        <f>IF($H18="","",INDEX(Waitlist!$V$2:$V$501,MATCH($B$4&amp;"|"&amp;$H18,Waitlist!$AA$2:$AA$501,0)))</f>
        <v/>
      </c>
      <c r="K18" s="22">
        <f>IF($H18="","",INDEX(Waitlist!$Y$2:$Y$501,MATCH($B$4&amp;"|"&amp;$H18,Waitlist!$AA$2:$AA$501,0)))</f>
        <v/>
      </c>
    </row>
    <row r="19">
      <c r="A19" s="7" t="inlineStr">
        <is>
          <t>Roster</t>
        </is>
      </c>
      <c r="H19" s="22">
        <f>IF($B$4="","",IF(ISNUMBER(MATCH($B$4&amp;"|"&amp;8,Waitlist!$AA$2:$AA$501,0)),8,""))</f>
        <v/>
      </c>
      <c r="I19" s="22">
        <f>IF($H19="","",INDEX(Waitlist!$R$2:$R$501,MATCH($B$4&amp;"|"&amp;$H19,Waitlist!$AA$2:$AA$501,0)))</f>
        <v/>
      </c>
      <c r="J19" s="23">
        <f>IF($H19="","",INDEX(Waitlist!$V$2:$V$501,MATCH($B$4&amp;"|"&amp;$H19,Waitlist!$AA$2:$AA$501,0)))</f>
        <v/>
      </c>
      <c r="K19" s="22">
        <f>IF($H19="","",INDEX(Waitlist!$Y$2:$Y$501,MATCH($B$4&amp;"|"&amp;$H19,Waitlist!$AA$2:$AA$501,0)))</f>
        <v/>
      </c>
    </row>
    <row r="20" ht="24" customHeight="1">
      <c r="A20" s="3" t="inlineStr">
        <is>
          <t>#</t>
        </is>
      </c>
      <c r="B20" s="3" t="inlineStr">
        <is>
          <t>Name</t>
        </is>
      </c>
      <c r="C20" s="3" t="inlineStr">
        <is>
          <t>Email</t>
        </is>
      </c>
      <c r="D20" s="3" t="inlineStr">
        <is>
          <t>Phone</t>
        </is>
      </c>
      <c r="E20" s="3" t="inlineStr">
        <is>
          <t>First class?</t>
        </is>
      </c>
      <c r="F20" s="3" t="inlineStr">
        <is>
          <t>Payment status</t>
        </is>
      </c>
      <c r="H20" s="22">
        <f>IF($B$4="","",IF(ISNUMBER(MATCH($B$4&amp;"|"&amp;9,Waitlist!$AA$2:$AA$501,0)),9,""))</f>
        <v/>
      </c>
      <c r="I20" s="22">
        <f>IF($H20="","",INDEX(Waitlist!$R$2:$R$501,MATCH($B$4&amp;"|"&amp;$H20,Waitlist!$AA$2:$AA$501,0)))</f>
        <v/>
      </c>
      <c r="J20" s="23">
        <f>IF($H20="","",INDEX(Waitlist!$V$2:$V$501,MATCH($B$4&amp;"|"&amp;$H20,Waitlist!$AA$2:$AA$501,0)))</f>
        <v/>
      </c>
      <c r="K20" s="22">
        <f>IF($H20="","",INDEX(Waitlist!$Y$2:$Y$501,MATCH($B$4&amp;"|"&amp;$H20,Waitlist!$AA$2:$AA$501,0)))</f>
        <v/>
      </c>
    </row>
    <row r="21">
      <c r="A21" s="22">
        <f>IF($B$4="","",IF(ISNUMBER(MATCH($B$4&amp;"|"&amp;1,'Sign-ups'!$AJ$2:$AJ$501,0)),1,""))</f>
        <v/>
      </c>
      <c r="B21" s="10">
        <f>IF($A21="","",INDEX('Sign-ups'!$AC$2:$AC$501,MATCH($B$4&amp;"|"&amp;$A21,'Sign-ups'!$AJ$2:$AJ$501,0)))</f>
        <v/>
      </c>
      <c r="C21" s="22">
        <f>IF($A21="","",INDEX('Sign-ups'!$AD$2:$AD$501,MATCH($B$4&amp;"|"&amp;$A21,'Sign-ups'!$AJ$2:$AJ$501,0)))</f>
        <v/>
      </c>
      <c r="D21" s="22">
        <f>IF($A21="","",INDEX('Sign-ups'!$AE$2:$AE$501,MATCH($B$4&amp;"|"&amp;$A21,'Sign-ups'!$AJ$2:$AJ$501,0)))</f>
        <v/>
      </c>
      <c r="E21" s="22">
        <f>IF($A21="","",INDEX('Sign-ups'!$AK$2:$AK$501,MATCH($B$4&amp;"|"&amp;$A21,'Sign-ups'!$AJ$2:$AJ$501,0)))</f>
        <v/>
      </c>
      <c r="F21" s="22">
        <f>IF($A21="","",INDEX('Sign-ups'!$AG$2:$AG$501,MATCH($B$4&amp;"|"&amp;$A21,'Sign-ups'!$AJ$2:$AJ$501,0)))</f>
        <v/>
      </c>
      <c r="H21" s="22">
        <f>IF($B$4="","",IF(ISNUMBER(MATCH($B$4&amp;"|"&amp;10,Waitlist!$AA$2:$AA$501,0)),10,""))</f>
        <v/>
      </c>
      <c r="I21" s="22">
        <f>IF($H21="","",INDEX(Waitlist!$R$2:$R$501,MATCH($B$4&amp;"|"&amp;$H21,Waitlist!$AA$2:$AA$501,0)))</f>
        <v/>
      </c>
      <c r="J21" s="23">
        <f>IF($H21="","",INDEX(Waitlist!$V$2:$V$501,MATCH($B$4&amp;"|"&amp;$H21,Waitlist!$AA$2:$AA$501,0)))</f>
        <v/>
      </c>
      <c r="K21" s="22">
        <f>IF($H21="","",INDEX(Waitlist!$Y$2:$Y$501,MATCH($B$4&amp;"|"&amp;$H21,Waitlist!$AA$2:$AA$501,0)))</f>
        <v/>
      </c>
    </row>
    <row r="22">
      <c r="A22" s="22">
        <f>IF($B$4="","",IF(ISNUMBER(MATCH($B$4&amp;"|"&amp;2,'Sign-ups'!$AJ$2:$AJ$501,0)),2,""))</f>
        <v/>
      </c>
      <c r="B22" s="10">
        <f>IF($A22="","",INDEX('Sign-ups'!$AC$2:$AC$501,MATCH($B$4&amp;"|"&amp;$A22,'Sign-ups'!$AJ$2:$AJ$501,0)))</f>
        <v/>
      </c>
      <c r="C22" s="22">
        <f>IF($A22="","",INDEX('Sign-ups'!$AD$2:$AD$501,MATCH($B$4&amp;"|"&amp;$A22,'Sign-ups'!$AJ$2:$AJ$501,0)))</f>
        <v/>
      </c>
      <c r="D22" s="22">
        <f>IF($A22="","",INDEX('Sign-ups'!$AE$2:$AE$501,MATCH($B$4&amp;"|"&amp;$A22,'Sign-ups'!$AJ$2:$AJ$501,0)))</f>
        <v/>
      </c>
      <c r="E22" s="22">
        <f>IF($A22="","",INDEX('Sign-ups'!$AK$2:$AK$501,MATCH($B$4&amp;"|"&amp;$A22,'Sign-ups'!$AJ$2:$AJ$501,0)))</f>
        <v/>
      </c>
      <c r="F22" s="22">
        <f>IF($A22="","",INDEX('Sign-ups'!$AG$2:$AG$501,MATCH($B$4&amp;"|"&amp;$A22,'Sign-ups'!$AJ$2:$AJ$501,0)))</f>
        <v/>
      </c>
      <c r="H22" s="22">
        <f>IF($B$4="","",IF(ISNUMBER(MATCH($B$4&amp;"|"&amp;11,Waitlist!$AA$2:$AA$501,0)),11,""))</f>
        <v/>
      </c>
      <c r="I22" s="22">
        <f>IF($H22="","",INDEX(Waitlist!$R$2:$R$501,MATCH($B$4&amp;"|"&amp;$H22,Waitlist!$AA$2:$AA$501,0)))</f>
        <v/>
      </c>
      <c r="J22" s="23">
        <f>IF($H22="","",INDEX(Waitlist!$V$2:$V$501,MATCH($B$4&amp;"|"&amp;$H22,Waitlist!$AA$2:$AA$501,0)))</f>
        <v/>
      </c>
      <c r="K22" s="22">
        <f>IF($H22="","",INDEX(Waitlist!$Y$2:$Y$501,MATCH($B$4&amp;"|"&amp;$H22,Waitlist!$AA$2:$AA$501,0)))</f>
        <v/>
      </c>
    </row>
    <row r="23">
      <c r="A23" s="22">
        <f>IF($B$4="","",IF(ISNUMBER(MATCH($B$4&amp;"|"&amp;3,'Sign-ups'!$AJ$2:$AJ$501,0)),3,""))</f>
        <v/>
      </c>
      <c r="B23" s="10">
        <f>IF($A23="","",INDEX('Sign-ups'!$AC$2:$AC$501,MATCH($B$4&amp;"|"&amp;$A23,'Sign-ups'!$AJ$2:$AJ$501,0)))</f>
        <v/>
      </c>
      <c r="C23" s="22">
        <f>IF($A23="","",INDEX('Sign-ups'!$AD$2:$AD$501,MATCH($B$4&amp;"|"&amp;$A23,'Sign-ups'!$AJ$2:$AJ$501,0)))</f>
        <v/>
      </c>
      <c r="D23" s="22">
        <f>IF($A23="","",INDEX('Sign-ups'!$AE$2:$AE$501,MATCH($B$4&amp;"|"&amp;$A23,'Sign-ups'!$AJ$2:$AJ$501,0)))</f>
        <v/>
      </c>
      <c r="E23" s="22">
        <f>IF($A23="","",INDEX('Sign-ups'!$AK$2:$AK$501,MATCH($B$4&amp;"|"&amp;$A23,'Sign-ups'!$AJ$2:$AJ$501,0)))</f>
        <v/>
      </c>
      <c r="F23" s="22">
        <f>IF($A23="","",INDEX('Sign-ups'!$AG$2:$AG$501,MATCH($B$4&amp;"|"&amp;$A23,'Sign-ups'!$AJ$2:$AJ$501,0)))</f>
        <v/>
      </c>
      <c r="H23" s="22">
        <f>IF($B$4="","",IF(ISNUMBER(MATCH($B$4&amp;"|"&amp;12,Waitlist!$AA$2:$AA$501,0)),12,""))</f>
        <v/>
      </c>
      <c r="I23" s="22">
        <f>IF($H23="","",INDEX(Waitlist!$R$2:$R$501,MATCH($B$4&amp;"|"&amp;$H23,Waitlist!$AA$2:$AA$501,0)))</f>
        <v/>
      </c>
      <c r="J23" s="23">
        <f>IF($H23="","",INDEX(Waitlist!$V$2:$V$501,MATCH($B$4&amp;"|"&amp;$H23,Waitlist!$AA$2:$AA$501,0)))</f>
        <v/>
      </c>
      <c r="K23" s="22">
        <f>IF($H23="","",INDEX(Waitlist!$Y$2:$Y$501,MATCH($B$4&amp;"|"&amp;$H23,Waitlist!$AA$2:$AA$501,0)))</f>
        <v/>
      </c>
    </row>
    <row r="24">
      <c r="A24" s="22">
        <f>IF($B$4="","",IF(ISNUMBER(MATCH($B$4&amp;"|"&amp;4,'Sign-ups'!$AJ$2:$AJ$501,0)),4,""))</f>
        <v/>
      </c>
      <c r="B24" s="10">
        <f>IF($A24="","",INDEX('Sign-ups'!$AC$2:$AC$501,MATCH($B$4&amp;"|"&amp;$A24,'Sign-ups'!$AJ$2:$AJ$501,0)))</f>
        <v/>
      </c>
      <c r="C24" s="22">
        <f>IF($A24="","",INDEX('Sign-ups'!$AD$2:$AD$501,MATCH($B$4&amp;"|"&amp;$A24,'Sign-ups'!$AJ$2:$AJ$501,0)))</f>
        <v/>
      </c>
      <c r="D24" s="22">
        <f>IF($A24="","",INDEX('Sign-ups'!$AE$2:$AE$501,MATCH($B$4&amp;"|"&amp;$A24,'Sign-ups'!$AJ$2:$AJ$501,0)))</f>
        <v/>
      </c>
      <c r="E24" s="22">
        <f>IF($A24="","",INDEX('Sign-ups'!$AK$2:$AK$501,MATCH($B$4&amp;"|"&amp;$A24,'Sign-ups'!$AJ$2:$AJ$501,0)))</f>
        <v/>
      </c>
      <c r="F24" s="22">
        <f>IF($A24="","",INDEX('Sign-ups'!$AG$2:$AG$501,MATCH($B$4&amp;"|"&amp;$A24,'Sign-ups'!$AJ$2:$AJ$501,0)))</f>
        <v/>
      </c>
      <c r="H24" s="22">
        <f>IF($B$4="","",IF(ISNUMBER(MATCH($B$4&amp;"|"&amp;13,Waitlist!$AA$2:$AA$501,0)),13,""))</f>
        <v/>
      </c>
      <c r="I24" s="22">
        <f>IF($H24="","",INDEX(Waitlist!$R$2:$R$501,MATCH($B$4&amp;"|"&amp;$H24,Waitlist!$AA$2:$AA$501,0)))</f>
        <v/>
      </c>
      <c r="J24" s="23">
        <f>IF($H24="","",INDEX(Waitlist!$V$2:$V$501,MATCH($B$4&amp;"|"&amp;$H24,Waitlist!$AA$2:$AA$501,0)))</f>
        <v/>
      </c>
      <c r="K24" s="22">
        <f>IF($H24="","",INDEX(Waitlist!$Y$2:$Y$501,MATCH($B$4&amp;"|"&amp;$H24,Waitlist!$AA$2:$AA$501,0)))</f>
        <v/>
      </c>
    </row>
    <row r="25">
      <c r="A25" s="22">
        <f>IF($B$4="","",IF(ISNUMBER(MATCH($B$4&amp;"|"&amp;5,'Sign-ups'!$AJ$2:$AJ$501,0)),5,""))</f>
        <v/>
      </c>
      <c r="B25" s="10">
        <f>IF($A25="","",INDEX('Sign-ups'!$AC$2:$AC$501,MATCH($B$4&amp;"|"&amp;$A25,'Sign-ups'!$AJ$2:$AJ$501,0)))</f>
        <v/>
      </c>
      <c r="C25" s="22">
        <f>IF($A25="","",INDEX('Sign-ups'!$AD$2:$AD$501,MATCH($B$4&amp;"|"&amp;$A25,'Sign-ups'!$AJ$2:$AJ$501,0)))</f>
        <v/>
      </c>
      <c r="D25" s="22">
        <f>IF($A25="","",INDEX('Sign-ups'!$AE$2:$AE$501,MATCH($B$4&amp;"|"&amp;$A25,'Sign-ups'!$AJ$2:$AJ$501,0)))</f>
        <v/>
      </c>
      <c r="E25" s="22">
        <f>IF($A25="","",INDEX('Sign-ups'!$AK$2:$AK$501,MATCH($B$4&amp;"|"&amp;$A25,'Sign-ups'!$AJ$2:$AJ$501,0)))</f>
        <v/>
      </c>
      <c r="F25" s="22">
        <f>IF($A25="","",INDEX('Sign-ups'!$AG$2:$AG$501,MATCH($B$4&amp;"|"&amp;$A25,'Sign-ups'!$AJ$2:$AJ$501,0)))</f>
        <v/>
      </c>
      <c r="H25" s="22">
        <f>IF($B$4="","",IF(ISNUMBER(MATCH($B$4&amp;"|"&amp;14,Waitlist!$AA$2:$AA$501,0)),14,""))</f>
        <v/>
      </c>
      <c r="I25" s="22">
        <f>IF($H25="","",INDEX(Waitlist!$R$2:$R$501,MATCH($B$4&amp;"|"&amp;$H25,Waitlist!$AA$2:$AA$501,0)))</f>
        <v/>
      </c>
      <c r="J25" s="23">
        <f>IF($H25="","",INDEX(Waitlist!$V$2:$V$501,MATCH($B$4&amp;"|"&amp;$H25,Waitlist!$AA$2:$AA$501,0)))</f>
        <v/>
      </c>
      <c r="K25" s="22">
        <f>IF($H25="","",INDEX(Waitlist!$Y$2:$Y$501,MATCH($B$4&amp;"|"&amp;$H25,Waitlist!$AA$2:$AA$501,0)))</f>
        <v/>
      </c>
    </row>
    <row r="26">
      <c r="A26" s="22">
        <f>IF($B$4="","",IF(ISNUMBER(MATCH($B$4&amp;"|"&amp;6,'Sign-ups'!$AJ$2:$AJ$501,0)),6,""))</f>
        <v/>
      </c>
      <c r="B26" s="10">
        <f>IF($A26="","",INDEX('Sign-ups'!$AC$2:$AC$501,MATCH($B$4&amp;"|"&amp;$A26,'Sign-ups'!$AJ$2:$AJ$501,0)))</f>
        <v/>
      </c>
      <c r="C26" s="22">
        <f>IF($A26="","",INDEX('Sign-ups'!$AD$2:$AD$501,MATCH($B$4&amp;"|"&amp;$A26,'Sign-ups'!$AJ$2:$AJ$501,0)))</f>
        <v/>
      </c>
      <c r="D26" s="22">
        <f>IF($A26="","",INDEX('Sign-ups'!$AE$2:$AE$501,MATCH($B$4&amp;"|"&amp;$A26,'Sign-ups'!$AJ$2:$AJ$501,0)))</f>
        <v/>
      </c>
      <c r="E26" s="22">
        <f>IF($A26="","",INDEX('Sign-ups'!$AK$2:$AK$501,MATCH($B$4&amp;"|"&amp;$A26,'Sign-ups'!$AJ$2:$AJ$501,0)))</f>
        <v/>
      </c>
      <c r="F26" s="22">
        <f>IF($A26="","",INDEX('Sign-ups'!$AG$2:$AG$501,MATCH($B$4&amp;"|"&amp;$A26,'Sign-ups'!$AJ$2:$AJ$501,0)))</f>
        <v/>
      </c>
      <c r="H26" s="22">
        <f>IF($B$4="","",IF(ISNUMBER(MATCH($B$4&amp;"|"&amp;15,Waitlist!$AA$2:$AA$501,0)),15,""))</f>
        <v/>
      </c>
      <c r="I26" s="22">
        <f>IF($H26="","",INDEX(Waitlist!$R$2:$R$501,MATCH($B$4&amp;"|"&amp;$H26,Waitlist!$AA$2:$AA$501,0)))</f>
        <v/>
      </c>
      <c r="J26" s="23">
        <f>IF($H26="","",INDEX(Waitlist!$V$2:$V$501,MATCH($B$4&amp;"|"&amp;$H26,Waitlist!$AA$2:$AA$501,0)))</f>
        <v/>
      </c>
      <c r="K26" s="22">
        <f>IF($H26="","",INDEX(Waitlist!$Y$2:$Y$501,MATCH($B$4&amp;"|"&amp;$H26,Waitlist!$AA$2:$AA$501,0)))</f>
        <v/>
      </c>
    </row>
    <row r="27">
      <c r="A27" s="22">
        <f>IF($B$4="","",IF(ISNUMBER(MATCH($B$4&amp;"|"&amp;7,'Sign-ups'!$AJ$2:$AJ$501,0)),7,""))</f>
        <v/>
      </c>
      <c r="B27" s="10">
        <f>IF($A27="","",INDEX('Sign-ups'!$AC$2:$AC$501,MATCH($B$4&amp;"|"&amp;$A27,'Sign-ups'!$AJ$2:$AJ$501,0)))</f>
        <v/>
      </c>
      <c r="C27" s="22">
        <f>IF($A27="","",INDEX('Sign-ups'!$AD$2:$AD$501,MATCH($B$4&amp;"|"&amp;$A27,'Sign-ups'!$AJ$2:$AJ$501,0)))</f>
        <v/>
      </c>
      <c r="D27" s="22">
        <f>IF($A27="","",INDEX('Sign-ups'!$AE$2:$AE$501,MATCH($B$4&amp;"|"&amp;$A27,'Sign-ups'!$AJ$2:$AJ$501,0)))</f>
        <v/>
      </c>
      <c r="E27" s="22">
        <f>IF($A27="","",INDEX('Sign-ups'!$AK$2:$AK$501,MATCH($B$4&amp;"|"&amp;$A27,'Sign-ups'!$AJ$2:$AJ$501,0)))</f>
        <v/>
      </c>
      <c r="F27" s="22">
        <f>IF($A27="","",INDEX('Sign-ups'!$AG$2:$AG$501,MATCH($B$4&amp;"|"&amp;$A27,'Sign-ups'!$AJ$2:$AJ$501,0)))</f>
        <v/>
      </c>
      <c r="H27" s="22">
        <f>IF($B$4="","",IF(ISNUMBER(MATCH($B$4&amp;"|"&amp;16,Waitlist!$AA$2:$AA$501,0)),16,""))</f>
        <v/>
      </c>
      <c r="I27" s="22">
        <f>IF($H27="","",INDEX(Waitlist!$R$2:$R$501,MATCH($B$4&amp;"|"&amp;$H27,Waitlist!$AA$2:$AA$501,0)))</f>
        <v/>
      </c>
      <c r="J27" s="23">
        <f>IF($H27="","",INDEX(Waitlist!$V$2:$V$501,MATCH($B$4&amp;"|"&amp;$H27,Waitlist!$AA$2:$AA$501,0)))</f>
        <v/>
      </c>
      <c r="K27" s="22">
        <f>IF($H27="","",INDEX(Waitlist!$Y$2:$Y$501,MATCH($B$4&amp;"|"&amp;$H27,Waitlist!$AA$2:$AA$501,0)))</f>
        <v/>
      </c>
    </row>
    <row r="28">
      <c r="A28" s="22">
        <f>IF($B$4="","",IF(ISNUMBER(MATCH($B$4&amp;"|"&amp;8,'Sign-ups'!$AJ$2:$AJ$501,0)),8,""))</f>
        <v/>
      </c>
      <c r="B28" s="10">
        <f>IF($A28="","",INDEX('Sign-ups'!$AC$2:$AC$501,MATCH($B$4&amp;"|"&amp;$A28,'Sign-ups'!$AJ$2:$AJ$501,0)))</f>
        <v/>
      </c>
      <c r="C28" s="22">
        <f>IF($A28="","",INDEX('Sign-ups'!$AD$2:$AD$501,MATCH($B$4&amp;"|"&amp;$A28,'Sign-ups'!$AJ$2:$AJ$501,0)))</f>
        <v/>
      </c>
      <c r="D28" s="22">
        <f>IF($A28="","",INDEX('Sign-ups'!$AE$2:$AE$501,MATCH($B$4&amp;"|"&amp;$A28,'Sign-ups'!$AJ$2:$AJ$501,0)))</f>
        <v/>
      </c>
      <c r="E28" s="22">
        <f>IF($A28="","",INDEX('Sign-ups'!$AK$2:$AK$501,MATCH($B$4&amp;"|"&amp;$A28,'Sign-ups'!$AJ$2:$AJ$501,0)))</f>
        <v/>
      </c>
      <c r="F28" s="22">
        <f>IF($A28="","",INDEX('Sign-ups'!$AG$2:$AG$501,MATCH($B$4&amp;"|"&amp;$A28,'Sign-ups'!$AJ$2:$AJ$501,0)))</f>
        <v/>
      </c>
      <c r="H28" s="22">
        <f>IF($B$4="","",IF(ISNUMBER(MATCH($B$4&amp;"|"&amp;17,Waitlist!$AA$2:$AA$501,0)),17,""))</f>
        <v/>
      </c>
      <c r="I28" s="22">
        <f>IF($H28="","",INDEX(Waitlist!$R$2:$R$501,MATCH($B$4&amp;"|"&amp;$H28,Waitlist!$AA$2:$AA$501,0)))</f>
        <v/>
      </c>
      <c r="J28" s="23">
        <f>IF($H28="","",INDEX(Waitlist!$V$2:$V$501,MATCH($B$4&amp;"|"&amp;$H28,Waitlist!$AA$2:$AA$501,0)))</f>
        <v/>
      </c>
      <c r="K28" s="22">
        <f>IF($H28="","",INDEX(Waitlist!$Y$2:$Y$501,MATCH($B$4&amp;"|"&amp;$H28,Waitlist!$AA$2:$AA$501,0)))</f>
        <v/>
      </c>
    </row>
    <row r="29">
      <c r="A29" s="22">
        <f>IF($B$4="","",IF(ISNUMBER(MATCH($B$4&amp;"|"&amp;9,'Sign-ups'!$AJ$2:$AJ$501,0)),9,""))</f>
        <v/>
      </c>
      <c r="B29" s="10">
        <f>IF($A29="","",INDEX('Sign-ups'!$AC$2:$AC$501,MATCH($B$4&amp;"|"&amp;$A29,'Sign-ups'!$AJ$2:$AJ$501,0)))</f>
        <v/>
      </c>
      <c r="C29" s="22">
        <f>IF($A29="","",INDEX('Sign-ups'!$AD$2:$AD$501,MATCH($B$4&amp;"|"&amp;$A29,'Sign-ups'!$AJ$2:$AJ$501,0)))</f>
        <v/>
      </c>
      <c r="D29" s="22">
        <f>IF($A29="","",INDEX('Sign-ups'!$AE$2:$AE$501,MATCH($B$4&amp;"|"&amp;$A29,'Sign-ups'!$AJ$2:$AJ$501,0)))</f>
        <v/>
      </c>
      <c r="E29" s="22">
        <f>IF($A29="","",INDEX('Sign-ups'!$AK$2:$AK$501,MATCH($B$4&amp;"|"&amp;$A29,'Sign-ups'!$AJ$2:$AJ$501,0)))</f>
        <v/>
      </c>
      <c r="F29" s="22">
        <f>IF($A29="","",INDEX('Sign-ups'!$AG$2:$AG$501,MATCH($B$4&amp;"|"&amp;$A29,'Sign-ups'!$AJ$2:$AJ$501,0)))</f>
        <v/>
      </c>
      <c r="H29" s="22">
        <f>IF($B$4="","",IF(ISNUMBER(MATCH($B$4&amp;"|"&amp;18,Waitlist!$AA$2:$AA$501,0)),18,""))</f>
        <v/>
      </c>
      <c r="I29" s="22">
        <f>IF($H29="","",INDEX(Waitlist!$R$2:$R$501,MATCH($B$4&amp;"|"&amp;$H29,Waitlist!$AA$2:$AA$501,0)))</f>
        <v/>
      </c>
      <c r="J29" s="23">
        <f>IF($H29="","",INDEX(Waitlist!$V$2:$V$501,MATCH($B$4&amp;"|"&amp;$H29,Waitlist!$AA$2:$AA$501,0)))</f>
        <v/>
      </c>
      <c r="K29" s="22">
        <f>IF($H29="","",INDEX(Waitlist!$Y$2:$Y$501,MATCH($B$4&amp;"|"&amp;$H29,Waitlist!$AA$2:$AA$501,0)))</f>
        <v/>
      </c>
    </row>
    <row r="30">
      <c r="A30" s="22">
        <f>IF($B$4="","",IF(ISNUMBER(MATCH($B$4&amp;"|"&amp;10,'Sign-ups'!$AJ$2:$AJ$501,0)),10,""))</f>
        <v/>
      </c>
      <c r="B30" s="10">
        <f>IF($A30="","",INDEX('Sign-ups'!$AC$2:$AC$501,MATCH($B$4&amp;"|"&amp;$A30,'Sign-ups'!$AJ$2:$AJ$501,0)))</f>
        <v/>
      </c>
      <c r="C30" s="22">
        <f>IF($A30="","",INDEX('Sign-ups'!$AD$2:$AD$501,MATCH($B$4&amp;"|"&amp;$A30,'Sign-ups'!$AJ$2:$AJ$501,0)))</f>
        <v/>
      </c>
      <c r="D30" s="22">
        <f>IF($A30="","",INDEX('Sign-ups'!$AE$2:$AE$501,MATCH($B$4&amp;"|"&amp;$A30,'Sign-ups'!$AJ$2:$AJ$501,0)))</f>
        <v/>
      </c>
      <c r="E30" s="22">
        <f>IF($A30="","",INDEX('Sign-ups'!$AK$2:$AK$501,MATCH($B$4&amp;"|"&amp;$A30,'Sign-ups'!$AJ$2:$AJ$501,0)))</f>
        <v/>
      </c>
      <c r="F30" s="22">
        <f>IF($A30="","",INDEX('Sign-ups'!$AG$2:$AG$501,MATCH($B$4&amp;"|"&amp;$A30,'Sign-ups'!$AJ$2:$AJ$501,0)))</f>
        <v/>
      </c>
      <c r="H30" s="22">
        <f>IF($B$4="","",IF(ISNUMBER(MATCH($B$4&amp;"|"&amp;19,Waitlist!$AA$2:$AA$501,0)),19,""))</f>
        <v/>
      </c>
      <c r="I30" s="22">
        <f>IF($H30="","",INDEX(Waitlist!$R$2:$R$501,MATCH($B$4&amp;"|"&amp;$H30,Waitlist!$AA$2:$AA$501,0)))</f>
        <v/>
      </c>
      <c r="J30" s="23">
        <f>IF($H30="","",INDEX(Waitlist!$V$2:$V$501,MATCH($B$4&amp;"|"&amp;$H30,Waitlist!$AA$2:$AA$501,0)))</f>
        <v/>
      </c>
      <c r="K30" s="22">
        <f>IF($H30="","",INDEX(Waitlist!$Y$2:$Y$501,MATCH($B$4&amp;"|"&amp;$H30,Waitlist!$AA$2:$AA$501,0)))</f>
        <v/>
      </c>
    </row>
    <row r="31">
      <c r="A31" s="22">
        <f>IF($B$4="","",IF(ISNUMBER(MATCH($B$4&amp;"|"&amp;11,'Sign-ups'!$AJ$2:$AJ$501,0)),11,""))</f>
        <v/>
      </c>
      <c r="B31" s="10">
        <f>IF($A31="","",INDEX('Sign-ups'!$AC$2:$AC$501,MATCH($B$4&amp;"|"&amp;$A31,'Sign-ups'!$AJ$2:$AJ$501,0)))</f>
        <v/>
      </c>
      <c r="C31" s="22">
        <f>IF($A31="","",INDEX('Sign-ups'!$AD$2:$AD$501,MATCH($B$4&amp;"|"&amp;$A31,'Sign-ups'!$AJ$2:$AJ$501,0)))</f>
        <v/>
      </c>
      <c r="D31" s="22">
        <f>IF($A31="","",INDEX('Sign-ups'!$AE$2:$AE$501,MATCH($B$4&amp;"|"&amp;$A31,'Sign-ups'!$AJ$2:$AJ$501,0)))</f>
        <v/>
      </c>
      <c r="E31" s="22">
        <f>IF($A31="","",INDEX('Sign-ups'!$AK$2:$AK$501,MATCH($B$4&amp;"|"&amp;$A31,'Sign-ups'!$AJ$2:$AJ$501,0)))</f>
        <v/>
      </c>
      <c r="F31" s="22">
        <f>IF($A31="","",INDEX('Sign-ups'!$AG$2:$AG$501,MATCH($B$4&amp;"|"&amp;$A31,'Sign-ups'!$AJ$2:$AJ$501,0)))</f>
        <v/>
      </c>
      <c r="H31" s="22">
        <f>IF($B$4="","",IF(ISNUMBER(MATCH($B$4&amp;"|"&amp;20,Waitlist!$AA$2:$AA$501,0)),20,""))</f>
        <v/>
      </c>
      <c r="I31" s="22">
        <f>IF($H31="","",INDEX(Waitlist!$R$2:$R$501,MATCH($B$4&amp;"|"&amp;$H31,Waitlist!$AA$2:$AA$501,0)))</f>
        <v/>
      </c>
      <c r="J31" s="23">
        <f>IF($H31="","",INDEX(Waitlist!$V$2:$V$501,MATCH($B$4&amp;"|"&amp;$H31,Waitlist!$AA$2:$AA$501,0)))</f>
        <v/>
      </c>
      <c r="K31" s="22">
        <f>IF($H31="","",INDEX(Waitlist!$Y$2:$Y$501,MATCH($B$4&amp;"|"&amp;$H31,Waitlist!$AA$2:$AA$501,0)))</f>
        <v/>
      </c>
    </row>
    <row r="32">
      <c r="A32" s="22">
        <f>IF($B$4="","",IF(ISNUMBER(MATCH($B$4&amp;"|"&amp;12,'Sign-ups'!$AJ$2:$AJ$501,0)),12,""))</f>
        <v/>
      </c>
      <c r="B32" s="10">
        <f>IF($A32="","",INDEX('Sign-ups'!$AC$2:$AC$501,MATCH($B$4&amp;"|"&amp;$A32,'Sign-ups'!$AJ$2:$AJ$501,0)))</f>
        <v/>
      </c>
      <c r="C32" s="22">
        <f>IF($A32="","",INDEX('Sign-ups'!$AD$2:$AD$501,MATCH($B$4&amp;"|"&amp;$A32,'Sign-ups'!$AJ$2:$AJ$501,0)))</f>
        <v/>
      </c>
      <c r="D32" s="22">
        <f>IF($A32="","",INDEX('Sign-ups'!$AE$2:$AE$501,MATCH($B$4&amp;"|"&amp;$A32,'Sign-ups'!$AJ$2:$AJ$501,0)))</f>
        <v/>
      </c>
      <c r="E32" s="22">
        <f>IF($A32="","",INDEX('Sign-ups'!$AK$2:$AK$501,MATCH($B$4&amp;"|"&amp;$A32,'Sign-ups'!$AJ$2:$AJ$501,0)))</f>
        <v/>
      </c>
      <c r="F32" s="22">
        <f>IF($A32="","",INDEX('Sign-ups'!$AG$2:$AG$501,MATCH($B$4&amp;"|"&amp;$A32,'Sign-ups'!$AJ$2:$AJ$501,0)))</f>
        <v/>
      </c>
      <c r="H32" s="22">
        <f>IF($B$4="","",IF(ISNUMBER(MATCH($B$4&amp;"|"&amp;21,Waitlist!$AA$2:$AA$501,0)),21,""))</f>
        <v/>
      </c>
      <c r="I32" s="22">
        <f>IF($H32="","",INDEX(Waitlist!$R$2:$R$501,MATCH($B$4&amp;"|"&amp;$H32,Waitlist!$AA$2:$AA$501,0)))</f>
        <v/>
      </c>
      <c r="J32" s="23">
        <f>IF($H32="","",INDEX(Waitlist!$V$2:$V$501,MATCH($B$4&amp;"|"&amp;$H32,Waitlist!$AA$2:$AA$501,0)))</f>
        <v/>
      </c>
      <c r="K32" s="22">
        <f>IF($H32="","",INDEX(Waitlist!$Y$2:$Y$501,MATCH($B$4&amp;"|"&amp;$H32,Waitlist!$AA$2:$AA$501,0)))</f>
        <v/>
      </c>
    </row>
    <row r="33">
      <c r="A33" s="22">
        <f>IF($B$4="","",IF(ISNUMBER(MATCH($B$4&amp;"|"&amp;13,'Sign-ups'!$AJ$2:$AJ$501,0)),13,""))</f>
        <v/>
      </c>
      <c r="B33" s="10">
        <f>IF($A33="","",INDEX('Sign-ups'!$AC$2:$AC$501,MATCH($B$4&amp;"|"&amp;$A33,'Sign-ups'!$AJ$2:$AJ$501,0)))</f>
        <v/>
      </c>
      <c r="C33" s="22">
        <f>IF($A33="","",INDEX('Sign-ups'!$AD$2:$AD$501,MATCH($B$4&amp;"|"&amp;$A33,'Sign-ups'!$AJ$2:$AJ$501,0)))</f>
        <v/>
      </c>
      <c r="D33" s="22">
        <f>IF($A33="","",INDEX('Sign-ups'!$AE$2:$AE$501,MATCH($B$4&amp;"|"&amp;$A33,'Sign-ups'!$AJ$2:$AJ$501,0)))</f>
        <v/>
      </c>
      <c r="E33" s="22">
        <f>IF($A33="","",INDEX('Sign-ups'!$AK$2:$AK$501,MATCH($B$4&amp;"|"&amp;$A33,'Sign-ups'!$AJ$2:$AJ$501,0)))</f>
        <v/>
      </c>
      <c r="F33" s="22">
        <f>IF($A33="","",INDEX('Sign-ups'!$AG$2:$AG$501,MATCH($B$4&amp;"|"&amp;$A33,'Sign-ups'!$AJ$2:$AJ$501,0)))</f>
        <v/>
      </c>
      <c r="H33" s="22">
        <f>IF($B$4="","",IF(ISNUMBER(MATCH($B$4&amp;"|"&amp;22,Waitlist!$AA$2:$AA$501,0)),22,""))</f>
        <v/>
      </c>
      <c r="I33" s="22">
        <f>IF($H33="","",INDEX(Waitlist!$R$2:$R$501,MATCH($B$4&amp;"|"&amp;$H33,Waitlist!$AA$2:$AA$501,0)))</f>
        <v/>
      </c>
      <c r="J33" s="23">
        <f>IF($H33="","",INDEX(Waitlist!$V$2:$V$501,MATCH($B$4&amp;"|"&amp;$H33,Waitlist!$AA$2:$AA$501,0)))</f>
        <v/>
      </c>
      <c r="K33" s="22">
        <f>IF($H33="","",INDEX(Waitlist!$Y$2:$Y$501,MATCH($B$4&amp;"|"&amp;$H33,Waitlist!$AA$2:$AA$501,0)))</f>
        <v/>
      </c>
    </row>
    <row r="34">
      <c r="A34" s="22">
        <f>IF($B$4="","",IF(ISNUMBER(MATCH($B$4&amp;"|"&amp;14,'Sign-ups'!$AJ$2:$AJ$501,0)),14,""))</f>
        <v/>
      </c>
      <c r="B34" s="10">
        <f>IF($A34="","",INDEX('Sign-ups'!$AC$2:$AC$501,MATCH($B$4&amp;"|"&amp;$A34,'Sign-ups'!$AJ$2:$AJ$501,0)))</f>
        <v/>
      </c>
      <c r="C34" s="22">
        <f>IF($A34="","",INDEX('Sign-ups'!$AD$2:$AD$501,MATCH($B$4&amp;"|"&amp;$A34,'Sign-ups'!$AJ$2:$AJ$501,0)))</f>
        <v/>
      </c>
      <c r="D34" s="22">
        <f>IF($A34="","",INDEX('Sign-ups'!$AE$2:$AE$501,MATCH($B$4&amp;"|"&amp;$A34,'Sign-ups'!$AJ$2:$AJ$501,0)))</f>
        <v/>
      </c>
      <c r="E34" s="22">
        <f>IF($A34="","",INDEX('Sign-ups'!$AK$2:$AK$501,MATCH($B$4&amp;"|"&amp;$A34,'Sign-ups'!$AJ$2:$AJ$501,0)))</f>
        <v/>
      </c>
      <c r="F34" s="22">
        <f>IF($A34="","",INDEX('Sign-ups'!$AG$2:$AG$501,MATCH($B$4&amp;"|"&amp;$A34,'Sign-ups'!$AJ$2:$AJ$501,0)))</f>
        <v/>
      </c>
      <c r="H34" s="22">
        <f>IF($B$4="","",IF(ISNUMBER(MATCH($B$4&amp;"|"&amp;23,Waitlist!$AA$2:$AA$501,0)),23,""))</f>
        <v/>
      </c>
      <c r="I34" s="22">
        <f>IF($H34="","",INDEX(Waitlist!$R$2:$R$501,MATCH($B$4&amp;"|"&amp;$H34,Waitlist!$AA$2:$AA$501,0)))</f>
        <v/>
      </c>
      <c r="J34" s="23">
        <f>IF($H34="","",INDEX(Waitlist!$V$2:$V$501,MATCH($B$4&amp;"|"&amp;$H34,Waitlist!$AA$2:$AA$501,0)))</f>
        <v/>
      </c>
      <c r="K34" s="22">
        <f>IF($H34="","",INDEX(Waitlist!$Y$2:$Y$501,MATCH($B$4&amp;"|"&amp;$H34,Waitlist!$AA$2:$AA$501,0)))</f>
        <v/>
      </c>
    </row>
    <row r="35">
      <c r="A35" s="22">
        <f>IF($B$4="","",IF(ISNUMBER(MATCH($B$4&amp;"|"&amp;15,'Sign-ups'!$AJ$2:$AJ$501,0)),15,""))</f>
        <v/>
      </c>
      <c r="B35" s="10">
        <f>IF($A35="","",INDEX('Sign-ups'!$AC$2:$AC$501,MATCH($B$4&amp;"|"&amp;$A35,'Sign-ups'!$AJ$2:$AJ$501,0)))</f>
        <v/>
      </c>
      <c r="C35" s="22">
        <f>IF($A35="","",INDEX('Sign-ups'!$AD$2:$AD$501,MATCH($B$4&amp;"|"&amp;$A35,'Sign-ups'!$AJ$2:$AJ$501,0)))</f>
        <v/>
      </c>
      <c r="D35" s="22">
        <f>IF($A35="","",INDEX('Sign-ups'!$AE$2:$AE$501,MATCH($B$4&amp;"|"&amp;$A35,'Sign-ups'!$AJ$2:$AJ$501,0)))</f>
        <v/>
      </c>
      <c r="E35" s="22">
        <f>IF($A35="","",INDEX('Sign-ups'!$AK$2:$AK$501,MATCH($B$4&amp;"|"&amp;$A35,'Sign-ups'!$AJ$2:$AJ$501,0)))</f>
        <v/>
      </c>
      <c r="F35" s="22">
        <f>IF($A35="","",INDEX('Sign-ups'!$AG$2:$AG$501,MATCH($B$4&amp;"|"&amp;$A35,'Sign-ups'!$AJ$2:$AJ$501,0)))</f>
        <v/>
      </c>
      <c r="H35" s="22">
        <f>IF($B$4="","",IF(ISNUMBER(MATCH($B$4&amp;"|"&amp;24,Waitlist!$AA$2:$AA$501,0)),24,""))</f>
        <v/>
      </c>
      <c r="I35" s="22">
        <f>IF($H35="","",INDEX(Waitlist!$R$2:$R$501,MATCH($B$4&amp;"|"&amp;$H35,Waitlist!$AA$2:$AA$501,0)))</f>
        <v/>
      </c>
      <c r="J35" s="23">
        <f>IF($H35="","",INDEX(Waitlist!$V$2:$V$501,MATCH($B$4&amp;"|"&amp;$H35,Waitlist!$AA$2:$AA$501,0)))</f>
        <v/>
      </c>
      <c r="K35" s="22">
        <f>IF($H35="","",INDEX(Waitlist!$Y$2:$Y$501,MATCH($B$4&amp;"|"&amp;$H35,Waitlist!$AA$2:$AA$501,0)))</f>
        <v/>
      </c>
    </row>
    <row r="36">
      <c r="A36" s="22">
        <f>IF($B$4="","",IF(ISNUMBER(MATCH($B$4&amp;"|"&amp;16,'Sign-ups'!$AJ$2:$AJ$501,0)),16,""))</f>
        <v/>
      </c>
      <c r="B36" s="10">
        <f>IF($A36="","",INDEX('Sign-ups'!$AC$2:$AC$501,MATCH($B$4&amp;"|"&amp;$A36,'Sign-ups'!$AJ$2:$AJ$501,0)))</f>
        <v/>
      </c>
      <c r="C36" s="22">
        <f>IF($A36="","",INDEX('Sign-ups'!$AD$2:$AD$501,MATCH($B$4&amp;"|"&amp;$A36,'Sign-ups'!$AJ$2:$AJ$501,0)))</f>
        <v/>
      </c>
      <c r="D36" s="22">
        <f>IF($A36="","",INDEX('Sign-ups'!$AE$2:$AE$501,MATCH($B$4&amp;"|"&amp;$A36,'Sign-ups'!$AJ$2:$AJ$501,0)))</f>
        <v/>
      </c>
      <c r="E36" s="22">
        <f>IF($A36="","",INDEX('Sign-ups'!$AK$2:$AK$501,MATCH($B$4&amp;"|"&amp;$A36,'Sign-ups'!$AJ$2:$AJ$501,0)))</f>
        <v/>
      </c>
      <c r="F36" s="22">
        <f>IF($A36="","",INDEX('Sign-ups'!$AG$2:$AG$501,MATCH($B$4&amp;"|"&amp;$A36,'Sign-ups'!$AJ$2:$AJ$501,0)))</f>
        <v/>
      </c>
      <c r="H36" s="22">
        <f>IF($B$4="","",IF(ISNUMBER(MATCH($B$4&amp;"|"&amp;25,Waitlist!$AA$2:$AA$501,0)),25,""))</f>
        <v/>
      </c>
      <c r="I36" s="22">
        <f>IF($H36="","",INDEX(Waitlist!$R$2:$R$501,MATCH($B$4&amp;"|"&amp;$H36,Waitlist!$AA$2:$AA$501,0)))</f>
        <v/>
      </c>
      <c r="J36" s="23">
        <f>IF($H36="","",INDEX(Waitlist!$V$2:$V$501,MATCH($B$4&amp;"|"&amp;$H36,Waitlist!$AA$2:$AA$501,0)))</f>
        <v/>
      </c>
      <c r="K36" s="22">
        <f>IF($H36="","",INDEX(Waitlist!$Y$2:$Y$501,MATCH($B$4&amp;"|"&amp;$H36,Waitlist!$AA$2:$AA$501,0)))</f>
        <v/>
      </c>
    </row>
    <row r="37">
      <c r="A37" s="22">
        <f>IF($B$4="","",IF(ISNUMBER(MATCH($B$4&amp;"|"&amp;17,'Sign-ups'!$AJ$2:$AJ$501,0)),17,""))</f>
        <v/>
      </c>
      <c r="B37" s="10">
        <f>IF($A37="","",INDEX('Sign-ups'!$AC$2:$AC$501,MATCH($B$4&amp;"|"&amp;$A37,'Sign-ups'!$AJ$2:$AJ$501,0)))</f>
        <v/>
      </c>
      <c r="C37" s="22">
        <f>IF($A37="","",INDEX('Sign-ups'!$AD$2:$AD$501,MATCH($B$4&amp;"|"&amp;$A37,'Sign-ups'!$AJ$2:$AJ$501,0)))</f>
        <v/>
      </c>
      <c r="D37" s="22">
        <f>IF($A37="","",INDEX('Sign-ups'!$AE$2:$AE$501,MATCH($B$4&amp;"|"&amp;$A37,'Sign-ups'!$AJ$2:$AJ$501,0)))</f>
        <v/>
      </c>
      <c r="E37" s="22">
        <f>IF($A37="","",INDEX('Sign-ups'!$AK$2:$AK$501,MATCH($B$4&amp;"|"&amp;$A37,'Sign-ups'!$AJ$2:$AJ$501,0)))</f>
        <v/>
      </c>
      <c r="F37" s="22">
        <f>IF($A37="","",INDEX('Sign-ups'!$AG$2:$AG$501,MATCH($B$4&amp;"|"&amp;$A37,'Sign-ups'!$AJ$2:$AJ$501,0)))</f>
        <v/>
      </c>
      <c r="H37" s="22">
        <f>IF($B$4="","",IF(ISNUMBER(MATCH($B$4&amp;"|"&amp;26,Waitlist!$AA$2:$AA$501,0)),26,""))</f>
        <v/>
      </c>
      <c r="I37" s="22">
        <f>IF($H37="","",INDEX(Waitlist!$R$2:$R$501,MATCH($B$4&amp;"|"&amp;$H37,Waitlist!$AA$2:$AA$501,0)))</f>
        <v/>
      </c>
      <c r="J37" s="23">
        <f>IF($H37="","",INDEX(Waitlist!$V$2:$V$501,MATCH($B$4&amp;"|"&amp;$H37,Waitlist!$AA$2:$AA$501,0)))</f>
        <v/>
      </c>
      <c r="K37" s="22">
        <f>IF($H37="","",INDEX(Waitlist!$Y$2:$Y$501,MATCH($B$4&amp;"|"&amp;$H37,Waitlist!$AA$2:$AA$501,0)))</f>
        <v/>
      </c>
    </row>
    <row r="38">
      <c r="A38" s="22">
        <f>IF($B$4="","",IF(ISNUMBER(MATCH($B$4&amp;"|"&amp;18,'Sign-ups'!$AJ$2:$AJ$501,0)),18,""))</f>
        <v/>
      </c>
      <c r="B38" s="10">
        <f>IF($A38="","",INDEX('Sign-ups'!$AC$2:$AC$501,MATCH($B$4&amp;"|"&amp;$A38,'Sign-ups'!$AJ$2:$AJ$501,0)))</f>
        <v/>
      </c>
      <c r="C38" s="22">
        <f>IF($A38="","",INDEX('Sign-ups'!$AD$2:$AD$501,MATCH($B$4&amp;"|"&amp;$A38,'Sign-ups'!$AJ$2:$AJ$501,0)))</f>
        <v/>
      </c>
      <c r="D38" s="22">
        <f>IF($A38="","",INDEX('Sign-ups'!$AE$2:$AE$501,MATCH($B$4&amp;"|"&amp;$A38,'Sign-ups'!$AJ$2:$AJ$501,0)))</f>
        <v/>
      </c>
      <c r="E38" s="22">
        <f>IF($A38="","",INDEX('Sign-ups'!$AK$2:$AK$501,MATCH($B$4&amp;"|"&amp;$A38,'Sign-ups'!$AJ$2:$AJ$501,0)))</f>
        <v/>
      </c>
      <c r="F38" s="22">
        <f>IF($A38="","",INDEX('Sign-ups'!$AG$2:$AG$501,MATCH($B$4&amp;"|"&amp;$A38,'Sign-ups'!$AJ$2:$AJ$501,0)))</f>
        <v/>
      </c>
      <c r="H38" s="22">
        <f>IF($B$4="","",IF(ISNUMBER(MATCH($B$4&amp;"|"&amp;27,Waitlist!$AA$2:$AA$501,0)),27,""))</f>
        <v/>
      </c>
      <c r="I38" s="22">
        <f>IF($H38="","",INDEX(Waitlist!$R$2:$R$501,MATCH($B$4&amp;"|"&amp;$H38,Waitlist!$AA$2:$AA$501,0)))</f>
        <v/>
      </c>
      <c r="J38" s="23">
        <f>IF($H38="","",INDEX(Waitlist!$V$2:$V$501,MATCH($B$4&amp;"|"&amp;$H38,Waitlist!$AA$2:$AA$501,0)))</f>
        <v/>
      </c>
      <c r="K38" s="22">
        <f>IF($H38="","",INDEX(Waitlist!$Y$2:$Y$501,MATCH($B$4&amp;"|"&amp;$H38,Waitlist!$AA$2:$AA$501,0)))</f>
        <v/>
      </c>
    </row>
    <row r="39">
      <c r="A39" s="22">
        <f>IF($B$4="","",IF(ISNUMBER(MATCH($B$4&amp;"|"&amp;19,'Sign-ups'!$AJ$2:$AJ$501,0)),19,""))</f>
        <v/>
      </c>
      <c r="B39" s="10">
        <f>IF($A39="","",INDEX('Sign-ups'!$AC$2:$AC$501,MATCH($B$4&amp;"|"&amp;$A39,'Sign-ups'!$AJ$2:$AJ$501,0)))</f>
        <v/>
      </c>
      <c r="C39" s="22">
        <f>IF($A39="","",INDEX('Sign-ups'!$AD$2:$AD$501,MATCH($B$4&amp;"|"&amp;$A39,'Sign-ups'!$AJ$2:$AJ$501,0)))</f>
        <v/>
      </c>
      <c r="D39" s="22">
        <f>IF($A39="","",INDEX('Sign-ups'!$AE$2:$AE$501,MATCH($B$4&amp;"|"&amp;$A39,'Sign-ups'!$AJ$2:$AJ$501,0)))</f>
        <v/>
      </c>
      <c r="E39" s="22">
        <f>IF($A39="","",INDEX('Sign-ups'!$AK$2:$AK$501,MATCH($B$4&amp;"|"&amp;$A39,'Sign-ups'!$AJ$2:$AJ$501,0)))</f>
        <v/>
      </c>
      <c r="F39" s="22">
        <f>IF($A39="","",INDEX('Sign-ups'!$AG$2:$AG$501,MATCH($B$4&amp;"|"&amp;$A39,'Sign-ups'!$AJ$2:$AJ$501,0)))</f>
        <v/>
      </c>
      <c r="H39" s="22">
        <f>IF($B$4="","",IF(ISNUMBER(MATCH($B$4&amp;"|"&amp;28,Waitlist!$AA$2:$AA$501,0)),28,""))</f>
        <v/>
      </c>
      <c r="I39" s="22">
        <f>IF($H39="","",INDEX(Waitlist!$R$2:$R$501,MATCH($B$4&amp;"|"&amp;$H39,Waitlist!$AA$2:$AA$501,0)))</f>
        <v/>
      </c>
      <c r="J39" s="23">
        <f>IF($H39="","",INDEX(Waitlist!$V$2:$V$501,MATCH($B$4&amp;"|"&amp;$H39,Waitlist!$AA$2:$AA$501,0)))</f>
        <v/>
      </c>
      <c r="K39" s="22">
        <f>IF($H39="","",INDEX(Waitlist!$Y$2:$Y$501,MATCH($B$4&amp;"|"&amp;$H39,Waitlist!$AA$2:$AA$501,0)))</f>
        <v/>
      </c>
    </row>
    <row r="40">
      <c r="A40" s="22">
        <f>IF($B$4="","",IF(ISNUMBER(MATCH($B$4&amp;"|"&amp;20,'Sign-ups'!$AJ$2:$AJ$501,0)),20,""))</f>
        <v/>
      </c>
      <c r="B40" s="10">
        <f>IF($A40="","",INDEX('Sign-ups'!$AC$2:$AC$501,MATCH($B$4&amp;"|"&amp;$A40,'Sign-ups'!$AJ$2:$AJ$501,0)))</f>
        <v/>
      </c>
      <c r="C40" s="22">
        <f>IF($A40="","",INDEX('Sign-ups'!$AD$2:$AD$501,MATCH($B$4&amp;"|"&amp;$A40,'Sign-ups'!$AJ$2:$AJ$501,0)))</f>
        <v/>
      </c>
      <c r="D40" s="22">
        <f>IF($A40="","",INDEX('Sign-ups'!$AE$2:$AE$501,MATCH($B$4&amp;"|"&amp;$A40,'Sign-ups'!$AJ$2:$AJ$501,0)))</f>
        <v/>
      </c>
      <c r="E40" s="22">
        <f>IF($A40="","",INDEX('Sign-ups'!$AK$2:$AK$501,MATCH($B$4&amp;"|"&amp;$A40,'Sign-ups'!$AJ$2:$AJ$501,0)))</f>
        <v/>
      </c>
      <c r="F40" s="22">
        <f>IF($A40="","",INDEX('Sign-ups'!$AG$2:$AG$501,MATCH($B$4&amp;"|"&amp;$A40,'Sign-ups'!$AJ$2:$AJ$501,0)))</f>
        <v/>
      </c>
      <c r="H40" s="22">
        <f>IF($B$4="","",IF(ISNUMBER(MATCH($B$4&amp;"|"&amp;29,Waitlist!$AA$2:$AA$501,0)),29,""))</f>
        <v/>
      </c>
      <c r="I40" s="22">
        <f>IF($H40="","",INDEX(Waitlist!$R$2:$R$501,MATCH($B$4&amp;"|"&amp;$H40,Waitlist!$AA$2:$AA$501,0)))</f>
        <v/>
      </c>
      <c r="J40" s="23">
        <f>IF($H40="","",INDEX(Waitlist!$V$2:$V$501,MATCH($B$4&amp;"|"&amp;$H40,Waitlist!$AA$2:$AA$501,0)))</f>
        <v/>
      </c>
      <c r="K40" s="22">
        <f>IF($H40="","",INDEX(Waitlist!$Y$2:$Y$501,MATCH($B$4&amp;"|"&amp;$H40,Waitlist!$AA$2:$AA$501,0)))</f>
        <v/>
      </c>
    </row>
    <row r="41">
      <c r="A41" s="22">
        <f>IF($B$4="","",IF(ISNUMBER(MATCH($B$4&amp;"|"&amp;21,'Sign-ups'!$AJ$2:$AJ$501,0)),21,""))</f>
        <v/>
      </c>
      <c r="B41" s="10">
        <f>IF($A41="","",INDEX('Sign-ups'!$AC$2:$AC$501,MATCH($B$4&amp;"|"&amp;$A41,'Sign-ups'!$AJ$2:$AJ$501,0)))</f>
        <v/>
      </c>
      <c r="C41" s="22">
        <f>IF($A41="","",INDEX('Sign-ups'!$AD$2:$AD$501,MATCH($B$4&amp;"|"&amp;$A41,'Sign-ups'!$AJ$2:$AJ$501,0)))</f>
        <v/>
      </c>
      <c r="D41" s="22">
        <f>IF($A41="","",INDEX('Sign-ups'!$AE$2:$AE$501,MATCH($B$4&amp;"|"&amp;$A41,'Sign-ups'!$AJ$2:$AJ$501,0)))</f>
        <v/>
      </c>
      <c r="E41" s="22">
        <f>IF($A41="","",INDEX('Sign-ups'!$AK$2:$AK$501,MATCH($B$4&amp;"|"&amp;$A41,'Sign-ups'!$AJ$2:$AJ$501,0)))</f>
        <v/>
      </c>
      <c r="F41" s="22">
        <f>IF($A41="","",INDEX('Sign-ups'!$AG$2:$AG$501,MATCH($B$4&amp;"|"&amp;$A41,'Sign-ups'!$AJ$2:$AJ$501,0)))</f>
        <v/>
      </c>
      <c r="H41" s="22">
        <f>IF($B$4="","",IF(ISNUMBER(MATCH($B$4&amp;"|"&amp;30,Waitlist!$AA$2:$AA$501,0)),30,""))</f>
        <v/>
      </c>
      <c r="I41" s="22">
        <f>IF($H41="","",INDEX(Waitlist!$R$2:$R$501,MATCH($B$4&amp;"|"&amp;$H41,Waitlist!$AA$2:$AA$501,0)))</f>
        <v/>
      </c>
      <c r="J41" s="23">
        <f>IF($H41="","",INDEX(Waitlist!$V$2:$V$501,MATCH($B$4&amp;"|"&amp;$H41,Waitlist!$AA$2:$AA$501,0)))</f>
        <v/>
      </c>
      <c r="K41" s="22">
        <f>IF($H41="","",INDEX(Waitlist!$Y$2:$Y$501,MATCH($B$4&amp;"|"&amp;$H41,Waitlist!$AA$2:$AA$501,0)))</f>
        <v/>
      </c>
    </row>
    <row r="42">
      <c r="A42" s="22">
        <f>IF($B$4="","",IF(ISNUMBER(MATCH($B$4&amp;"|"&amp;22,'Sign-ups'!$AJ$2:$AJ$501,0)),22,""))</f>
        <v/>
      </c>
      <c r="B42" s="10">
        <f>IF($A42="","",INDEX('Sign-ups'!$AC$2:$AC$501,MATCH($B$4&amp;"|"&amp;$A42,'Sign-ups'!$AJ$2:$AJ$501,0)))</f>
        <v/>
      </c>
      <c r="C42" s="22">
        <f>IF($A42="","",INDEX('Sign-ups'!$AD$2:$AD$501,MATCH($B$4&amp;"|"&amp;$A42,'Sign-ups'!$AJ$2:$AJ$501,0)))</f>
        <v/>
      </c>
      <c r="D42" s="22">
        <f>IF($A42="","",INDEX('Sign-ups'!$AE$2:$AE$501,MATCH($B$4&amp;"|"&amp;$A42,'Sign-ups'!$AJ$2:$AJ$501,0)))</f>
        <v/>
      </c>
      <c r="E42" s="22">
        <f>IF($A42="","",INDEX('Sign-ups'!$AK$2:$AK$501,MATCH($B$4&amp;"|"&amp;$A42,'Sign-ups'!$AJ$2:$AJ$501,0)))</f>
        <v/>
      </c>
      <c r="F42" s="22">
        <f>IF($A42="","",INDEX('Sign-ups'!$AG$2:$AG$501,MATCH($B$4&amp;"|"&amp;$A42,'Sign-ups'!$AJ$2:$AJ$501,0)))</f>
        <v/>
      </c>
    </row>
    <row r="43">
      <c r="A43" s="22">
        <f>IF($B$4="","",IF(ISNUMBER(MATCH($B$4&amp;"|"&amp;23,'Sign-ups'!$AJ$2:$AJ$501,0)),23,""))</f>
        <v/>
      </c>
      <c r="B43" s="10">
        <f>IF($A43="","",INDEX('Sign-ups'!$AC$2:$AC$501,MATCH($B$4&amp;"|"&amp;$A43,'Sign-ups'!$AJ$2:$AJ$501,0)))</f>
        <v/>
      </c>
      <c r="C43" s="22">
        <f>IF($A43="","",INDEX('Sign-ups'!$AD$2:$AD$501,MATCH($B$4&amp;"|"&amp;$A43,'Sign-ups'!$AJ$2:$AJ$501,0)))</f>
        <v/>
      </c>
      <c r="D43" s="22">
        <f>IF($A43="","",INDEX('Sign-ups'!$AE$2:$AE$501,MATCH($B$4&amp;"|"&amp;$A43,'Sign-ups'!$AJ$2:$AJ$501,0)))</f>
        <v/>
      </c>
      <c r="E43" s="22">
        <f>IF($A43="","",INDEX('Sign-ups'!$AK$2:$AK$501,MATCH($B$4&amp;"|"&amp;$A43,'Sign-ups'!$AJ$2:$AJ$501,0)))</f>
        <v/>
      </c>
      <c r="F43" s="22">
        <f>IF($A43="","",INDEX('Sign-ups'!$AG$2:$AG$501,MATCH($B$4&amp;"|"&amp;$A43,'Sign-ups'!$AJ$2:$AJ$501,0)))</f>
        <v/>
      </c>
    </row>
    <row r="44">
      <c r="A44" s="22">
        <f>IF($B$4="","",IF(ISNUMBER(MATCH($B$4&amp;"|"&amp;24,'Sign-ups'!$AJ$2:$AJ$501,0)),24,""))</f>
        <v/>
      </c>
      <c r="B44" s="10">
        <f>IF($A44="","",INDEX('Sign-ups'!$AC$2:$AC$501,MATCH($B$4&amp;"|"&amp;$A44,'Sign-ups'!$AJ$2:$AJ$501,0)))</f>
        <v/>
      </c>
      <c r="C44" s="22">
        <f>IF($A44="","",INDEX('Sign-ups'!$AD$2:$AD$501,MATCH($B$4&amp;"|"&amp;$A44,'Sign-ups'!$AJ$2:$AJ$501,0)))</f>
        <v/>
      </c>
      <c r="D44" s="22">
        <f>IF($A44="","",INDEX('Sign-ups'!$AE$2:$AE$501,MATCH($B$4&amp;"|"&amp;$A44,'Sign-ups'!$AJ$2:$AJ$501,0)))</f>
        <v/>
      </c>
      <c r="E44" s="22">
        <f>IF($A44="","",INDEX('Sign-ups'!$AK$2:$AK$501,MATCH($B$4&amp;"|"&amp;$A44,'Sign-ups'!$AJ$2:$AJ$501,0)))</f>
        <v/>
      </c>
      <c r="F44" s="22">
        <f>IF($A44="","",INDEX('Sign-ups'!$AG$2:$AG$501,MATCH($B$4&amp;"|"&amp;$A44,'Sign-ups'!$AJ$2:$AJ$501,0)))</f>
        <v/>
      </c>
    </row>
    <row r="45">
      <c r="A45" s="22">
        <f>IF($B$4="","",IF(ISNUMBER(MATCH($B$4&amp;"|"&amp;25,'Sign-ups'!$AJ$2:$AJ$501,0)),25,""))</f>
        <v/>
      </c>
      <c r="B45" s="10">
        <f>IF($A45="","",INDEX('Sign-ups'!$AC$2:$AC$501,MATCH($B$4&amp;"|"&amp;$A45,'Sign-ups'!$AJ$2:$AJ$501,0)))</f>
        <v/>
      </c>
      <c r="C45" s="22">
        <f>IF($A45="","",INDEX('Sign-ups'!$AD$2:$AD$501,MATCH($B$4&amp;"|"&amp;$A45,'Sign-ups'!$AJ$2:$AJ$501,0)))</f>
        <v/>
      </c>
      <c r="D45" s="22">
        <f>IF($A45="","",INDEX('Sign-ups'!$AE$2:$AE$501,MATCH($B$4&amp;"|"&amp;$A45,'Sign-ups'!$AJ$2:$AJ$501,0)))</f>
        <v/>
      </c>
      <c r="E45" s="22">
        <f>IF($A45="","",INDEX('Sign-ups'!$AK$2:$AK$501,MATCH($B$4&amp;"|"&amp;$A45,'Sign-ups'!$AJ$2:$AJ$501,0)))</f>
        <v/>
      </c>
      <c r="F45" s="22">
        <f>IF($A45="","",INDEX('Sign-ups'!$AG$2:$AG$501,MATCH($B$4&amp;"|"&amp;$A45,'Sign-ups'!$AJ$2:$AJ$501,0)))</f>
        <v/>
      </c>
    </row>
    <row r="46">
      <c r="A46" s="22">
        <f>IF($B$4="","",IF(ISNUMBER(MATCH($B$4&amp;"|"&amp;26,'Sign-ups'!$AJ$2:$AJ$501,0)),26,""))</f>
        <v/>
      </c>
      <c r="B46" s="10">
        <f>IF($A46="","",INDEX('Sign-ups'!$AC$2:$AC$501,MATCH($B$4&amp;"|"&amp;$A46,'Sign-ups'!$AJ$2:$AJ$501,0)))</f>
        <v/>
      </c>
      <c r="C46" s="22">
        <f>IF($A46="","",INDEX('Sign-ups'!$AD$2:$AD$501,MATCH($B$4&amp;"|"&amp;$A46,'Sign-ups'!$AJ$2:$AJ$501,0)))</f>
        <v/>
      </c>
      <c r="D46" s="22">
        <f>IF($A46="","",INDEX('Sign-ups'!$AE$2:$AE$501,MATCH($B$4&amp;"|"&amp;$A46,'Sign-ups'!$AJ$2:$AJ$501,0)))</f>
        <v/>
      </c>
      <c r="E46" s="22">
        <f>IF($A46="","",INDEX('Sign-ups'!$AK$2:$AK$501,MATCH($B$4&amp;"|"&amp;$A46,'Sign-ups'!$AJ$2:$AJ$501,0)))</f>
        <v/>
      </c>
      <c r="F46" s="22">
        <f>IF($A46="","",INDEX('Sign-ups'!$AG$2:$AG$501,MATCH($B$4&amp;"|"&amp;$A46,'Sign-ups'!$AJ$2:$AJ$501,0)))</f>
        <v/>
      </c>
    </row>
    <row r="47">
      <c r="A47" s="22">
        <f>IF($B$4="","",IF(ISNUMBER(MATCH($B$4&amp;"|"&amp;27,'Sign-ups'!$AJ$2:$AJ$501,0)),27,""))</f>
        <v/>
      </c>
      <c r="B47" s="10">
        <f>IF($A47="","",INDEX('Sign-ups'!$AC$2:$AC$501,MATCH($B$4&amp;"|"&amp;$A47,'Sign-ups'!$AJ$2:$AJ$501,0)))</f>
        <v/>
      </c>
      <c r="C47" s="22">
        <f>IF($A47="","",INDEX('Sign-ups'!$AD$2:$AD$501,MATCH($B$4&amp;"|"&amp;$A47,'Sign-ups'!$AJ$2:$AJ$501,0)))</f>
        <v/>
      </c>
      <c r="D47" s="22">
        <f>IF($A47="","",INDEX('Sign-ups'!$AE$2:$AE$501,MATCH($B$4&amp;"|"&amp;$A47,'Sign-ups'!$AJ$2:$AJ$501,0)))</f>
        <v/>
      </c>
      <c r="E47" s="22">
        <f>IF($A47="","",INDEX('Sign-ups'!$AK$2:$AK$501,MATCH($B$4&amp;"|"&amp;$A47,'Sign-ups'!$AJ$2:$AJ$501,0)))</f>
        <v/>
      </c>
      <c r="F47" s="22">
        <f>IF($A47="","",INDEX('Sign-ups'!$AG$2:$AG$501,MATCH($B$4&amp;"|"&amp;$A47,'Sign-ups'!$AJ$2:$AJ$501,0)))</f>
        <v/>
      </c>
    </row>
    <row r="48">
      <c r="A48" s="22">
        <f>IF($B$4="","",IF(ISNUMBER(MATCH($B$4&amp;"|"&amp;28,'Sign-ups'!$AJ$2:$AJ$501,0)),28,""))</f>
        <v/>
      </c>
      <c r="B48" s="10">
        <f>IF($A48="","",INDEX('Sign-ups'!$AC$2:$AC$501,MATCH($B$4&amp;"|"&amp;$A48,'Sign-ups'!$AJ$2:$AJ$501,0)))</f>
        <v/>
      </c>
      <c r="C48" s="22">
        <f>IF($A48="","",INDEX('Sign-ups'!$AD$2:$AD$501,MATCH($B$4&amp;"|"&amp;$A48,'Sign-ups'!$AJ$2:$AJ$501,0)))</f>
        <v/>
      </c>
      <c r="D48" s="22">
        <f>IF($A48="","",INDEX('Sign-ups'!$AE$2:$AE$501,MATCH($B$4&amp;"|"&amp;$A48,'Sign-ups'!$AJ$2:$AJ$501,0)))</f>
        <v/>
      </c>
      <c r="E48" s="22">
        <f>IF($A48="","",INDEX('Sign-ups'!$AK$2:$AK$501,MATCH($B$4&amp;"|"&amp;$A48,'Sign-ups'!$AJ$2:$AJ$501,0)))</f>
        <v/>
      </c>
      <c r="F48" s="22">
        <f>IF($A48="","",INDEX('Sign-ups'!$AG$2:$AG$501,MATCH($B$4&amp;"|"&amp;$A48,'Sign-ups'!$AJ$2:$AJ$501,0)))</f>
        <v/>
      </c>
    </row>
    <row r="49">
      <c r="A49" s="22">
        <f>IF($B$4="","",IF(ISNUMBER(MATCH($B$4&amp;"|"&amp;29,'Sign-ups'!$AJ$2:$AJ$501,0)),29,""))</f>
        <v/>
      </c>
      <c r="B49" s="10">
        <f>IF($A49="","",INDEX('Sign-ups'!$AC$2:$AC$501,MATCH($B$4&amp;"|"&amp;$A49,'Sign-ups'!$AJ$2:$AJ$501,0)))</f>
        <v/>
      </c>
      <c r="C49" s="22">
        <f>IF($A49="","",INDEX('Sign-ups'!$AD$2:$AD$501,MATCH($B$4&amp;"|"&amp;$A49,'Sign-ups'!$AJ$2:$AJ$501,0)))</f>
        <v/>
      </c>
      <c r="D49" s="22">
        <f>IF($A49="","",INDEX('Sign-ups'!$AE$2:$AE$501,MATCH($B$4&amp;"|"&amp;$A49,'Sign-ups'!$AJ$2:$AJ$501,0)))</f>
        <v/>
      </c>
      <c r="E49" s="22">
        <f>IF($A49="","",INDEX('Sign-ups'!$AK$2:$AK$501,MATCH($B$4&amp;"|"&amp;$A49,'Sign-ups'!$AJ$2:$AJ$501,0)))</f>
        <v/>
      </c>
      <c r="F49" s="22">
        <f>IF($A49="","",INDEX('Sign-ups'!$AG$2:$AG$501,MATCH($B$4&amp;"|"&amp;$A49,'Sign-ups'!$AJ$2:$AJ$501,0)))</f>
        <v/>
      </c>
    </row>
    <row r="50">
      <c r="A50" s="22">
        <f>IF($B$4="","",IF(ISNUMBER(MATCH($B$4&amp;"|"&amp;30,'Sign-ups'!$AJ$2:$AJ$501,0)),30,""))</f>
        <v/>
      </c>
      <c r="B50" s="10">
        <f>IF($A50="","",INDEX('Sign-ups'!$AC$2:$AC$501,MATCH($B$4&amp;"|"&amp;$A50,'Sign-ups'!$AJ$2:$AJ$501,0)))</f>
        <v/>
      </c>
      <c r="C50" s="22">
        <f>IF($A50="","",INDEX('Sign-ups'!$AD$2:$AD$501,MATCH($B$4&amp;"|"&amp;$A50,'Sign-ups'!$AJ$2:$AJ$501,0)))</f>
        <v/>
      </c>
      <c r="D50" s="22">
        <f>IF($A50="","",INDEX('Sign-ups'!$AE$2:$AE$501,MATCH($B$4&amp;"|"&amp;$A50,'Sign-ups'!$AJ$2:$AJ$501,0)))</f>
        <v/>
      </c>
      <c r="E50" s="22">
        <f>IF($A50="","",INDEX('Sign-ups'!$AK$2:$AK$501,MATCH($B$4&amp;"|"&amp;$A50,'Sign-ups'!$AJ$2:$AJ$501,0)))</f>
        <v/>
      </c>
      <c r="F50" s="22">
        <f>IF($A50="","",INDEX('Sign-ups'!$AG$2:$AG$501,MATCH($B$4&amp;"|"&amp;$A50,'Sign-ups'!$AJ$2:$AJ$501,0)))</f>
        <v/>
      </c>
    </row>
    <row r="51">
      <c r="A51" s="14" t="inlineStr">
        <is>
          <t>Room for 30 people per class on this tab. Over that, filter the Sign-ups tab by class.</t>
        </is>
      </c>
    </row>
  </sheetData>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tabColor rgb="00F5B83D"/>
    <outlinePr summaryBelow="1" summaryRight="1"/>
    <pageSetUpPr/>
  </sheetPr>
  <dimension ref="A1:AK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2" customWidth="1" min="2" max="2"/>
    <col width="22"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2" customWidth="1" min="25" max="25"/>
    <col width="12" customWidth="1" min="26" max="26"/>
    <col width="28" customWidth="1" min="27" max="27"/>
    <col width="2" customWidth="1" min="28" max="28"/>
    <col width="20" customWidth="1" min="29" max="29"/>
    <col width="24" customWidth="1" min="30" max="30"/>
    <col width="14" customWidth="1" min="31" max="31"/>
    <col width="14" customWidth="1" min="32" max="32"/>
    <col width="18" customWidth="1" min="33" max="33"/>
    <col width="12" customWidth="1" min="34" max="34"/>
    <col width="14" customWidth="1" min="35" max="35"/>
    <col width="14" customWidth="1" min="36" max="36"/>
    <col width="12" customWidth="1" min="37" max="37"/>
  </cols>
  <sheetData>
    <row r="1" ht="48" customHeight="1">
      <c r="A1" s="3" t="inlineStr">
        <is>
          <t>Response ID</t>
        </is>
      </c>
      <c r="B1" s="3" t="inlineStr">
        <is>
          <t>Submitted at</t>
        </is>
      </c>
      <c r="C1" s="3" t="inlineStr">
        <is>
          <t>Started at</t>
        </is>
      </c>
      <c r="D1" s="3" t="inlineStr">
        <is>
          <t>Your name</t>
        </is>
      </c>
      <c r="E1" s="3" t="inlineStr">
        <is>
          <t>Email</t>
        </is>
      </c>
      <c r="F1" s="3" t="inlineStr">
        <is>
          <t>Phone</t>
        </is>
      </c>
      <c r="G1" s="3" t="inlineStr">
        <is>
          <t>What are you signing up for?</t>
        </is>
      </c>
      <c r="H1" s="3" t="inlineStr">
        <is>
          <t>class</t>
        </is>
      </c>
      <c r="I1" s="3" t="inlineStr">
        <is>
          <t>price</t>
        </is>
      </c>
      <c r="J1" s="3" t="inlineStr">
        <is>
          <t>Is this your first class with us?</t>
        </is>
      </c>
      <c r="K1" s="3" t="inlineStr">
        <is>
          <t>How much yoga have you done?</t>
        </is>
      </c>
      <c r="L1" s="3" t="inlineStr">
        <is>
          <t>How did you hear about the class?</t>
        </is>
      </c>
      <c r="M1" s="3" t="inlineStr">
        <is>
          <t>Anything you'd like your teacher to know?</t>
        </is>
      </c>
      <c r="N1" s="3" t="inlineStr">
        <is>
          <t>Class policy</t>
        </is>
      </c>
      <c r="O1" s="3" t="inlineStr">
        <is>
          <t>Form version</t>
        </is>
      </c>
      <c r="P1" s="3" t="n"/>
      <c r="Q1" s="3" t="n"/>
      <c r="R1" s="3" t="n"/>
      <c r="S1" s="3" t="n"/>
      <c r="T1" s="3" t="n"/>
      <c r="U1" s="3" t="n"/>
      <c r="V1" s="3" t="n"/>
      <c r="W1" s="3" t="n"/>
      <c r="X1" s="3" t="n"/>
      <c r="Y1" s="24" t="n"/>
      <c r="Z1" s="25" t="inlineStr">
        <is>
          <t>Cancelled (Y)</t>
        </is>
      </c>
      <c r="AA1" s="25" t="inlineStr">
        <is>
          <t>Notes</t>
        </is>
      </c>
      <c r="AB1" s="24" t="n"/>
      <c r="AC1" s="26" t="inlineStr">
        <is>
          <t>Name (worked out)</t>
        </is>
      </c>
      <c r="AD1" s="26" t="inlineStr">
        <is>
          <t>Email (worked out)</t>
        </is>
      </c>
      <c r="AE1" s="26" t="inlineStr">
        <is>
          <t>Phone (worked out)</t>
        </is>
      </c>
      <c r="AF1" s="26" t="inlineStr">
        <is>
          <t>Class code (worked out)</t>
        </is>
      </c>
      <c r="AG1" s="26" t="inlineStr">
        <is>
          <t>Payment status (worked out)</t>
        </is>
      </c>
      <c r="AH1" s="26" t="inlineStr">
        <is>
          <t>Holds a place (worked out)</t>
        </is>
      </c>
      <c r="AI1" s="26" t="inlineStr">
        <is>
          <t>Place number in class (worked out)</t>
        </is>
      </c>
      <c r="AJ1" s="26" t="inlineStr">
        <is>
          <t>Lookup key (worked out)</t>
        </is>
      </c>
      <c r="AK1" s="26" t="inlineStr">
        <is>
          <t>First class? (worked out)</t>
        </is>
      </c>
    </row>
    <row r="2">
      <c r="A2" s="27" t="inlineStr">
        <is>
          <t>EXAMPLE-01 (delete me)</t>
        </is>
      </c>
      <c r="B2" s="27" t="inlineStr">
        <is>
          <t>2026-10-01T10:10:00.000Z</t>
        </is>
      </c>
      <c r="C2" s="27" t="inlineStr">
        <is>
          <t>2026-10-01T10:05:00.000Z</t>
        </is>
      </c>
      <c r="D2" s="27" t="inlineStr">
        <is>
          <t>Ana Flores</t>
        </is>
      </c>
      <c r="E2" s="27" t="inlineStr">
        <is>
          <t>ana@example.com</t>
        </is>
      </c>
      <c r="F2" s="27" t="inlineStr">
        <is>
          <t>555-0101</t>
        </is>
      </c>
      <c r="G2" s="27" t="inlineStr">
        <is>
          <t>The whole series</t>
        </is>
      </c>
      <c r="H2" s="27" t="inlineStr">
        <is>
          <t>tue-6pm</t>
        </is>
      </c>
      <c r="I2" s="27" t="inlineStr"/>
      <c r="J2" s="27" t="inlineStr">
        <is>
          <t>No</t>
        </is>
      </c>
      <c r="K2" s="27" t="inlineStr">
        <is>
          <t>I practise regularly</t>
        </is>
      </c>
      <c r="L2" s="27" t="inlineStr"/>
      <c r="M2" s="27" t="inlineStr"/>
      <c r="N2" s="27" t="inlineStr">
        <is>
          <t>I've read the class policy</t>
        </is>
      </c>
      <c r="O2" s="27" t="n">
        <v>1</v>
      </c>
      <c r="Y2" s="28" t="n"/>
      <c r="Z2" s="21" t="n"/>
      <c r="AA2" s="21" t="n"/>
      <c r="AB2" s="28" t="n"/>
      <c r="AC2" s="29">
        <f>IFERROR(TRIM(INDEX($A2:$X2,MATCH(Lists!$J$2,$A$1:$X$1,0))&amp;""),"")</f>
        <v/>
      </c>
      <c r="AD2" s="29">
        <f>IFERROR(TRIM(INDEX($A2:$X2,MATCH(Lists!$J$3,$A$1:$X$1,0))&amp;""),"")</f>
        <v/>
      </c>
      <c r="AE2" s="29">
        <f>IFERROR(TRIM(INDEX($A2:$X2,MATCH(Lists!$J$4,$A$1:$X$1,0))&amp;""),"")</f>
        <v/>
      </c>
      <c r="AF2" s="29">
        <f>IFERROR(TRIM(INDEX($A2:$X2,MATCH(Lists!$J$5,$A$1:$X$1,0))&amp;""),"")</f>
        <v/>
      </c>
      <c r="AG2" s="29">
        <f>IFERROR(TRIM(INDEX($A2:$X2,MATCH(Lists!$J$7,$A$1:$X$1,0))&amp;""),"")</f>
        <v/>
      </c>
      <c r="AH2" s="29">
        <f>IF(AC2="",0,IF(UPPER(TRIM(Z2))="Y",0,IF(AG2="",1,IF(IFERROR(INDEX(Lists!$B$2:$B$9,MATCH(AG2,Lists!$A$2:$A$9,0)),"N")="Y",1,0))))</f>
        <v/>
      </c>
      <c r="AI2" s="29">
        <f>IF(AND(AH2=1,AF2&lt;&gt;""),SUMPRODUCT(($AF$2:AF2=AF2)*($AH$2:AH2=1)),"")</f>
        <v/>
      </c>
      <c r="AJ2" s="29">
        <f>IF(AI2="","",AF2&amp;"|"&amp;AI2)</f>
        <v/>
      </c>
      <c r="AK2" s="29">
        <f>IFERROR(TRIM(INDEX($A2:$X2,MATCH(Lists!$J$6,$A$1:$X$1,0))&amp;""),"")</f>
        <v/>
      </c>
    </row>
    <row r="3">
      <c r="A3" s="27" t="inlineStr">
        <is>
          <t>EXAMPLE-02 (delete me)</t>
        </is>
      </c>
      <c r="B3" s="27" t="inlineStr">
        <is>
          <t>2026-10-02T10:11:00.000Z</t>
        </is>
      </c>
      <c r="C3" s="27" t="inlineStr">
        <is>
          <t>2026-10-02T10:06:00.000Z</t>
        </is>
      </c>
      <c r="D3" s="27" t="inlineStr">
        <is>
          <t>Ben Ito</t>
        </is>
      </c>
      <c r="E3" s="27" t="inlineStr">
        <is>
          <t>ben@example.com</t>
        </is>
      </c>
      <c r="F3" s="27" t="inlineStr"/>
      <c r="G3" s="27" t="inlineStr">
        <is>
          <t>One class</t>
        </is>
      </c>
      <c r="H3" s="27" t="inlineStr">
        <is>
          <t>tue-6pm</t>
        </is>
      </c>
      <c r="I3" s="27" t="inlineStr"/>
      <c r="J3" s="27" t="inlineStr">
        <is>
          <t>Yes</t>
        </is>
      </c>
      <c r="K3" s="27" t="inlineStr">
        <is>
          <t>None yet</t>
        </is>
      </c>
      <c r="L3" s="27" t="inlineStr">
        <is>
          <t>A friend</t>
        </is>
      </c>
      <c r="M3" s="27" t="inlineStr"/>
      <c r="N3" s="27" t="inlineStr">
        <is>
          <t>I've read the class policy</t>
        </is>
      </c>
      <c r="O3" s="27" t="n">
        <v>1</v>
      </c>
      <c r="Y3" s="28" t="n"/>
      <c r="Z3" s="21" t="n"/>
      <c r="AA3" s="21" t="n"/>
      <c r="AB3" s="28" t="n"/>
      <c r="AC3" s="29">
        <f>IFERROR(TRIM(INDEX($A3:$X3,MATCH(Lists!$J$2,$A$1:$X$1,0))&amp;""),"")</f>
        <v/>
      </c>
      <c r="AD3" s="29">
        <f>IFERROR(TRIM(INDEX($A3:$X3,MATCH(Lists!$J$3,$A$1:$X$1,0))&amp;""),"")</f>
        <v/>
      </c>
      <c r="AE3" s="29">
        <f>IFERROR(TRIM(INDEX($A3:$X3,MATCH(Lists!$J$4,$A$1:$X$1,0))&amp;""),"")</f>
        <v/>
      </c>
      <c r="AF3" s="29">
        <f>IFERROR(TRIM(INDEX($A3:$X3,MATCH(Lists!$J$5,$A$1:$X$1,0))&amp;""),"")</f>
        <v/>
      </c>
      <c r="AG3" s="29">
        <f>IFERROR(TRIM(INDEX($A3:$X3,MATCH(Lists!$J$7,$A$1:$X$1,0))&amp;""),"")</f>
        <v/>
      </c>
      <c r="AH3" s="29">
        <f>IF(AC3="",0,IF(UPPER(TRIM(Z3))="Y",0,IF(AG3="",1,IF(IFERROR(INDEX(Lists!$B$2:$B$9,MATCH(AG3,Lists!$A$2:$A$9,0)),"N")="Y",1,0))))</f>
        <v/>
      </c>
      <c r="AI3" s="29">
        <f>IF(AND(AH3=1,AF3&lt;&gt;""),SUMPRODUCT(($AF$2:AF3=AF3)*($AH$2:AH3=1)),"")</f>
        <v/>
      </c>
      <c r="AJ3" s="29">
        <f>IF(AI3="","",AF3&amp;"|"&amp;AI3)</f>
        <v/>
      </c>
      <c r="AK3" s="29">
        <f>IFERROR(TRIM(INDEX($A3:$X3,MATCH(Lists!$J$6,$A$1:$X$1,0))&amp;""),"")</f>
        <v/>
      </c>
    </row>
    <row r="4">
      <c r="A4" s="27" t="inlineStr">
        <is>
          <t>EXAMPLE-03 (delete me)</t>
        </is>
      </c>
      <c r="B4" s="27" t="inlineStr">
        <is>
          <t>2026-10-03T10:12:00.000Z</t>
        </is>
      </c>
      <c r="C4" s="27" t="inlineStr">
        <is>
          <t>2026-10-03T10:07:00.000Z</t>
        </is>
      </c>
      <c r="D4" s="27" t="inlineStr">
        <is>
          <t>Cleo Grant</t>
        </is>
      </c>
      <c r="E4" s="27" t="inlineStr">
        <is>
          <t>cleo@example.com</t>
        </is>
      </c>
      <c r="F4" s="27" t="inlineStr">
        <is>
          <t>555-0103</t>
        </is>
      </c>
      <c r="G4" s="27" t="inlineStr">
        <is>
          <t>One class</t>
        </is>
      </c>
      <c r="H4" s="27" t="inlineStr">
        <is>
          <t>tue-6pm</t>
        </is>
      </c>
      <c r="I4" s="27" t="inlineStr"/>
      <c r="J4" s="27" t="inlineStr">
        <is>
          <t>No</t>
        </is>
      </c>
      <c r="K4" s="27" t="inlineStr">
        <is>
          <t>A few classes</t>
        </is>
      </c>
      <c r="L4" s="27" t="inlineStr"/>
      <c r="M4" s="27" t="inlineStr"/>
      <c r="N4" s="27" t="inlineStr">
        <is>
          <t>I've read the class policy</t>
        </is>
      </c>
      <c r="O4" s="27" t="n">
        <v>1</v>
      </c>
      <c r="Y4" s="28" t="n"/>
      <c r="Z4" s="21" t="inlineStr">
        <is>
          <t>Y</t>
        </is>
      </c>
      <c r="AA4" s="21" t="n"/>
      <c r="AB4" s="28" t="n"/>
      <c r="AC4" s="29">
        <f>IFERROR(TRIM(INDEX($A4:$X4,MATCH(Lists!$J$2,$A$1:$X$1,0))&amp;""),"")</f>
        <v/>
      </c>
      <c r="AD4" s="29">
        <f>IFERROR(TRIM(INDEX($A4:$X4,MATCH(Lists!$J$3,$A$1:$X$1,0))&amp;""),"")</f>
        <v/>
      </c>
      <c r="AE4" s="29">
        <f>IFERROR(TRIM(INDEX($A4:$X4,MATCH(Lists!$J$4,$A$1:$X$1,0))&amp;""),"")</f>
        <v/>
      </c>
      <c r="AF4" s="29">
        <f>IFERROR(TRIM(INDEX($A4:$X4,MATCH(Lists!$J$5,$A$1:$X$1,0))&amp;""),"")</f>
        <v/>
      </c>
      <c r="AG4" s="29">
        <f>IFERROR(TRIM(INDEX($A4:$X4,MATCH(Lists!$J$7,$A$1:$X$1,0))&amp;""),"")</f>
        <v/>
      </c>
      <c r="AH4" s="29">
        <f>IF(AC4="",0,IF(UPPER(TRIM(Z4))="Y",0,IF(AG4="",1,IF(IFERROR(INDEX(Lists!$B$2:$B$9,MATCH(AG4,Lists!$A$2:$A$9,0)),"N")="Y",1,0))))</f>
        <v/>
      </c>
      <c r="AI4" s="29">
        <f>IF(AND(AH4=1,AF4&lt;&gt;""),SUMPRODUCT(($AF$2:AF4=AF4)*($AH$2:AH4=1)),"")</f>
        <v/>
      </c>
      <c r="AJ4" s="29">
        <f>IF(AI4="","",AF4&amp;"|"&amp;AI4)</f>
        <v/>
      </c>
      <c r="AK4" s="29">
        <f>IFERROR(TRIM(INDEX($A4:$X4,MATCH(Lists!$J$6,$A$1:$X$1,0))&amp;""),"")</f>
        <v/>
      </c>
    </row>
    <row r="5">
      <c r="A5" s="27" t="inlineStr">
        <is>
          <t>EXAMPLE-04 (delete me)</t>
        </is>
      </c>
      <c r="B5" s="27" t="inlineStr">
        <is>
          <t>2026-10-04T10:13:00.000Z</t>
        </is>
      </c>
      <c r="C5" s="27" t="inlineStr">
        <is>
          <t>2026-10-04T10:08:00.000Z</t>
        </is>
      </c>
      <c r="D5" s="27" t="inlineStr">
        <is>
          <t>Dev Shah</t>
        </is>
      </c>
      <c r="E5" s="27" t="inlineStr">
        <is>
          <t>dev@example.com</t>
        </is>
      </c>
      <c r="F5" s="27" t="inlineStr"/>
      <c r="G5" s="27" t="inlineStr">
        <is>
          <t>The whole series</t>
        </is>
      </c>
      <c r="H5" s="27" t="inlineStr">
        <is>
          <t>tue-6pm</t>
        </is>
      </c>
      <c r="I5" s="27" t="inlineStr"/>
      <c r="J5" s="27" t="inlineStr">
        <is>
          <t>No</t>
        </is>
      </c>
      <c r="K5" s="27" t="inlineStr">
        <is>
          <t>A few classes</t>
        </is>
      </c>
      <c r="L5" s="27" t="inlineStr"/>
      <c r="M5" s="27" t="inlineStr"/>
      <c r="N5" s="27" t="inlineStr">
        <is>
          <t>I've read the class policy</t>
        </is>
      </c>
      <c r="O5" s="27" t="n">
        <v>1</v>
      </c>
      <c r="Y5" s="28" t="n"/>
      <c r="Z5" s="21" t="n"/>
      <c r="AA5" s="21" t="n"/>
      <c r="AB5" s="28" t="n"/>
      <c r="AC5" s="29">
        <f>IFERROR(TRIM(INDEX($A5:$X5,MATCH(Lists!$J$2,$A$1:$X$1,0))&amp;""),"")</f>
        <v/>
      </c>
      <c r="AD5" s="29">
        <f>IFERROR(TRIM(INDEX($A5:$X5,MATCH(Lists!$J$3,$A$1:$X$1,0))&amp;""),"")</f>
        <v/>
      </c>
      <c r="AE5" s="29">
        <f>IFERROR(TRIM(INDEX($A5:$X5,MATCH(Lists!$J$4,$A$1:$X$1,0))&amp;""),"")</f>
        <v/>
      </c>
      <c r="AF5" s="29">
        <f>IFERROR(TRIM(INDEX($A5:$X5,MATCH(Lists!$J$5,$A$1:$X$1,0))&amp;""),"")</f>
        <v/>
      </c>
      <c r="AG5" s="29">
        <f>IFERROR(TRIM(INDEX($A5:$X5,MATCH(Lists!$J$7,$A$1:$X$1,0))&amp;""),"")</f>
        <v/>
      </c>
      <c r="AH5" s="29">
        <f>IF(AC5="",0,IF(UPPER(TRIM(Z5))="Y",0,IF(AG5="",1,IF(IFERROR(INDEX(Lists!$B$2:$B$9,MATCH(AG5,Lists!$A$2:$A$9,0)),"N")="Y",1,0))))</f>
        <v/>
      </c>
      <c r="AI5" s="29">
        <f>IF(AND(AH5=1,AF5&lt;&gt;""),SUMPRODUCT(($AF$2:AF5=AF5)*($AH$2:AH5=1)),"")</f>
        <v/>
      </c>
      <c r="AJ5" s="29">
        <f>IF(AI5="","",AF5&amp;"|"&amp;AI5)</f>
        <v/>
      </c>
      <c r="AK5" s="29">
        <f>IFERROR(TRIM(INDEX($A5:$X5,MATCH(Lists!$J$6,$A$1:$X$1,0))&amp;""),"")</f>
        <v/>
      </c>
    </row>
    <row r="6">
      <c r="A6" s="27" t="inlineStr">
        <is>
          <t>EXAMPLE-05 (delete me)</t>
        </is>
      </c>
      <c r="B6" s="27" t="inlineStr">
        <is>
          <t>2026-10-05T10:14:00.000Z</t>
        </is>
      </c>
      <c r="C6" s="27" t="inlineStr">
        <is>
          <t>2026-10-05T10:09:00.000Z</t>
        </is>
      </c>
      <c r="D6" s="27" t="inlineStr">
        <is>
          <t>Emi Sato</t>
        </is>
      </c>
      <c r="E6" s="27" t="inlineStr">
        <is>
          <t>emi@example.com</t>
        </is>
      </c>
      <c r="F6" s="27" t="inlineStr">
        <is>
          <t>555-0105</t>
        </is>
      </c>
      <c r="G6" s="27" t="inlineStr">
        <is>
          <t>One class</t>
        </is>
      </c>
      <c r="H6" s="27" t="inlineStr">
        <is>
          <t>tue-6pm</t>
        </is>
      </c>
      <c r="I6" s="27" t="inlineStr"/>
      <c r="J6" s="27" t="inlineStr">
        <is>
          <t>Yes</t>
        </is>
      </c>
      <c r="K6" s="27" t="inlineStr">
        <is>
          <t>None yet</t>
        </is>
      </c>
      <c r="L6" s="27" t="inlineStr">
        <is>
          <t>Social media</t>
        </is>
      </c>
      <c r="M6" s="27" t="inlineStr"/>
      <c r="N6" s="27" t="inlineStr">
        <is>
          <t>I've read the class policy</t>
        </is>
      </c>
      <c r="O6" s="27" t="n">
        <v>1</v>
      </c>
      <c r="Y6" s="28" t="n"/>
      <c r="Z6" s="21" t="n"/>
      <c r="AA6" s="21" t="n"/>
      <c r="AB6" s="28" t="n"/>
      <c r="AC6" s="29">
        <f>IFERROR(TRIM(INDEX($A6:$X6,MATCH(Lists!$J$2,$A$1:$X$1,0))&amp;""),"")</f>
        <v/>
      </c>
      <c r="AD6" s="29">
        <f>IFERROR(TRIM(INDEX($A6:$X6,MATCH(Lists!$J$3,$A$1:$X$1,0))&amp;""),"")</f>
        <v/>
      </c>
      <c r="AE6" s="29">
        <f>IFERROR(TRIM(INDEX($A6:$X6,MATCH(Lists!$J$4,$A$1:$X$1,0))&amp;""),"")</f>
        <v/>
      </c>
      <c r="AF6" s="29">
        <f>IFERROR(TRIM(INDEX($A6:$X6,MATCH(Lists!$J$5,$A$1:$X$1,0))&amp;""),"")</f>
        <v/>
      </c>
      <c r="AG6" s="29">
        <f>IFERROR(TRIM(INDEX($A6:$X6,MATCH(Lists!$J$7,$A$1:$X$1,0))&amp;""),"")</f>
        <v/>
      </c>
      <c r="AH6" s="29">
        <f>IF(AC6="",0,IF(UPPER(TRIM(Z6))="Y",0,IF(AG6="",1,IF(IFERROR(INDEX(Lists!$B$2:$B$9,MATCH(AG6,Lists!$A$2:$A$9,0)),"N")="Y",1,0))))</f>
        <v/>
      </c>
      <c r="AI6" s="29">
        <f>IF(AND(AH6=1,AF6&lt;&gt;""),SUMPRODUCT(($AF$2:AF6=AF6)*($AH$2:AH6=1)),"")</f>
        <v/>
      </c>
      <c r="AJ6" s="29">
        <f>IF(AI6="","",AF6&amp;"|"&amp;AI6)</f>
        <v/>
      </c>
      <c r="AK6" s="29">
        <f>IFERROR(TRIM(INDEX($A6:$X6,MATCH(Lists!$J$6,$A$1:$X$1,0))&amp;""),"")</f>
        <v/>
      </c>
    </row>
    <row r="7">
      <c r="A7" s="27" t="inlineStr">
        <is>
          <t>EXAMPLE-06 (delete me)</t>
        </is>
      </c>
      <c r="B7" s="27" t="inlineStr">
        <is>
          <t>2026-10-06T10:15:00.000Z</t>
        </is>
      </c>
      <c r="C7" s="27" t="inlineStr">
        <is>
          <t>2026-10-06T10:10:00.000Z</t>
        </is>
      </c>
      <c r="D7" s="27" t="inlineStr">
        <is>
          <t>Fran Moss</t>
        </is>
      </c>
      <c r="E7" s="27" t="inlineStr">
        <is>
          <t>fran@example.com</t>
        </is>
      </c>
      <c r="F7" s="27" t="inlineStr"/>
      <c r="G7" s="27" t="inlineStr">
        <is>
          <t>One class</t>
        </is>
      </c>
      <c r="H7" s="27" t="inlineStr">
        <is>
          <t>tue-6pm</t>
        </is>
      </c>
      <c r="I7" s="27" t="inlineStr"/>
      <c r="J7" s="27" t="inlineStr">
        <is>
          <t>No</t>
        </is>
      </c>
      <c r="K7" s="27" t="inlineStr">
        <is>
          <t>I practise regularly</t>
        </is>
      </c>
      <c r="L7" s="27" t="inlineStr"/>
      <c r="M7" s="27" t="inlineStr"/>
      <c r="N7" s="27" t="inlineStr">
        <is>
          <t>I've read the class policy</t>
        </is>
      </c>
      <c r="O7" s="27" t="n">
        <v>1</v>
      </c>
      <c r="Y7" s="28" t="n"/>
      <c r="Z7" s="21" t="n"/>
      <c r="AA7" s="21" t="n"/>
      <c r="AB7" s="28" t="n"/>
      <c r="AC7" s="29">
        <f>IFERROR(TRIM(INDEX($A7:$X7,MATCH(Lists!$J$2,$A$1:$X$1,0))&amp;""),"")</f>
        <v/>
      </c>
      <c r="AD7" s="29">
        <f>IFERROR(TRIM(INDEX($A7:$X7,MATCH(Lists!$J$3,$A$1:$X$1,0))&amp;""),"")</f>
        <v/>
      </c>
      <c r="AE7" s="29">
        <f>IFERROR(TRIM(INDEX($A7:$X7,MATCH(Lists!$J$4,$A$1:$X$1,0))&amp;""),"")</f>
        <v/>
      </c>
      <c r="AF7" s="29">
        <f>IFERROR(TRIM(INDEX($A7:$X7,MATCH(Lists!$J$5,$A$1:$X$1,0))&amp;""),"")</f>
        <v/>
      </c>
      <c r="AG7" s="29">
        <f>IFERROR(TRIM(INDEX($A7:$X7,MATCH(Lists!$J$7,$A$1:$X$1,0))&amp;""),"")</f>
        <v/>
      </c>
      <c r="AH7" s="29">
        <f>IF(AC7="",0,IF(UPPER(TRIM(Z7))="Y",0,IF(AG7="",1,IF(IFERROR(INDEX(Lists!$B$2:$B$9,MATCH(AG7,Lists!$A$2:$A$9,0)),"N")="Y",1,0))))</f>
        <v/>
      </c>
      <c r="AI7" s="29">
        <f>IF(AND(AH7=1,AF7&lt;&gt;""),SUMPRODUCT(($AF$2:AF7=AF7)*($AH$2:AH7=1)),"")</f>
        <v/>
      </c>
      <c r="AJ7" s="29">
        <f>IF(AI7="","",AF7&amp;"|"&amp;AI7)</f>
        <v/>
      </c>
      <c r="AK7" s="29">
        <f>IFERROR(TRIM(INDEX($A7:$X7,MATCH(Lists!$J$6,$A$1:$X$1,0))&amp;""),"")</f>
        <v/>
      </c>
    </row>
    <row r="8">
      <c r="A8" s="27" t="inlineStr">
        <is>
          <t>EXAMPLE-07 (delete me)</t>
        </is>
      </c>
      <c r="B8" s="27" t="inlineStr">
        <is>
          <t>2026-10-07T10:16:00.000Z</t>
        </is>
      </c>
      <c r="C8" s="27" t="inlineStr">
        <is>
          <t>2026-10-07T10:11:00.000Z</t>
        </is>
      </c>
      <c r="D8" s="27" t="inlineStr">
        <is>
          <t>Gia Rossi</t>
        </is>
      </c>
      <c r="E8" s="27" t="inlineStr">
        <is>
          <t>gia@example.com</t>
        </is>
      </c>
      <c r="F8" s="27" t="inlineStr">
        <is>
          <t>555-0107</t>
        </is>
      </c>
      <c r="G8" s="27" t="inlineStr">
        <is>
          <t>The whole series</t>
        </is>
      </c>
      <c r="H8" s="27" t="inlineStr">
        <is>
          <t>tue-6pm</t>
        </is>
      </c>
      <c r="I8" s="27" t="inlineStr"/>
      <c r="J8" s="27" t="inlineStr">
        <is>
          <t>Yes</t>
        </is>
      </c>
      <c r="K8" s="27" t="inlineStr">
        <is>
          <t>A few classes</t>
        </is>
      </c>
      <c r="L8" s="27" t="inlineStr">
        <is>
          <t>Search engine</t>
        </is>
      </c>
      <c r="M8" s="27" t="inlineStr"/>
      <c r="N8" s="27" t="inlineStr">
        <is>
          <t>I've read the class policy</t>
        </is>
      </c>
      <c r="O8" s="27" t="n">
        <v>1</v>
      </c>
      <c r="Y8" s="28" t="n"/>
      <c r="Z8" s="21" t="n"/>
      <c r="AA8" s="21" t="n"/>
      <c r="AB8" s="28" t="n"/>
      <c r="AC8" s="29">
        <f>IFERROR(TRIM(INDEX($A8:$X8,MATCH(Lists!$J$2,$A$1:$X$1,0))&amp;""),"")</f>
        <v/>
      </c>
      <c r="AD8" s="29">
        <f>IFERROR(TRIM(INDEX($A8:$X8,MATCH(Lists!$J$3,$A$1:$X$1,0))&amp;""),"")</f>
        <v/>
      </c>
      <c r="AE8" s="29">
        <f>IFERROR(TRIM(INDEX($A8:$X8,MATCH(Lists!$J$4,$A$1:$X$1,0))&amp;""),"")</f>
        <v/>
      </c>
      <c r="AF8" s="29">
        <f>IFERROR(TRIM(INDEX($A8:$X8,MATCH(Lists!$J$5,$A$1:$X$1,0))&amp;""),"")</f>
        <v/>
      </c>
      <c r="AG8" s="29">
        <f>IFERROR(TRIM(INDEX($A8:$X8,MATCH(Lists!$J$7,$A$1:$X$1,0))&amp;""),"")</f>
        <v/>
      </c>
      <c r="AH8" s="29">
        <f>IF(AC8="",0,IF(UPPER(TRIM(Z8))="Y",0,IF(AG8="",1,IF(IFERROR(INDEX(Lists!$B$2:$B$9,MATCH(AG8,Lists!$A$2:$A$9,0)),"N")="Y",1,0))))</f>
        <v/>
      </c>
      <c r="AI8" s="29">
        <f>IF(AND(AH8=1,AF8&lt;&gt;""),SUMPRODUCT(($AF$2:AF8=AF8)*($AH$2:AH8=1)),"")</f>
        <v/>
      </c>
      <c r="AJ8" s="29">
        <f>IF(AI8="","",AF8&amp;"|"&amp;AI8)</f>
        <v/>
      </c>
      <c r="AK8" s="29">
        <f>IFERROR(TRIM(INDEX($A8:$X8,MATCH(Lists!$J$6,$A$1:$X$1,0))&amp;""),"")</f>
        <v/>
      </c>
    </row>
    <row r="9">
      <c r="A9" s="27" t="inlineStr">
        <is>
          <t>EXAMPLE-08 (delete me)</t>
        </is>
      </c>
      <c r="B9" s="27" t="inlineStr">
        <is>
          <t>2026-10-08T10:17:00.000Z</t>
        </is>
      </c>
      <c r="C9" s="27" t="inlineStr">
        <is>
          <t>2026-10-08T10:12:00.000Z</t>
        </is>
      </c>
      <c r="D9" s="27" t="inlineStr">
        <is>
          <t>Hugo Lane</t>
        </is>
      </c>
      <c r="E9" s="27" t="inlineStr">
        <is>
          <t>hugo@example.com</t>
        </is>
      </c>
      <c r="F9" s="27" t="inlineStr"/>
      <c r="G9" s="27" t="inlineStr">
        <is>
          <t>One class</t>
        </is>
      </c>
      <c r="H9" s="27" t="inlineStr">
        <is>
          <t>sat-9am</t>
        </is>
      </c>
      <c r="I9" s="27" t="inlineStr"/>
      <c r="J9" s="27" t="inlineStr">
        <is>
          <t>No</t>
        </is>
      </c>
      <c r="K9" s="27" t="inlineStr">
        <is>
          <t>I teach or train</t>
        </is>
      </c>
      <c r="L9" s="27" t="inlineStr"/>
      <c r="M9" s="27" t="inlineStr"/>
      <c r="N9" s="27" t="inlineStr">
        <is>
          <t>I've read the class policy</t>
        </is>
      </c>
      <c r="O9" s="27" t="n">
        <v>1</v>
      </c>
      <c r="Y9" s="28" t="n"/>
      <c r="Z9" s="21" t="n"/>
      <c r="AA9" s="21" t="n"/>
      <c r="AB9" s="28" t="n"/>
      <c r="AC9" s="29">
        <f>IFERROR(TRIM(INDEX($A9:$X9,MATCH(Lists!$J$2,$A$1:$X$1,0))&amp;""),"")</f>
        <v/>
      </c>
      <c r="AD9" s="29">
        <f>IFERROR(TRIM(INDEX($A9:$X9,MATCH(Lists!$J$3,$A$1:$X$1,0))&amp;""),"")</f>
        <v/>
      </c>
      <c r="AE9" s="29">
        <f>IFERROR(TRIM(INDEX($A9:$X9,MATCH(Lists!$J$4,$A$1:$X$1,0))&amp;""),"")</f>
        <v/>
      </c>
      <c r="AF9" s="29">
        <f>IFERROR(TRIM(INDEX($A9:$X9,MATCH(Lists!$J$5,$A$1:$X$1,0))&amp;""),"")</f>
        <v/>
      </c>
      <c r="AG9" s="29">
        <f>IFERROR(TRIM(INDEX($A9:$X9,MATCH(Lists!$J$7,$A$1:$X$1,0))&amp;""),"")</f>
        <v/>
      </c>
      <c r="AH9" s="29">
        <f>IF(AC9="",0,IF(UPPER(TRIM(Z9))="Y",0,IF(AG9="",1,IF(IFERROR(INDEX(Lists!$B$2:$B$9,MATCH(AG9,Lists!$A$2:$A$9,0)),"N")="Y",1,0))))</f>
        <v/>
      </c>
      <c r="AI9" s="29">
        <f>IF(AND(AH9=1,AF9&lt;&gt;""),SUMPRODUCT(($AF$2:AF9=AF9)*($AH$2:AH9=1)),"")</f>
        <v/>
      </c>
      <c r="AJ9" s="29">
        <f>IF(AI9="","",AF9&amp;"|"&amp;AI9)</f>
        <v/>
      </c>
      <c r="AK9" s="29">
        <f>IFERROR(TRIM(INDEX($A9:$X9,MATCH(Lists!$J$6,$A$1:$X$1,0))&amp;""),"")</f>
        <v/>
      </c>
    </row>
    <row r="10">
      <c r="A10" s="27" t="inlineStr">
        <is>
          <t>EXAMPLE-09 (delete me)</t>
        </is>
      </c>
      <c r="B10" s="27" t="inlineStr">
        <is>
          <t>2026-10-09T10:18:00.000Z</t>
        </is>
      </c>
      <c r="C10" s="27" t="inlineStr">
        <is>
          <t>2026-10-09T10:13:00.000Z</t>
        </is>
      </c>
      <c r="D10" s="27" t="inlineStr">
        <is>
          <t>Ida Berg</t>
        </is>
      </c>
      <c r="E10" s="27" t="inlineStr">
        <is>
          <t>ida@example.com</t>
        </is>
      </c>
      <c r="F10" s="27" t="inlineStr">
        <is>
          <t>555-0109</t>
        </is>
      </c>
      <c r="G10" s="27" t="inlineStr">
        <is>
          <t>One class</t>
        </is>
      </c>
      <c r="H10" s="27" t="inlineStr">
        <is>
          <t>sat-9am</t>
        </is>
      </c>
      <c r="I10" s="27" t="inlineStr"/>
      <c r="J10" s="27" t="inlineStr">
        <is>
          <t>Yes</t>
        </is>
      </c>
      <c r="K10" s="27" t="inlineStr">
        <is>
          <t>None yet</t>
        </is>
      </c>
      <c r="L10" s="27" t="inlineStr">
        <is>
          <t>A poster or flyer</t>
        </is>
      </c>
      <c r="M10" s="27" t="inlineStr"/>
      <c r="N10" s="27" t="inlineStr">
        <is>
          <t>I've read the class policy</t>
        </is>
      </c>
      <c r="O10" s="27" t="n">
        <v>1</v>
      </c>
      <c r="Y10" s="28" t="n"/>
      <c r="Z10" s="21" t="n"/>
      <c r="AA10" s="21" t="n"/>
      <c r="AB10" s="28" t="n"/>
      <c r="AC10" s="29">
        <f>IFERROR(TRIM(INDEX($A10:$X10,MATCH(Lists!$J$2,$A$1:$X$1,0))&amp;""),"")</f>
        <v/>
      </c>
      <c r="AD10" s="29">
        <f>IFERROR(TRIM(INDEX($A10:$X10,MATCH(Lists!$J$3,$A$1:$X$1,0))&amp;""),"")</f>
        <v/>
      </c>
      <c r="AE10" s="29">
        <f>IFERROR(TRIM(INDEX($A10:$X10,MATCH(Lists!$J$4,$A$1:$X$1,0))&amp;""),"")</f>
        <v/>
      </c>
      <c r="AF10" s="29">
        <f>IFERROR(TRIM(INDEX($A10:$X10,MATCH(Lists!$J$5,$A$1:$X$1,0))&amp;""),"")</f>
        <v/>
      </c>
      <c r="AG10" s="29">
        <f>IFERROR(TRIM(INDEX($A10:$X10,MATCH(Lists!$J$7,$A$1:$X$1,0))&amp;""),"")</f>
        <v/>
      </c>
      <c r="AH10" s="29">
        <f>IF(AC10="",0,IF(UPPER(TRIM(Z10))="Y",0,IF(AG10="",1,IF(IFERROR(INDEX(Lists!$B$2:$B$9,MATCH(AG10,Lists!$A$2:$A$9,0)),"N")="Y",1,0))))</f>
        <v/>
      </c>
      <c r="AI10" s="29">
        <f>IF(AND(AH10=1,AF10&lt;&gt;""),SUMPRODUCT(($AF$2:AF10=AF10)*($AH$2:AH10=1)),"")</f>
        <v/>
      </c>
      <c r="AJ10" s="29">
        <f>IF(AI10="","",AF10&amp;"|"&amp;AI10)</f>
        <v/>
      </c>
      <c r="AK10" s="29">
        <f>IFERROR(TRIM(INDEX($A10:$X10,MATCH(Lists!$J$6,$A$1:$X$1,0))&amp;""),"")</f>
        <v/>
      </c>
    </row>
    <row r="11">
      <c r="A11" s="27" t="inlineStr">
        <is>
          <t>EXAMPLE-10 (delete me)</t>
        </is>
      </c>
      <c r="B11" s="27" t="inlineStr">
        <is>
          <t>2026-10-10T10:19:00.000Z</t>
        </is>
      </c>
      <c r="C11" s="27" t="inlineStr">
        <is>
          <t>2026-10-10T10:14:00.000Z</t>
        </is>
      </c>
      <c r="D11" s="27" t="inlineStr">
        <is>
          <t>Jun Park</t>
        </is>
      </c>
      <c r="E11" s="27" t="inlineStr">
        <is>
          <t>jun@example.com</t>
        </is>
      </c>
      <c r="F11" s="27" t="inlineStr"/>
      <c r="G11" s="27" t="inlineStr">
        <is>
          <t>The whole series</t>
        </is>
      </c>
      <c r="H11" s="27" t="inlineStr">
        <is>
          <t>sat-9am</t>
        </is>
      </c>
      <c r="I11" s="27" t="inlineStr"/>
      <c r="J11" s="27" t="inlineStr">
        <is>
          <t>No</t>
        </is>
      </c>
      <c r="K11" s="27" t="inlineStr">
        <is>
          <t>A few classes</t>
        </is>
      </c>
      <c r="L11" s="27" t="inlineStr"/>
      <c r="M11" s="27" t="inlineStr"/>
      <c r="N11" s="27" t="inlineStr">
        <is>
          <t>I've read the class policy</t>
        </is>
      </c>
      <c r="O11" s="27" t="n">
        <v>1</v>
      </c>
      <c r="Y11" s="28" t="n"/>
      <c r="Z11" s="21" t="n"/>
      <c r="AA11" s="21" t="n"/>
      <c r="AB11" s="28" t="n"/>
      <c r="AC11" s="29">
        <f>IFERROR(TRIM(INDEX($A11:$X11,MATCH(Lists!$J$2,$A$1:$X$1,0))&amp;""),"")</f>
        <v/>
      </c>
      <c r="AD11" s="29">
        <f>IFERROR(TRIM(INDEX($A11:$X11,MATCH(Lists!$J$3,$A$1:$X$1,0))&amp;""),"")</f>
        <v/>
      </c>
      <c r="AE11" s="29">
        <f>IFERROR(TRIM(INDEX($A11:$X11,MATCH(Lists!$J$4,$A$1:$X$1,0))&amp;""),"")</f>
        <v/>
      </c>
      <c r="AF11" s="29">
        <f>IFERROR(TRIM(INDEX($A11:$X11,MATCH(Lists!$J$5,$A$1:$X$1,0))&amp;""),"")</f>
        <v/>
      </c>
      <c r="AG11" s="29">
        <f>IFERROR(TRIM(INDEX($A11:$X11,MATCH(Lists!$J$7,$A$1:$X$1,0))&amp;""),"")</f>
        <v/>
      </c>
      <c r="AH11" s="29">
        <f>IF(AC11="",0,IF(UPPER(TRIM(Z11))="Y",0,IF(AG11="",1,IF(IFERROR(INDEX(Lists!$B$2:$B$9,MATCH(AG11,Lists!$A$2:$A$9,0)),"N")="Y",1,0))))</f>
        <v/>
      </c>
      <c r="AI11" s="29">
        <f>IF(AND(AH11=1,AF11&lt;&gt;""),SUMPRODUCT(($AF$2:AF11=AF11)*($AH$2:AH11=1)),"")</f>
        <v/>
      </c>
      <c r="AJ11" s="29">
        <f>IF(AI11="","",AF11&amp;"|"&amp;AI11)</f>
        <v/>
      </c>
      <c r="AK11" s="29">
        <f>IFERROR(TRIM(INDEX($A11:$X11,MATCH(Lists!$J$6,$A$1:$X$1,0))&amp;""),"")</f>
        <v/>
      </c>
    </row>
    <row r="12">
      <c r="Y12" s="28" t="n"/>
      <c r="Z12" s="30" t="n"/>
      <c r="AA12" s="30" t="n"/>
      <c r="AB12" s="28" t="n"/>
      <c r="AC12" s="29">
        <f>IFERROR(TRIM(INDEX($A12:$X12,MATCH(Lists!$J$2,$A$1:$X$1,0))&amp;""),"")</f>
        <v/>
      </c>
      <c r="AD12" s="29">
        <f>IFERROR(TRIM(INDEX($A12:$X12,MATCH(Lists!$J$3,$A$1:$X$1,0))&amp;""),"")</f>
        <v/>
      </c>
      <c r="AE12" s="29">
        <f>IFERROR(TRIM(INDEX($A12:$X12,MATCH(Lists!$J$4,$A$1:$X$1,0))&amp;""),"")</f>
        <v/>
      </c>
      <c r="AF12" s="29">
        <f>IFERROR(TRIM(INDEX($A12:$X12,MATCH(Lists!$J$5,$A$1:$X$1,0))&amp;""),"")</f>
        <v/>
      </c>
      <c r="AG12" s="29">
        <f>IFERROR(TRIM(INDEX($A12:$X12,MATCH(Lists!$J$7,$A$1:$X$1,0))&amp;""),"")</f>
        <v/>
      </c>
      <c r="AH12" s="29">
        <f>IF(AC12="",0,IF(UPPER(TRIM(Z12))="Y",0,IF(AG12="",1,IF(IFERROR(INDEX(Lists!$B$2:$B$9,MATCH(AG12,Lists!$A$2:$A$9,0)),"N")="Y",1,0))))</f>
        <v/>
      </c>
      <c r="AI12" s="29">
        <f>IF(AND(AH12=1,AF12&lt;&gt;""),SUMPRODUCT(($AF$2:AF12=AF12)*($AH$2:AH12=1)),"")</f>
        <v/>
      </c>
      <c r="AJ12" s="29">
        <f>IF(AI12="","",AF12&amp;"|"&amp;AI12)</f>
        <v/>
      </c>
      <c r="AK12" s="29">
        <f>IFERROR(TRIM(INDEX($A12:$X12,MATCH(Lists!$J$6,$A$1:$X$1,0))&amp;""),"")</f>
        <v/>
      </c>
    </row>
    <row r="13">
      <c r="Y13" s="28" t="n"/>
      <c r="Z13" s="30" t="n"/>
      <c r="AA13" s="30" t="n"/>
      <c r="AB13" s="28" t="n"/>
      <c r="AC13" s="29">
        <f>IFERROR(TRIM(INDEX($A13:$X13,MATCH(Lists!$J$2,$A$1:$X$1,0))&amp;""),"")</f>
        <v/>
      </c>
      <c r="AD13" s="29">
        <f>IFERROR(TRIM(INDEX($A13:$X13,MATCH(Lists!$J$3,$A$1:$X$1,0))&amp;""),"")</f>
        <v/>
      </c>
      <c r="AE13" s="29">
        <f>IFERROR(TRIM(INDEX($A13:$X13,MATCH(Lists!$J$4,$A$1:$X$1,0))&amp;""),"")</f>
        <v/>
      </c>
      <c r="AF13" s="29">
        <f>IFERROR(TRIM(INDEX($A13:$X13,MATCH(Lists!$J$5,$A$1:$X$1,0))&amp;""),"")</f>
        <v/>
      </c>
      <c r="AG13" s="29">
        <f>IFERROR(TRIM(INDEX($A13:$X13,MATCH(Lists!$J$7,$A$1:$X$1,0))&amp;""),"")</f>
        <v/>
      </c>
      <c r="AH13" s="29">
        <f>IF(AC13="",0,IF(UPPER(TRIM(Z13))="Y",0,IF(AG13="",1,IF(IFERROR(INDEX(Lists!$B$2:$B$9,MATCH(AG13,Lists!$A$2:$A$9,0)),"N")="Y",1,0))))</f>
        <v/>
      </c>
      <c r="AI13" s="29">
        <f>IF(AND(AH13=1,AF13&lt;&gt;""),SUMPRODUCT(($AF$2:AF13=AF13)*($AH$2:AH13=1)),"")</f>
        <v/>
      </c>
      <c r="AJ13" s="29">
        <f>IF(AI13="","",AF13&amp;"|"&amp;AI13)</f>
        <v/>
      </c>
      <c r="AK13" s="29">
        <f>IFERROR(TRIM(INDEX($A13:$X13,MATCH(Lists!$J$6,$A$1:$X$1,0))&amp;""),"")</f>
        <v/>
      </c>
    </row>
    <row r="14">
      <c r="Y14" s="28" t="n"/>
      <c r="Z14" s="30" t="n"/>
      <c r="AA14" s="30" t="n"/>
      <c r="AB14" s="28" t="n"/>
      <c r="AC14" s="29">
        <f>IFERROR(TRIM(INDEX($A14:$X14,MATCH(Lists!$J$2,$A$1:$X$1,0))&amp;""),"")</f>
        <v/>
      </c>
      <c r="AD14" s="29">
        <f>IFERROR(TRIM(INDEX($A14:$X14,MATCH(Lists!$J$3,$A$1:$X$1,0))&amp;""),"")</f>
        <v/>
      </c>
      <c r="AE14" s="29">
        <f>IFERROR(TRIM(INDEX($A14:$X14,MATCH(Lists!$J$4,$A$1:$X$1,0))&amp;""),"")</f>
        <v/>
      </c>
      <c r="AF14" s="29">
        <f>IFERROR(TRIM(INDEX($A14:$X14,MATCH(Lists!$J$5,$A$1:$X$1,0))&amp;""),"")</f>
        <v/>
      </c>
      <c r="AG14" s="29">
        <f>IFERROR(TRIM(INDEX($A14:$X14,MATCH(Lists!$J$7,$A$1:$X$1,0))&amp;""),"")</f>
        <v/>
      </c>
      <c r="AH14" s="29">
        <f>IF(AC14="",0,IF(UPPER(TRIM(Z14))="Y",0,IF(AG14="",1,IF(IFERROR(INDEX(Lists!$B$2:$B$9,MATCH(AG14,Lists!$A$2:$A$9,0)),"N")="Y",1,0))))</f>
        <v/>
      </c>
      <c r="AI14" s="29">
        <f>IF(AND(AH14=1,AF14&lt;&gt;""),SUMPRODUCT(($AF$2:AF14=AF14)*($AH$2:AH14=1)),"")</f>
        <v/>
      </c>
      <c r="AJ14" s="29">
        <f>IF(AI14="","",AF14&amp;"|"&amp;AI14)</f>
        <v/>
      </c>
      <c r="AK14" s="29">
        <f>IFERROR(TRIM(INDEX($A14:$X14,MATCH(Lists!$J$6,$A$1:$X$1,0))&amp;""),"")</f>
        <v/>
      </c>
    </row>
    <row r="15">
      <c r="Y15" s="28" t="n"/>
      <c r="Z15" s="30" t="n"/>
      <c r="AA15" s="30" t="n"/>
      <c r="AB15" s="28" t="n"/>
      <c r="AC15" s="29">
        <f>IFERROR(TRIM(INDEX($A15:$X15,MATCH(Lists!$J$2,$A$1:$X$1,0))&amp;""),"")</f>
        <v/>
      </c>
      <c r="AD15" s="29">
        <f>IFERROR(TRIM(INDEX($A15:$X15,MATCH(Lists!$J$3,$A$1:$X$1,0))&amp;""),"")</f>
        <v/>
      </c>
      <c r="AE15" s="29">
        <f>IFERROR(TRIM(INDEX($A15:$X15,MATCH(Lists!$J$4,$A$1:$X$1,0))&amp;""),"")</f>
        <v/>
      </c>
      <c r="AF15" s="29">
        <f>IFERROR(TRIM(INDEX($A15:$X15,MATCH(Lists!$J$5,$A$1:$X$1,0))&amp;""),"")</f>
        <v/>
      </c>
      <c r="AG15" s="29">
        <f>IFERROR(TRIM(INDEX($A15:$X15,MATCH(Lists!$J$7,$A$1:$X$1,0))&amp;""),"")</f>
        <v/>
      </c>
      <c r="AH15" s="29">
        <f>IF(AC15="",0,IF(UPPER(TRIM(Z15))="Y",0,IF(AG15="",1,IF(IFERROR(INDEX(Lists!$B$2:$B$9,MATCH(AG15,Lists!$A$2:$A$9,0)),"N")="Y",1,0))))</f>
        <v/>
      </c>
      <c r="AI15" s="29">
        <f>IF(AND(AH15=1,AF15&lt;&gt;""),SUMPRODUCT(($AF$2:AF15=AF15)*($AH$2:AH15=1)),"")</f>
        <v/>
      </c>
      <c r="AJ15" s="29">
        <f>IF(AI15="","",AF15&amp;"|"&amp;AI15)</f>
        <v/>
      </c>
      <c r="AK15" s="29">
        <f>IFERROR(TRIM(INDEX($A15:$X15,MATCH(Lists!$J$6,$A$1:$X$1,0))&amp;""),"")</f>
        <v/>
      </c>
    </row>
    <row r="16">
      <c r="Y16" s="28" t="n"/>
      <c r="Z16" s="30" t="n"/>
      <c r="AA16" s="30" t="n"/>
      <c r="AB16" s="28" t="n"/>
      <c r="AC16" s="29">
        <f>IFERROR(TRIM(INDEX($A16:$X16,MATCH(Lists!$J$2,$A$1:$X$1,0))&amp;""),"")</f>
        <v/>
      </c>
      <c r="AD16" s="29">
        <f>IFERROR(TRIM(INDEX($A16:$X16,MATCH(Lists!$J$3,$A$1:$X$1,0))&amp;""),"")</f>
        <v/>
      </c>
      <c r="AE16" s="29">
        <f>IFERROR(TRIM(INDEX($A16:$X16,MATCH(Lists!$J$4,$A$1:$X$1,0))&amp;""),"")</f>
        <v/>
      </c>
      <c r="AF16" s="29">
        <f>IFERROR(TRIM(INDEX($A16:$X16,MATCH(Lists!$J$5,$A$1:$X$1,0))&amp;""),"")</f>
        <v/>
      </c>
      <c r="AG16" s="29">
        <f>IFERROR(TRIM(INDEX($A16:$X16,MATCH(Lists!$J$7,$A$1:$X$1,0))&amp;""),"")</f>
        <v/>
      </c>
      <c r="AH16" s="29">
        <f>IF(AC16="",0,IF(UPPER(TRIM(Z16))="Y",0,IF(AG16="",1,IF(IFERROR(INDEX(Lists!$B$2:$B$9,MATCH(AG16,Lists!$A$2:$A$9,0)),"N")="Y",1,0))))</f>
        <v/>
      </c>
      <c r="AI16" s="29">
        <f>IF(AND(AH16=1,AF16&lt;&gt;""),SUMPRODUCT(($AF$2:AF16=AF16)*($AH$2:AH16=1)),"")</f>
        <v/>
      </c>
      <c r="AJ16" s="29">
        <f>IF(AI16="","",AF16&amp;"|"&amp;AI16)</f>
        <v/>
      </c>
      <c r="AK16" s="29">
        <f>IFERROR(TRIM(INDEX($A16:$X16,MATCH(Lists!$J$6,$A$1:$X$1,0))&amp;""),"")</f>
        <v/>
      </c>
    </row>
    <row r="17">
      <c r="Y17" s="28" t="n"/>
      <c r="Z17" s="30" t="n"/>
      <c r="AA17" s="30" t="n"/>
      <c r="AB17" s="28" t="n"/>
      <c r="AC17" s="29">
        <f>IFERROR(TRIM(INDEX($A17:$X17,MATCH(Lists!$J$2,$A$1:$X$1,0))&amp;""),"")</f>
        <v/>
      </c>
      <c r="AD17" s="29">
        <f>IFERROR(TRIM(INDEX($A17:$X17,MATCH(Lists!$J$3,$A$1:$X$1,0))&amp;""),"")</f>
        <v/>
      </c>
      <c r="AE17" s="29">
        <f>IFERROR(TRIM(INDEX($A17:$X17,MATCH(Lists!$J$4,$A$1:$X$1,0))&amp;""),"")</f>
        <v/>
      </c>
      <c r="AF17" s="29">
        <f>IFERROR(TRIM(INDEX($A17:$X17,MATCH(Lists!$J$5,$A$1:$X$1,0))&amp;""),"")</f>
        <v/>
      </c>
      <c r="AG17" s="29">
        <f>IFERROR(TRIM(INDEX($A17:$X17,MATCH(Lists!$J$7,$A$1:$X$1,0))&amp;""),"")</f>
        <v/>
      </c>
      <c r="AH17" s="29">
        <f>IF(AC17="",0,IF(UPPER(TRIM(Z17))="Y",0,IF(AG17="",1,IF(IFERROR(INDEX(Lists!$B$2:$B$9,MATCH(AG17,Lists!$A$2:$A$9,0)),"N")="Y",1,0))))</f>
        <v/>
      </c>
      <c r="AI17" s="29">
        <f>IF(AND(AH17=1,AF17&lt;&gt;""),SUMPRODUCT(($AF$2:AF17=AF17)*($AH$2:AH17=1)),"")</f>
        <v/>
      </c>
      <c r="AJ17" s="29">
        <f>IF(AI17="","",AF17&amp;"|"&amp;AI17)</f>
        <v/>
      </c>
      <c r="AK17" s="29">
        <f>IFERROR(TRIM(INDEX($A17:$X17,MATCH(Lists!$J$6,$A$1:$X$1,0))&amp;""),"")</f>
        <v/>
      </c>
    </row>
    <row r="18">
      <c r="Y18" s="28" t="n"/>
      <c r="Z18" s="30" t="n"/>
      <c r="AA18" s="30" t="n"/>
      <c r="AB18" s="28" t="n"/>
      <c r="AC18" s="29">
        <f>IFERROR(TRIM(INDEX($A18:$X18,MATCH(Lists!$J$2,$A$1:$X$1,0))&amp;""),"")</f>
        <v/>
      </c>
      <c r="AD18" s="29">
        <f>IFERROR(TRIM(INDEX($A18:$X18,MATCH(Lists!$J$3,$A$1:$X$1,0))&amp;""),"")</f>
        <v/>
      </c>
      <c r="AE18" s="29">
        <f>IFERROR(TRIM(INDEX($A18:$X18,MATCH(Lists!$J$4,$A$1:$X$1,0))&amp;""),"")</f>
        <v/>
      </c>
      <c r="AF18" s="29">
        <f>IFERROR(TRIM(INDEX($A18:$X18,MATCH(Lists!$J$5,$A$1:$X$1,0))&amp;""),"")</f>
        <v/>
      </c>
      <c r="AG18" s="29">
        <f>IFERROR(TRIM(INDEX($A18:$X18,MATCH(Lists!$J$7,$A$1:$X$1,0))&amp;""),"")</f>
        <v/>
      </c>
      <c r="AH18" s="29">
        <f>IF(AC18="",0,IF(UPPER(TRIM(Z18))="Y",0,IF(AG18="",1,IF(IFERROR(INDEX(Lists!$B$2:$B$9,MATCH(AG18,Lists!$A$2:$A$9,0)),"N")="Y",1,0))))</f>
        <v/>
      </c>
      <c r="AI18" s="29">
        <f>IF(AND(AH18=1,AF18&lt;&gt;""),SUMPRODUCT(($AF$2:AF18=AF18)*($AH$2:AH18=1)),"")</f>
        <v/>
      </c>
      <c r="AJ18" s="29">
        <f>IF(AI18="","",AF18&amp;"|"&amp;AI18)</f>
        <v/>
      </c>
      <c r="AK18" s="29">
        <f>IFERROR(TRIM(INDEX($A18:$X18,MATCH(Lists!$J$6,$A$1:$X$1,0))&amp;""),"")</f>
        <v/>
      </c>
    </row>
    <row r="19">
      <c r="Y19" s="28" t="n"/>
      <c r="Z19" s="30" t="n"/>
      <c r="AA19" s="30" t="n"/>
      <c r="AB19" s="28" t="n"/>
      <c r="AC19" s="29">
        <f>IFERROR(TRIM(INDEX($A19:$X19,MATCH(Lists!$J$2,$A$1:$X$1,0))&amp;""),"")</f>
        <v/>
      </c>
      <c r="AD19" s="29">
        <f>IFERROR(TRIM(INDEX($A19:$X19,MATCH(Lists!$J$3,$A$1:$X$1,0))&amp;""),"")</f>
        <v/>
      </c>
      <c r="AE19" s="29">
        <f>IFERROR(TRIM(INDEX($A19:$X19,MATCH(Lists!$J$4,$A$1:$X$1,0))&amp;""),"")</f>
        <v/>
      </c>
      <c r="AF19" s="29">
        <f>IFERROR(TRIM(INDEX($A19:$X19,MATCH(Lists!$J$5,$A$1:$X$1,0))&amp;""),"")</f>
        <v/>
      </c>
      <c r="AG19" s="29">
        <f>IFERROR(TRIM(INDEX($A19:$X19,MATCH(Lists!$J$7,$A$1:$X$1,0))&amp;""),"")</f>
        <v/>
      </c>
      <c r="AH19" s="29">
        <f>IF(AC19="",0,IF(UPPER(TRIM(Z19))="Y",0,IF(AG19="",1,IF(IFERROR(INDEX(Lists!$B$2:$B$9,MATCH(AG19,Lists!$A$2:$A$9,0)),"N")="Y",1,0))))</f>
        <v/>
      </c>
      <c r="AI19" s="29">
        <f>IF(AND(AH19=1,AF19&lt;&gt;""),SUMPRODUCT(($AF$2:AF19=AF19)*($AH$2:AH19=1)),"")</f>
        <v/>
      </c>
      <c r="AJ19" s="29">
        <f>IF(AI19="","",AF19&amp;"|"&amp;AI19)</f>
        <v/>
      </c>
      <c r="AK19" s="29">
        <f>IFERROR(TRIM(INDEX($A19:$X19,MATCH(Lists!$J$6,$A$1:$X$1,0))&amp;""),"")</f>
        <v/>
      </c>
    </row>
    <row r="20">
      <c r="Y20" s="28" t="n"/>
      <c r="Z20" s="30" t="n"/>
      <c r="AA20" s="30" t="n"/>
      <c r="AB20" s="28" t="n"/>
      <c r="AC20" s="29">
        <f>IFERROR(TRIM(INDEX($A20:$X20,MATCH(Lists!$J$2,$A$1:$X$1,0))&amp;""),"")</f>
        <v/>
      </c>
      <c r="AD20" s="29">
        <f>IFERROR(TRIM(INDEX($A20:$X20,MATCH(Lists!$J$3,$A$1:$X$1,0))&amp;""),"")</f>
        <v/>
      </c>
      <c r="AE20" s="29">
        <f>IFERROR(TRIM(INDEX($A20:$X20,MATCH(Lists!$J$4,$A$1:$X$1,0))&amp;""),"")</f>
        <v/>
      </c>
      <c r="AF20" s="29">
        <f>IFERROR(TRIM(INDEX($A20:$X20,MATCH(Lists!$J$5,$A$1:$X$1,0))&amp;""),"")</f>
        <v/>
      </c>
      <c r="AG20" s="29">
        <f>IFERROR(TRIM(INDEX($A20:$X20,MATCH(Lists!$J$7,$A$1:$X$1,0))&amp;""),"")</f>
        <v/>
      </c>
      <c r="AH20" s="29">
        <f>IF(AC20="",0,IF(UPPER(TRIM(Z20))="Y",0,IF(AG20="",1,IF(IFERROR(INDEX(Lists!$B$2:$B$9,MATCH(AG20,Lists!$A$2:$A$9,0)),"N")="Y",1,0))))</f>
        <v/>
      </c>
      <c r="AI20" s="29">
        <f>IF(AND(AH20=1,AF20&lt;&gt;""),SUMPRODUCT(($AF$2:AF20=AF20)*($AH$2:AH20=1)),"")</f>
        <v/>
      </c>
      <c r="AJ20" s="29">
        <f>IF(AI20="","",AF20&amp;"|"&amp;AI20)</f>
        <v/>
      </c>
      <c r="AK20" s="29">
        <f>IFERROR(TRIM(INDEX($A20:$X20,MATCH(Lists!$J$6,$A$1:$X$1,0))&amp;""),"")</f>
        <v/>
      </c>
    </row>
    <row r="21">
      <c r="Y21" s="28" t="n"/>
      <c r="Z21" s="30" t="n"/>
      <c r="AA21" s="30" t="n"/>
      <c r="AB21" s="28" t="n"/>
      <c r="AC21" s="29">
        <f>IFERROR(TRIM(INDEX($A21:$X21,MATCH(Lists!$J$2,$A$1:$X$1,0))&amp;""),"")</f>
        <v/>
      </c>
      <c r="AD21" s="29">
        <f>IFERROR(TRIM(INDEX($A21:$X21,MATCH(Lists!$J$3,$A$1:$X$1,0))&amp;""),"")</f>
        <v/>
      </c>
      <c r="AE21" s="29">
        <f>IFERROR(TRIM(INDEX($A21:$X21,MATCH(Lists!$J$4,$A$1:$X$1,0))&amp;""),"")</f>
        <v/>
      </c>
      <c r="AF21" s="29">
        <f>IFERROR(TRIM(INDEX($A21:$X21,MATCH(Lists!$J$5,$A$1:$X$1,0))&amp;""),"")</f>
        <v/>
      </c>
      <c r="AG21" s="29">
        <f>IFERROR(TRIM(INDEX($A21:$X21,MATCH(Lists!$J$7,$A$1:$X$1,0))&amp;""),"")</f>
        <v/>
      </c>
      <c r="AH21" s="29">
        <f>IF(AC21="",0,IF(UPPER(TRIM(Z21))="Y",0,IF(AG21="",1,IF(IFERROR(INDEX(Lists!$B$2:$B$9,MATCH(AG21,Lists!$A$2:$A$9,0)),"N")="Y",1,0))))</f>
        <v/>
      </c>
      <c r="AI21" s="29">
        <f>IF(AND(AH21=1,AF21&lt;&gt;""),SUMPRODUCT(($AF$2:AF21=AF21)*($AH$2:AH21=1)),"")</f>
        <v/>
      </c>
      <c r="AJ21" s="29">
        <f>IF(AI21="","",AF21&amp;"|"&amp;AI21)</f>
        <v/>
      </c>
      <c r="AK21" s="29">
        <f>IFERROR(TRIM(INDEX($A21:$X21,MATCH(Lists!$J$6,$A$1:$X$1,0))&amp;""),"")</f>
        <v/>
      </c>
    </row>
    <row r="22">
      <c r="Y22" s="28" t="n"/>
      <c r="Z22" s="30" t="n"/>
      <c r="AA22" s="30" t="n"/>
      <c r="AB22" s="28" t="n"/>
      <c r="AC22" s="29">
        <f>IFERROR(TRIM(INDEX($A22:$X22,MATCH(Lists!$J$2,$A$1:$X$1,0))&amp;""),"")</f>
        <v/>
      </c>
      <c r="AD22" s="29">
        <f>IFERROR(TRIM(INDEX($A22:$X22,MATCH(Lists!$J$3,$A$1:$X$1,0))&amp;""),"")</f>
        <v/>
      </c>
      <c r="AE22" s="29">
        <f>IFERROR(TRIM(INDEX($A22:$X22,MATCH(Lists!$J$4,$A$1:$X$1,0))&amp;""),"")</f>
        <v/>
      </c>
      <c r="AF22" s="29">
        <f>IFERROR(TRIM(INDEX($A22:$X22,MATCH(Lists!$J$5,$A$1:$X$1,0))&amp;""),"")</f>
        <v/>
      </c>
      <c r="AG22" s="29">
        <f>IFERROR(TRIM(INDEX($A22:$X22,MATCH(Lists!$J$7,$A$1:$X$1,0))&amp;""),"")</f>
        <v/>
      </c>
      <c r="AH22" s="29">
        <f>IF(AC22="",0,IF(UPPER(TRIM(Z22))="Y",0,IF(AG22="",1,IF(IFERROR(INDEX(Lists!$B$2:$B$9,MATCH(AG22,Lists!$A$2:$A$9,0)),"N")="Y",1,0))))</f>
        <v/>
      </c>
      <c r="AI22" s="29">
        <f>IF(AND(AH22=1,AF22&lt;&gt;""),SUMPRODUCT(($AF$2:AF22=AF22)*($AH$2:AH22=1)),"")</f>
        <v/>
      </c>
      <c r="AJ22" s="29">
        <f>IF(AI22="","",AF22&amp;"|"&amp;AI22)</f>
        <v/>
      </c>
      <c r="AK22" s="29">
        <f>IFERROR(TRIM(INDEX($A22:$X22,MATCH(Lists!$J$6,$A$1:$X$1,0))&amp;""),"")</f>
        <v/>
      </c>
    </row>
    <row r="23">
      <c r="Y23" s="28" t="n"/>
      <c r="Z23" s="30" t="n"/>
      <c r="AA23" s="30" t="n"/>
      <c r="AB23" s="28" t="n"/>
      <c r="AC23" s="29">
        <f>IFERROR(TRIM(INDEX($A23:$X23,MATCH(Lists!$J$2,$A$1:$X$1,0))&amp;""),"")</f>
        <v/>
      </c>
      <c r="AD23" s="29">
        <f>IFERROR(TRIM(INDEX($A23:$X23,MATCH(Lists!$J$3,$A$1:$X$1,0))&amp;""),"")</f>
        <v/>
      </c>
      <c r="AE23" s="29">
        <f>IFERROR(TRIM(INDEX($A23:$X23,MATCH(Lists!$J$4,$A$1:$X$1,0))&amp;""),"")</f>
        <v/>
      </c>
      <c r="AF23" s="29">
        <f>IFERROR(TRIM(INDEX($A23:$X23,MATCH(Lists!$J$5,$A$1:$X$1,0))&amp;""),"")</f>
        <v/>
      </c>
      <c r="AG23" s="29">
        <f>IFERROR(TRIM(INDEX($A23:$X23,MATCH(Lists!$J$7,$A$1:$X$1,0))&amp;""),"")</f>
        <v/>
      </c>
      <c r="AH23" s="29">
        <f>IF(AC23="",0,IF(UPPER(TRIM(Z23))="Y",0,IF(AG23="",1,IF(IFERROR(INDEX(Lists!$B$2:$B$9,MATCH(AG23,Lists!$A$2:$A$9,0)),"N")="Y",1,0))))</f>
        <v/>
      </c>
      <c r="AI23" s="29">
        <f>IF(AND(AH23=1,AF23&lt;&gt;""),SUMPRODUCT(($AF$2:AF23=AF23)*($AH$2:AH23=1)),"")</f>
        <v/>
      </c>
      <c r="AJ23" s="29">
        <f>IF(AI23="","",AF23&amp;"|"&amp;AI23)</f>
        <v/>
      </c>
      <c r="AK23" s="29">
        <f>IFERROR(TRIM(INDEX($A23:$X23,MATCH(Lists!$J$6,$A$1:$X$1,0))&amp;""),"")</f>
        <v/>
      </c>
    </row>
    <row r="24">
      <c r="Y24" s="28" t="n"/>
      <c r="Z24" s="30" t="n"/>
      <c r="AA24" s="30" t="n"/>
      <c r="AB24" s="28" t="n"/>
      <c r="AC24" s="29">
        <f>IFERROR(TRIM(INDEX($A24:$X24,MATCH(Lists!$J$2,$A$1:$X$1,0))&amp;""),"")</f>
        <v/>
      </c>
      <c r="AD24" s="29">
        <f>IFERROR(TRIM(INDEX($A24:$X24,MATCH(Lists!$J$3,$A$1:$X$1,0))&amp;""),"")</f>
        <v/>
      </c>
      <c r="AE24" s="29">
        <f>IFERROR(TRIM(INDEX($A24:$X24,MATCH(Lists!$J$4,$A$1:$X$1,0))&amp;""),"")</f>
        <v/>
      </c>
      <c r="AF24" s="29">
        <f>IFERROR(TRIM(INDEX($A24:$X24,MATCH(Lists!$J$5,$A$1:$X$1,0))&amp;""),"")</f>
        <v/>
      </c>
      <c r="AG24" s="29">
        <f>IFERROR(TRIM(INDEX($A24:$X24,MATCH(Lists!$J$7,$A$1:$X$1,0))&amp;""),"")</f>
        <v/>
      </c>
      <c r="AH24" s="29">
        <f>IF(AC24="",0,IF(UPPER(TRIM(Z24))="Y",0,IF(AG24="",1,IF(IFERROR(INDEX(Lists!$B$2:$B$9,MATCH(AG24,Lists!$A$2:$A$9,0)),"N")="Y",1,0))))</f>
        <v/>
      </c>
      <c r="AI24" s="29">
        <f>IF(AND(AH24=1,AF24&lt;&gt;""),SUMPRODUCT(($AF$2:AF24=AF24)*($AH$2:AH24=1)),"")</f>
        <v/>
      </c>
      <c r="AJ24" s="29">
        <f>IF(AI24="","",AF24&amp;"|"&amp;AI24)</f>
        <v/>
      </c>
      <c r="AK24" s="29">
        <f>IFERROR(TRIM(INDEX($A24:$X24,MATCH(Lists!$J$6,$A$1:$X$1,0))&amp;""),"")</f>
        <v/>
      </c>
    </row>
    <row r="25">
      <c r="Y25" s="28" t="n"/>
      <c r="Z25" s="30" t="n"/>
      <c r="AA25" s="30" t="n"/>
      <c r="AB25" s="28" t="n"/>
      <c r="AC25" s="29">
        <f>IFERROR(TRIM(INDEX($A25:$X25,MATCH(Lists!$J$2,$A$1:$X$1,0))&amp;""),"")</f>
        <v/>
      </c>
      <c r="AD25" s="29">
        <f>IFERROR(TRIM(INDEX($A25:$X25,MATCH(Lists!$J$3,$A$1:$X$1,0))&amp;""),"")</f>
        <v/>
      </c>
      <c r="AE25" s="29">
        <f>IFERROR(TRIM(INDEX($A25:$X25,MATCH(Lists!$J$4,$A$1:$X$1,0))&amp;""),"")</f>
        <v/>
      </c>
      <c r="AF25" s="29">
        <f>IFERROR(TRIM(INDEX($A25:$X25,MATCH(Lists!$J$5,$A$1:$X$1,0))&amp;""),"")</f>
        <v/>
      </c>
      <c r="AG25" s="29">
        <f>IFERROR(TRIM(INDEX($A25:$X25,MATCH(Lists!$J$7,$A$1:$X$1,0))&amp;""),"")</f>
        <v/>
      </c>
      <c r="AH25" s="29">
        <f>IF(AC25="",0,IF(UPPER(TRIM(Z25))="Y",0,IF(AG25="",1,IF(IFERROR(INDEX(Lists!$B$2:$B$9,MATCH(AG25,Lists!$A$2:$A$9,0)),"N")="Y",1,0))))</f>
        <v/>
      </c>
      <c r="AI25" s="29">
        <f>IF(AND(AH25=1,AF25&lt;&gt;""),SUMPRODUCT(($AF$2:AF25=AF25)*($AH$2:AH25=1)),"")</f>
        <v/>
      </c>
      <c r="AJ25" s="29">
        <f>IF(AI25="","",AF25&amp;"|"&amp;AI25)</f>
        <v/>
      </c>
      <c r="AK25" s="29">
        <f>IFERROR(TRIM(INDEX($A25:$X25,MATCH(Lists!$J$6,$A$1:$X$1,0))&amp;""),"")</f>
        <v/>
      </c>
    </row>
    <row r="26">
      <c r="Y26" s="28" t="n"/>
      <c r="Z26" s="30" t="n"/>
      <c r="AA26" s="30" t="n"/>
      <c r="AB26" s="28" t="n"/>
      <c r="AC26" s="29">
        <f>IFERROR(TRIM(INDEX($A26:$X26,MATCH(Lists!$J$2,$A$1:$X$1,0))&amp;""),"")</f>
        <v/>
      </c>
      <c r="AD26" s="29">
        <f>IFERROR(TRIM(INDEX($A26:$X26,MATCH(Lists!$J$3,$A$1:$X$1,0))&amp;""),"")</f>
        <v/>
      </c>
      <c r="AE26" s="29">
        <f>IFERROR(TRIM(INDEX($A26:$X26,MATCH(Lists!$J$4,$A$1:$X$1,0))&amp;""),"")</f>
        <v/>
      </c>
      <c r="AF26" s="29">
        <f>IFERROR(TRIM(INDEX($A26:$X26,MATCH(Lists!$J$5,$A$1:$X$1,0))&amp;""),"")</f>
        <v/>
      </c>
      <c r="AG26" s="29">
        <f>IFERROR(TRIM(INDEX($A26:$X26,MATCH(Lists!$J$7,$A$1:$X$1,0))&amp;""),"")</f>
        <v/>
      </c>
      <c r="AH26" s="29">
        <f>IF(AC26="",0,IF(UPPER(TRIM(Z26))="Y",0,IF(AG26="",1,IF(IFERROR(INDEX(Lists!$B$2:$B$9,MATCH(AG26,Lists!$A$2:$A$9,0)),"N")="Y",1,0))))</f>
        <v/>
      </c>
      <c r="AI26" s="29">
        <f>IF(AND(AH26=1,AF26&lt;&gt;""),SUMPRODUCT(($AF$2:AF26=AF26)*($AH$2:AH26=1)),"")</f>
        <v/>
      </c>
      <c r="AJ26" s="29">
        <f>IF(AI26="","",AF26&amp;"|"&amp;AI26)</f>
        <v/>
      </c>
      <c r="AK26" s="29">
        <f>IFERROR(TRIM(INDEX($A26:$X26,MATCH(Lists!$J$6,$A$1:$X$1,0))&amp;""),"")</f>
        <v/>
      </c>
    </row>
    <row r="27">
      <c r="Y27" s="28" t="n"/>
      <c r="Z27" s="30" t="n"/>
      <c r="AA27" s="30" t="n"/>
      <c r="AB27" s="28" t="n"/>
      <c r="AC27" s="29">
        <f>IFERROR(TRIM(INDEX($A27:$X27,MATCH(Lists!$J$2,$A$1:$X$1,0))&amp;""),"")</f>
        <v/>
      </c>
      <c r="AD27" s="29">
        <f>IFERROR(TRIM(INDEX($A27:$X27,MATCH(Lists!$J$3,$A$1:$X$1,0))&amp;""),"")</f>
        <v/>
      </c>
      <c r="AE27" s="29">
        <f>IFERROR(TRIM(INDEX($A27:$X27,MATCH(Lists!$J$4,$A$1:$X$1,0))&amp;""),"")</f>
        <v/>
      </c>
      <c r="AF27" s="29">
        <f>IFERROR(TRIM(INDEX($A27:$X27,MATCH(Lists!$J$5,$A$1:$X$1,0))&amp;""),"")</f>
        <v/>
      </c>
      <c r="AG27" s="29">
        <f>IFERROR(TRIM(INDEX($A27:$X27,MATCH(Lists!$J$7,$A$1:$X$1,0))&amp;""),"")</f>
        <v/>
      </c>
      <c r="AH27" s="29">
        <f>IF(AC27="",0,IF(UPPER(TRIM(Z27))="Y",0,IF(AG27="",1,IF(IFERROR(INDEX(Lists!$B$2:$B$9,MATCH(AG27,Lists!$A$2:$A$9,0)),"N")="Y",1,0))))</f>
        <v/>
      </c>
      <c r="AI27" s="29">
        <f>IF(AND(AH27=1,AF27&lt;&gt;""),SUMPRODUCT(($AF$2:AF27=AF27)*($AH$2:AH27=1)),"")</f>
        <v/>
      </c>
      <c r="AJ27" s="29">
        <f>IF(AI27="","",AF27&amp;"|"&amp;AI27)</f>
        <v/>
      </c>
      <c r="AK27" s="29">
        <f>IFERROR(TRIM(INDEX($A27:$X27,MATCH(Lists!$J$6,$A$1:$X$1,0))&amp;""),"")</f>
        <v/>
      </c>
    </row>
    <row r="28">
      <c r="Y28" s="28" t="n"/>
      <c r="Z28" s="30" t="n"/>
      <c r="AA28" s="30" t="n"/>
      <c r="AB28" s="28" t="n"/>
      <c r="AC28" s="29">
        <f>IFERROR(TRIM(INDEX($A28:$X28,MATCH(Lists!$J$2,$A$1:$X$1,0))&amp;""),"")</f>
        <v/>
      </c>
      <c r="AD28" s="29">
        <f>IFERROR(TRIM(INDEX($A28:$X28,MATCH(Lists!$J$3,$A$1:$X$1,0))&amp;""),"")</f>
        <v/>
      </c>
      <c r="AE28" s="29">
        <f>IFERROR(TRIM(INDEX($A28:$X28,MATCH(Lists!$J$4,$A$1:$X$1,0))&amp;""),"")</f>
        <v/>
      </c>
      <c r="AF28" s="29">
        <f>IFERROR(TRIM(INDEX($A28:$X28,MATCH(Lists!$J$5,$A$1:$X$1,0))&amp;""),"")</f>
        <v/>
      </c>
      <c r="AG28" s="29">
        <f>IFERROR(TRIM(INDEX($A28:$X28,MATCH(Lists!$J$7,$A$1:$X$1,0))&amp;""),"")</f>
        <v/>
      </c>
      <c r="AH28" s="29">
        <f>IF(AC28="",0,IF(UPPER(TRIM(Z28))="Y",0,IF(AG28="",1,IF(IFERROR(INDEX(Lists!$B$2:$B$9,MATCH(AG28,Lists!$A$2:$A$9,0)),"N")="Y",1,0))))</f>
        <v/>
      </c>
      <c r="AI28" s="29">
        <f>IF(AND(AH28=1,AF28&lt;&gt;""),SUMPRODUCT(($AF$2:AF28=AF28)*($AH$2:AH28=1)),"")</f>
        <v/>
      </c>
      <c r="AJ28" s="29">
        <f>IF(AI28="","",AF28&amp;"|"&amp;AI28)</f>
        <v/>
      </c>
      <c r="AK28" s="29">
        <f>IFERROR(TRIM(INDEX($A28:$X28,MATCH(Lists!$J$6,$A$1:$X$1,0))&amp;""),"")</f>
        <v/>
      </c>
    </row>
    <row r="29">
      <c r="Y29" s="28" t="n"/>
      <c r="Z29" s="30" t="n"/>
      <c r="AA29" s="30" t="n"/>
      <c r="AB29" s="28" t="n"/>
      <c r="AC29" s="29">
        <f>IFERROR(TRIM(INDEX($A29:$X29,MATCH(Lists!$J$2,$A$1:$X$1,0))&amp;""),"")</f>
        <v/>
      </c>
      <c r="AD29" s="29">
        <f>IFERROR(TRIM(INDEX($A29:$X29,MATCH(Lists!$J$3,$A$1:$X$1,0))&amp;""),"")</f>
        <v/>
      </c>
      <c r="AE29" s="29">
        <f>IFERROR(TRIM(INDEX($A29:$X29,MATCH(Lists!$J$4,$A$1:$X$1,0))&amp;""),"")</f>
        <v/>
      </c>
      <c r="AF29" s="29">
        <f>IFERROR(TRIM(INDEX($A29:$X29,MATCH(Lists!$J$5,$A$1:$X$1,0))&amp;""),"")</f>
        <v/>
      </c>
      <c r="AG29" s="29">
        <f>IFERROR(TRIM(INDEX($A29:$X29,MATCH(Lists!$J$7,$A$1:$X$1,0))&amp;""),"")</f>
        <v/>
      </c>
      <c r="AH29" s="29">
        <f>IF(AC29="",0,IF(UPPER(TRIM(Z29))="Y",0,IF(AG29="",1,IF(IFERROR(INDEX(Lists!$B$2:$B$9,MATCH(AG29,Lists!$A$2:$A$9,0)),"N")="Y",1,0))))</f>
        <v/>
      </c>
      <c r="AI29" s="29">
        <f>IF(AND(AH29=1,AF29&lt;&gt;""),SUMPRODUCT(($AF$2:AF29=AF29)*($AH$2:AH29=1)),"")</f>
        <v/>
      </c>
      <c r="AJ29" s="29">
        <f>IF(AI29="","",AF29&amp;"|"&amp;AI29)</f>
        <v/>
      </c>
      <c r="AK29" s="29">
        <f>IFERROR(TRIM(INDEX($A29:$X29,MATCH(Lists!$J$6,$A$1:$X$1,0))&amp;""),"")</f>
        <v/>
      </c>
    </row>
    <row r="30">
      <c r="Y30" s="28" t="n"/>
      <c r="Z30" s="30" t="n"/>
      <c r="AA30" s="30" t="n"/>
      <c r="AB30" s="28" t="n"/>
      <c r="AC30" s="29">
        <f>IFERROR(TRIM(INDEX($A30:$X30,MATCH(Lists!$J$2,$A$1:$X$1,0))&amp;""),"")</f>
        <v/>
      </c>
      <c r="AD30" s="29">
        <f>IFERROR(TRIM(INDEX($A30:$X30,MATCH(Lists!$J$3,$A$1:$X$1,0))&amp;""),"")</f>
        <v/>
      </c>
      <c r="AE30" s="29">
        <f>IFERROR(TRIM(INDEX($A30:$X30,MATCH(Lists!$J$4,$A$1:$X$1,0))&amp;""),"")</f>
        <v/>
      </c>
      <c r="AF30" s="29">
        <f>IFERROR(TRIM(INDEX($A30:$X30,MATCH(Lists!$J$5,$A$1:$X$1,0))&amp;""),"")</f>
        <v/>
      </c>
      <c r="AG30" s="29">
        <f>IFERROR(TRIM(INDEX($A30:$X30,MATCH(Lists!$J$7,$A$1:$X$1,0))&amp;""),"")</f>
        <v/>
      </c>
      <c r="AH30" s="29">
        <f>IF(AC30="",0,IF(UPPER(TRIM(Z30))="Y",0,IF(AG30="",1,IF(IFERROR(INDEX(Lists!$B$2:$B$9,MATCH(AG30,Lists!$A$2:$A$9,0)),"N")="Y",1,0))))</f>
        <v/>
      </c>
      <c r="AI30" s="29">
        <f>IF(AND(AH30=1,AF30&lt;&gt;""),SUMPRODUCT(($AF$2:AF30=AF30)*($AH$2:AH30=1)),"")</f>
        <v/>
      </c>
      <c r="AJ30" s="29">
        <f>IF(AI30="","",AF30&amp;"|"&amp;AI30)</f>
        <v/>
      </c>
      <c r="AK30" s="29">
        <f>IFERROR(TRIM(INDEX($A30:$X30,MATCH(Lists!$J$6,$A$1:$X$1,0))&amp;""),"")</f>
        <v/>
      </c>
    </row>
    <row r="31">
      <c r="Y31" s="28" t="n"/>
      <c r="Z31" s="30" t="n"/>
      <c r="AA31" s="30" t="n"/>
      <c r="AB31" s="28" t="n"/>
      <c r="AC31" s="29">
        <f>IFERROR(TRIM(INDEX($A31:$X31,MATCH(Lists!$J$2,$A$1:$X$1,0))&amp;""),"")</f>
        <v/>
      </c>
      <c r="AD31" s="29">
        <f>IFERROR(TRIM(INDEX($A31:$X31,MATCH(Lists!$J$3,$A$1:$X$1,0))&amp;""),"")</f>
        <v/>
      </c>
      <c r="AE31" s="29">
        <f>IFERROR(TRIM(INDEX($A31:$X31,MATCH(Lists!$J$4,$A$1:$X$1,0))&amp;""),"")</f>
        <v/>
      </c>
      <c r="AF31" s="29">
        <f>IFERROR(TRIM(INDEX($A31:$X31,MATCH(Lists!$J$5,$A$1:$X$1,0))&amp;""),"")</f>
        <v/>
      </c>
      <c r="AG31" s="29">
        <f>IFERROR(TRIM(INDEX($A31:$X31,MATCH(Lists!$J$7,$A$1:$X$1,0))&amp;""),"")</f>
        <v/>
      </c>
      <c r="AH31" s="29">
        <f>IF(AC31="",0,IF(UPPER(TRIM(Z31))="Y",0,IF(AG31="",1,IF(IFERROR(INDEX(Lists!$B$2:$B$9,MATCH(AG31,Lists!$A$2:$A$9,0)),"N")="Y",1,0))))</f>
        <v/>
      </c>
      <c r="AI31" s="29">
        <f>IF(AND(AH31=1,AF31&lt;&gt;""),SUMPRODUCT(($AF$2:AF31=AF31)*($AH$2:AH31=1)),"")</f>
        <v/>
      </c>
      <c r="AJ31" s="29">
        <f>IF(AI31="","",AF31&amp;"|"&amp;AI31)</f>
        <v/>
      </c>
      <c r="AK31" s="29">
        <f>IFERROR(TRIM(INDEX($A31:$X31,MATCH(Lists!$J$6,$A$1:$X$1,0))&amp;""),"")</f>
        <v/>
      </c>
    </row>
    <row r="32">
      <c r="Y32" s="28" t="n"/>
      <c r="Z32" s="30" t="n"/>
      <c r="AA32" s="30" t="n"/>
      <c r="AB32" s="28" t="n"/>
      <c r="AC32" s="29">
        <f>IFERROR(TRIM(INDEX($A32:$X32,MATCH(Lists!$J$2,$A$1:$X$1,0))&amp;""),"")</f>
        <v/>
      </c>
      <c r="AD32" s="29">
        <f>IFERROR(TRIM(INDEX($A32:$X32,MATCH(Lists!$J$3,$A$1:$X$1,0))&amp;""),"")</f>
        <v/>
      </c>
      <c r="AE32" s="29">
        <f>IFERROR(TRIM(INDEX($A32:$X32,MATCH(Lists!$J$4,$A$1:$X$1,0))&amp;""),"")</f>
        <v/>
      </c>
      <c r="AF32" s="29">
        <f>IFERROR(TRIM(INDEX($A32:$X32,MATCH(Lists!$J$5,$A$1:$X$1,0))&amp;""),"")</f>
        <v/>
      </c>
      <c r="AG32" s="29">
        <f>IFERROR(TRIM(INDEX($A32:$X32,MATCH(Lists!$J$7,$A$1:$X$1,0))&amp;""),"")</f>
        <v/>
      </c>
      <c r="AH32" s="29">
        <f>IF(AC32="",0,IF(UPPER(TRIM(Z32))="Y",0,IF(AG32="",1,IF(IFERROR(INDEX(Lists!$B$2:$B$9,MATCH(AG32,Lists!$A$2:$A$9,0)),"N")="Y",1,0))))</f>
        <v/>
      </c>
      <c r="AI32" s="29">
        <f>IF(AND(AH32=1,AF32&lt;&gt;""),SUMPRODUCT(($AF$2:AF32=AF32)*($AH$2:AH32=1)),"")</f>
        <v/>
      </c>
      <c r="AJ32" s="29">
        <f>IF(AI32="","",AF32&amp;"|"&amp;AI32)</f>
        <v/>
      </c>
      <c r="AK32" s="29">
        <f>IFERROR(TRIM(INDEX($A32:$X32,MATCH(Lists!$J$6,$A$1:$X$1,0))&amp;""),"")</f>
        <v/>
      </c>
    </row>
    <row r="33">
      <c r="Y33" s="28" t="n"/>
      <c r="Z33" s="30" t="n"/>
      <c r="AA33" s="30" t="n"/>
      <c r="AB33" s="28" t="n"/>
      <c r="AC33" s="29">
        <f>IFERROR(TRIM(INDEX($A33:$X33,MATCH(Lists!$J$2,$A$1:$X$1,0))&amp;""),"")</f>
        <v/>
      </c>
      <c r="AD33" s="29">
        <f>IFERROR(TRIM(INDEX($A33:$X33,MATCH(Lists!$J$3,$A$1:$X$1,0))&amp;""),"")</f>
        <v/>
      </c>
      <c r="AE33" s="29">
        <f>IFERROR(TRIM(INDEX($A33:$X33,MATCH(Lists!$J$4,$A$1:$X$1,0))&amp;""),"")</f>
        <v/>
      </c>
      <c r="AF33" s="29">
        <f>IFERROR(TRIM(INDEX($A33:$X33,MATCH(Lists!$J$5,$A$1:$X$1,0))&amp;""),"")</f>
        <v/>
      </c>
      <c r="AG33" s="29">
        <f>IFERROR(TRIM(INDEX($A33:$X33,MATCH(Lists!$J$7,$A$1:$X$1,0))&amp;""),"")</f>
        <v/>
      </c>
      <c r="AH33" s="29">
        <f>IF(AC33="",0,IF(UPPER(TRIM(Z33))="Y",0,IF(AG33="",1,IF(IFERROR(INDEX(Lists!$B$2:$B$9,MATCH(AG33,Lists!$A$2:$A$9,0)),"N")="Y",1,0))))</f>
        <v/>
      </c>
      <c r="AI33" s="29">
        <f>IF(AND(AH33=1,AF33&lt;&gt;""),SUMPRODUCT(($AF$2:AF33=AF33)*($AH$2:AH33=1)),"")</f>
        <v/>
      </c>
      <c r="AJ33" s="29">
        <f>IF(AI33="","",AF33&amp;"|"&amp;AI33)</f>
        <v/>
      </c>
      <c r="AK33" s="29">
        <f>IFERROR(TRIM(INDEX($A33:$X33,MATCH(Lists!$J$6,$A$1:$X$1,0))&amp;""),"")</f>
        <v/>
      </c>
    </row>
    <row r="34">
      <c r="Y34" s="28" t="n"/>
      <c r="Z34" s="30" t="n"/>
      <c r="AA34" s="30" t="n"/>
      <c r="AB34" s="28" t="n"/>
      <c r="AC34" s="29">
        <f>IFERROR(TRIM(INDEX($A34:$X34,MATCH(Lists!$J$2,$A$1:$X$1,0))&amp;""),"")</f>
        <v/>
      </c>
      <c r="AD34" s="29">
        <f>IFERROR(TRIM(INDEX($A34:$X34,MATCH(Lists!$J$3,$A$1:$X$1,0))&amp;""),"")</f>
        <v/>
      </c>
      <c r="AE34" s="29">
        <f>IFERROR(TRIM(INDEX($A34:$X34,MATCH(Lists!$J$4,$A$1:$X$1,0))&amp;""),"")</f>
        <v/>
      </c>
      <c r="AF34" s="29">
        <f>IFERROR(TRIM(INDEX($A34:$X34,MATCH(Lists!$J$5,$A$1:$X$1,0))&amp;""),"")</f>
        <v/>
      </c>
      <c r="AG34" s="29">
        <f>IFERROR(TRIM(INDEX($A34:$X34,MATCH(Lists!$J$7,$A$1:$X$1,0))&amp;""),"")</f>
        <v/>
      </c>
      <c r="AH34" s="29">
        <f>IF(AC34="",0,IF(UPPER(TRIM(Z34))="Y",0,IF(AG34="",1,IF(IFERROR(INDEX(Lists!$B$2:$B$9,MATCH(AG34,Lists!$A$2:$A$9,0)),"N")="Y",1,0))))</f>
        <v/>
      </c>
      <c r="AI34" s="29">
        <f>IF(AND(AH34=1,AF34&lt;&gt;""),SUMPRODUCT(($AF$2:AF34=AF34)*($AH$2:AH34=1)),"")</f>
        <v/>
      </c>
      <c r="AJ34" s="29">
        <f>IF(AI34="","",AF34&amp;"|"&amp;AI34)</f>
        <v/>
      </c>
      <c r="AK34" s="29">
        <f>IFERROR(TRIM(INDEX($A34:$X34,MATCH(Lists!$J$6,$A$1:$X$1,0))&amp;""),"")</f>
        <v/>
      </c>
    </row>
    <row r="35">
      <c r="Y35" s="28" t="n"/>
      <c r="Z35" s="30" t="n"/>
      <c r="AA35" s="30" t="n"/>
      <c r="AB35" s="28" t="n"/>
      <c r="AC35" s="29">
        <f>IFERROR(TRIM(INDEX($A35:$X35,MATCH(Lists!$J$2,$A$1:$X$1,0))&amp;""),"")</f>
        <v/>
      </c>
      <c r="AD35" s="29">
        <f>IFERROR(TRIM(INDEX($A35:$X35,MATCH(Lists!$J$3,$A$1:$X$1,0))&amp;""),"")</f>
        <v/>
      </c>
      <c r="AE35" s="29">
        <f>IFERROR(TRIM(INDEX($A35:$X35,MATCH(Lists!$J$4,$A$1:$X$1,0))&amp;""),"")</f>
        <v/>
      </c>
      <c r="AF35" s="29">
        <f>IFERROR(TRIM(INDEX($A35:$X35,MATCH(Lists!$J$5,$A$1:$X$1,0))&amp;""),"")</f>
        <v/>
      </c>
      <c r="AG35" s="29">
        <f>IFERROR(TRIM(INDEX($A35:$X35,MATCH(Lists!$J$7,$A$1:$X$1,0))&amp;""),"")</f>
        <v/>
      </c>
      <c r="AH35" s="29">
        <f>IF(AC35="",0,IF(UPPER(TRIM(Z35))="Y",0,IF(AG35="",1,IF(IFERROR(INDEX(Lists!$B$2:$B$9,MATCH(AG35,Lists!$A$2:$A$9,0)),"N")="Y",1,0))))</f>
        <v/>
      </c>
      <c r="AI35" s="29">
        <f>IF(AND(AH35=1,AF35&lt;&gt;""),SUMPRODUCT(($AF$2:AF35=AF35)*($AH$2:AH35=1)),"")</f>
        <v/>
      </c>
      <c r="AJ35" s="29">
        <f>IF(AI35="","",AF35&amp;"|"&amp;AI35)</f>
        <v/>
      </c>
      <c r="AK35" s="29">
        <f>IFERROR(TRIM(INDEX($A35:$X35,MATCH(Lists!$J$6,$A$1:$X$1,0))&amp;""),"")</f>
        <v/>
      </c>
    </row>
    <row r="36">
      <c r="Y36" s="28" t="n"/>
      <c r="Z36" s="30" t="n"/>
      <c r="AA36" s="30" t="n"/>
      <c r="AB36" s="28" t="n"/>
      <c r="AC36" s="29">
        <f>IFERROR(TRIM(INDEX($A36:$X36,MATCH(Lists!$J$2,$A$1:$X$1,0))&amp;""),"")</f>
        <v/>
      </c>
      <c r="AD36" s="29">
        <f>IFERROR(TRIM(INDEX($A36:$X36,MATCH(Lists!$J$3,$A$1:$X$1,0))&amp;""),"")</f>
        <v/>
      </c>
      <c r="AE36" s="29">
        <f>IFERROR(TRIM(INDEX($A36:$X36,MATCH(Lists!$J$4,$A$1:$X$1,0))&amp;""),"")</f>
        <v/>
      </c>
      <c r="AF36" s="29">
        <f>IFERROR(TRIM(INDEX($A36:$X36,MATCH(Lists!$J$5,$A$1:$X$1,0))&amp;""),"")</f>
        <v/>
      </c>
      <c r="AG36" s="29">
        <f>IFERROR(TRIM(INDEX($A36:$X36,MATCH(Lists!$J$7,$A$1:$X$1,0))&amp;""),"")</f>
        <v/>
      </c>
      <c r="AH36" s="29">
        <f>IF(AC36="",0,IF(UPPER(TRIM(Z36))="Y",0,IF(AG36="",1,IF(IFERROR(INDEX(Lists!$B$2:$B$9,MATCH(AG36,Lists!$A$2:$A$9,0)),"N")="Y",1,0))))</f>
        <v/>
      </c>
      <c r="AI36" s="29">
        <f>IF(AND(AH36=1,AF36&lt;&gt;""),SUMPRODUCT(($AF$2:AF36=AF36)*($AH$2:AH36=1)),"")</f>
        <v/>
      </c>
      <c r="AJ36" s="29">
        <f>IF(AI36="","",AF36&amp;"|"&amp;AI36)</f>
        <v/>
      </c>
      <c r="AK36" s="29">
        <f>IFERROR(TRIM(INDEX($A36:$X36,MATCH(Lists!$J$6,$A$1:$X$1,0))&amp;""),"")</f>
        <v/>
      </c>
    </row>
    <row r="37">
      <c r="Y37" s="28" t="n"/>
      <c r="Z37" s="30" t="n"/>
      <c r="AA37" s="30" t="n"/>
      <c r="AB37" s="28" t="n"/>
      <c r="AC37" s="29">
        <f>IFERROR(TRIM(INDEX($A37:$X37,MATCH(Lists!$J$2,$A$1:$X$1,0))&amp;""),"")</f>
        <v/>
      </c>
      <c r="AD37" s="29">
        <f>IFERROR(TRIM(INDEX($A37:$X37,MATCH(Lists!$J$3,$A$1:$X$1,0))&amp;""),"")</f>
        <v/>
      </c>
      <c r="AE37" s="29">
        <f>IFERROR(TRIM(INDEX($A37:$X37,MATCH(Lists!$J$4,$A$1:$X$1,0))&amp;""),"")</f>
        <v/>
      </c>
      <c r="AF37" s="29">
        <f>IFERROR(TRIM(INDEX($A37:$X37,MATCH(Lists!$J$5,$A$1:$X$1,0))&amp;""),"")</f>
        <v/>
      </c>
      <c r="AG37" s="29">
        <f>IFERROR(TRIM(INDEX($A37:$X37,MATCH(Lists!$J$7,$A$1:$X$1,0))&amp;""),"")</f>
        <v/>
      </c>
      <c r="AH37" s="29">
        <f>IF(AC37="",0,IF(UPPER(TRIM(Z37))="Y",0,IF(AG37="",1,IF(IFERROR(INDEX(Lists!$B$2:$B$9,MATCH(AG37,Lists!$A$2:$A$9,0)),"N")="Y",1,0))))</f>
        <v/>
      </c>
      <c r="AI37" s="29">
        <f>IF(AND(AH37=1,AF37&lt;&gt;""),SUMPRODUCT(($AF$2:AF37=AF37)*($AH$2:AH37=1)),"")</f>
        <v/>
      </c>
      <c r="AJ37" s="29">
        <f>IF(AI37="","",AF37&amp;"|"&amp;AI37)</f>
        <v/>
      </c>
      <c r="AK37" s="29">
        <f>IFERROR(TRIM(INDEX($A37:$X37,MATCH(Lists!$J$6,$A$1:$X$1,0))&amp;""),"")</f>
        <v/>
      </c>
    </row>
    <row r="38">
      <c r="Y38" s="28" t="n"/>
      <c r="Z38" s="30" t="n"/>
      <c r="AA38" s="30" t="n"/>
      <c r="AB38" s="28" t="n"/>
      <c r="AC38" s="29">
        <f>IFERROR(TRIM(INDEX($A38:$X38,MATCH(Lists!$J$2,$A$1:$X$1,0))&amp;""),"")</f>
        <v/>
      </c>
      <c r="AD38" s="29">
        <f>IFERROR(TRIM(INDEX($A38:$X38,MATCH(Lists!$J$3,$A$1:$X$1,0))&amp;""),"")</f>
        <v/>
      </c>
      <c r="AE38" s="29">
        <f>IFERROR(TRIM(INDEX($A38:$X38,MATCH(Lists!$J$4,$A$1:$X$1,0))&amp;""),"")</f>
        <v/>
      </c>
      <c r="AF38" s="29">
        <f>IFERROR(TRIM(INDEX($A38:$X38,MATCH(Lists!$J$5,$A$1:$X$1,0))&amp;""),"")</f>
        <v/>
      </c>
      <c r="AG38" s="29">
        <f>IFERROR(TRIM(INDEX($A38:$X38,MATCH(Lists!$J$7,$A$1:$X$1,0))&amp;""),"")</f>
        <v/>
      </c>
      <c r="AH38" s="29">
        <f>IF(AC38="",0,IF(UPPER(TRIM(Z38))="Y",0,IF(AG38="",1,IF(IFERROR(INDEX(Lists!$B$2:$B$9,MATCH(AG38,Lists!$A$2:$A$9,0)),"N")="Y",1,0))))</f>
        <v/>
      </c>
      <c r="AI38" s="29">
        <f>IF(AND(AH38=1,AF38&lt;&gt;""),SUMPRODUCT(($AF$2:AF38=AF38)*($AH$2:AH38=1)),"")</f>
        <v/>
      </c>
      <c r="AJ38" s="29">
        <f>IF(AI38="","",AF38&amp;"|"&amp;AI38)</f>
        <v/>
      </c>
      <c r="AK38" s="29">
        <f>IFERROR(TRIM(INDEX($A38:$X38,MATCH(Lists!$J$6,$A$1:$X$1,0))&amp;""),"")</f>
        <v/>
      </c>
    </row>
    <row r="39">
      <c r="Y39" s="28" t="n"/>
      <c r="Z39" s="30" t="n"/>
      <c r="AA39" s="30" t="n"/>
      <c r="AB39" s="28" t="n"/>
      <c r="AC39" s="29">
        <f>IFERROR(TRIM(INDEX($A39:$X39,MATCH(Lists!$J$2,$A$1:$X$1,0))&amp;""),"")</f>
        <v/>
      </c>
      <c r="AD39" s="29">
        <f>IFERROR(TRIM(INDEX($A39:$X39,MATCH(Lists!$J$3,$A$1:$X$1,0))&amp;""),"")</f>
        <v/>
      </c>
      <c r="AE39" s="29">
        <f>IFERROR(TRIM(INDEX($A39:$X39,MATCH(Lists!$J$4,$A$1:$X$1,0))&amp;""),"")</f>
        <v/>
      </c>
      <c r="AF39" s="29">
        <f>IFERROR(TRIM(INDEX($A39:$X39,MATCH(Lists!$J$5,$A$1:$X$1,0))&amp;""),"")</f>
        <v/>
      </c>
      <c r="AG39" s="29">
        <f>IFERROR(TRIM(INDEX($A39:$X39,MATCH(Lists!$J$7,$A$1:$X$1,0))&amp;""),"")</f>
        <v/>
      </c>
      <c r="AH39" s="29">
        <f>IF(AC39="",0,IF(UPPER(TRIM(Z39))="Y",0,IF(AG39="",1,IF(IFERROR(INDEX(Lists!$B$2:$B$9,MATCH(AG39,Lists!$A$2:$A$9,0)),"N")="Y",1,0))))</f>
        <v/>
      </c>
      <c r="AI39" s="29">
        <f>IF(AND(AH39=1,AF39&lt;&gt;""),SUMPRODUCT(($AF$2:AF39=AF39)*($AH$2:AH39=1)),"")</f>
        <v/>
      </c>
      <c r="AJ39" s="29">
        <f>IF(AI39="","",AF39&amp;"|"&amp;AI39)</f>
        <v/>
      </c>
      <c r="AK39" s="29">
        <f>IFERROR(TRIM(INDEX($A39:$X39,MATCH(Lists!$J$6,$A$1:$X$1,0))&amp;""),"")</f>
        <v/>
      </c>
    </row>
    <row r="40">
      <c r="Y40" s="28" t="n"/>
      <c r="Z40" s="30" t="n"/>
      <c r="AA40" s="30" t="n"/>
      <c r="AB40" s="28" t="n"/>
      <c r="AC40" s="29">
        <f>IFERROR(TRIM(INDEX($A40:$X40,MATCH(Lists!$J$2,$A$1:$X$1,0))&amp;""),"")</f>
        <v/>
      </c>
      <c r="AD40" s="29">
        <f>IFERROR(TRIM(INDEX($A40:$X40,MATCH(Lists!$J$3,$A$1:$X$1,0))&amp;""),"")</f>
        <v/>
      </c>
      <c r="AE40" s="29">
        <f>IFERROR(TRIM(INDEX($A40:$X40,MATCH(Lists!$J$4,$A$1:$X$1,0))&amp;""),"")</f>
        <v/>
      </c>
      <c r="AF40" s="29">
        <f>IFERROR(TRIM(INDEX($A40:$X40,MATCH(Lists!$J$5,$A$1:$X$1,0))&amp;""),"")</f>
        <v/>
      </c>
      <c r="AG40" s="29">
        <f>IFERROR(TRIM(INDEX($A40:$X40,MATCH(Lists!$J$7,$A$1:$X$1,0))&amp;""),"")</f>
        <v/>
      </c>
      <c r="AH40" s="29">
        <f>IF(AC40="",0,IF(UPPER(TRIM(Z40))="Y",0,IF(AG40="",1,IF(IFERROR(INDEX(Lists!$B$2:$B$9,MATCH(AG40,Lists!$A$2:$A$9,0)),"N")="Y",1,0))))</f>
        <v/>
      </c>
      <c r="AI40" s="29">
        <f>IF(AND(AH40=1,AF40&lt;&gt;""),SUMPRODUCT(($AF$2:AF40=AF40)*($AH$2:AH40=1)),"")</f>
        <v/>
      </c>
      <c r="AJ40" s="29">
        <f>IF(AI40="","",AF40&amp;"|"&amp;AI40)</f>
        <v/>
      </c>
      <c r="AK40" s="29">
        <f>IFERROR(TRIM(INDEX($A40:$X40,MATCH(Lists!$J$6,$A$1:$X$1,0))&amp;""),"")</f>
        <v/>
      </c>
    </row>
    <row r="41">
      <c r="Y41" s="28" t="n"/>
      <c r="Z41" s="30" t="n"/>
      <c r="AA41" s="30" t="n"/>
      <c r="AB41" s="28" t="n"/>
      <c r="AC41" s="29">
        <f>IFERROR(TRIM(INDEX($A41:$X41,MATCH(Lists!$J$2,$A$1:$X$1,0))&amp;""),"")</f>
        <v/>
      </c>
      <c r="AD41" s="29">
        <f>IFERROR(TRIM(INDEX($A41:$X41,MATCH(Lists!$J$3,$A$1:$X$1,0))&amp;""),"")</f>
        <v/>
      </c>
      <c r="AE41" s="29">
        <f>IFERROR(TRIM(INDEX($A41:$X41,MATCH(Lists!$J$4,$A$1:$X$1,0))&amp;""),"")</f>
        <v/>
      </c>
      <c r="AF41" s="29">
        <f>IFERROR(TRIM(INDEX($A41:$X41,MATCH(Lists!$J$5,$A$1:$X$1,0))&amp;""),"")</f>
        <v/>
      </c>
      <c r="AG41" s="29">
        <f>IFERROR(TRIM(INDEX($A41:$X41,MATCH(Lists!$J$7,$A$1:$X$1,0))&amp;""),"")</f>
        <v/>
      </c>
      <c r="AH41" s="29">
        <f>IF(AC41="",0,IF(UPPER(TRIM(Z41))="Y",0,IF(AG41="",1,IF(IFERROR(INDEX(Lists!$B$2:$B$9,MATCH(AG41,Lists!$A$2:$A$9,0)),"N")="Y",1,0))))</f>
        <v/>
      </c>
      <c r="AI41" s="29">
        <f>IF(AND(AH41=1,AF41&lt;&gt;""),SUMPRODUCT(($AF$2:AF41=AF41)*($AH$2:AH41=1)),"")</f>
        <v/>
      </c>
      <c r="AJ41" s="29">
        <f>IF(AI41="","",AF41&amp;"|"&amp;AI41)</f>
        <v/>
      </c>
      <c r="AK41" s="29">
        <f>IFERROR(TRIM(INDEX($A41:$X41,MATCH(Lists!$J$6,$A$1:$X$1,0))&amp;""),"")</f>
        <v/>
      </c>
    </row>
    <row r="42">
      <c r="Y42" s="28" t="n"/>
      <c r="Z42" s="30" t="n"/>
      <c r="AA42" s="30" t="n"/>
      <c r="AB42" s="28" t="n"/>
      <c r="AC42" s="29">
        <f>IFERROR(TRIM(INDEX($A42:$X42,MATCH(Lists!$J$2,$A$1:$X$1,0))&amp;""),"")</f>
        <v/>
      </c>
      <c r="AD42" s="29">
        <f>IFERROR(TRIM(INDEX($A42:$X42,MATCH(Lists!$J$3,$A$1:$X$1,0))&amp;""),"")</f>
        <v/>
      </c>
      <c r="AE42" s="29">
        <f>IFERROR(TRIM(INDEX($A42:$X42,MATCH(Lists!$J$4,$A$1:$X$1,0))&amp;""),"")</f>
        <v/>
      </c>
      <c r="AF42" s="29">
        <f>IFERROR(TRIM(INDEX($A42:$X42,MATCH(Lists!$J$5,$A$1:$X$1,0))&amp;""),"")</f>
        <v/>
      </c>
      <c r="AG42" s="29">
        <f>IFERROR(TRIM(INDEX($A42:$X42,MATCH(Lists!$J$7,$A$1:$X$1,0))&amp;""),"")</f>
        <v/>
      </c>
      <c r="AH42" s="29">
        <f>IF(AC42="",0,IF(UPPER(TRIM(Z42))="Y",0,IF(AG42="",1,IF(IFERROR(INDEX(Lists!$B$2:$B$9,MATCH(AG42,Lists!$A$2:$A$9,0)),"N")="Y",1,0))))</f>
        <v/>
      </c>
      <c r="AI42" s="29">
        <f>IF(AND(AH42=1,AF42&lt;&gt;""),SUMPRODUCT(($AF$2:AF42=AF42)*($AH$2:AH42=1)),"")</f>
        <v/>
      </c>
      <c r="AJ42" s="29">
        <f>IF(AI42="","",AF42&amp;"|"&amp;AI42)</f>
        <v/>
      </c>
      <c r="AK42" s="29">
        <f>IFERROR(TRIM(INDEX($A42:$X42,MATCH(Lists!$J$6,$A$1:$X$1,0))&amp;""),"")</f>
        <v/>
      </c>
    </row>
    <row r="43">
      <c r="Y43" s="28" t="n"/>
      <c r="Z43" s="30" t="n"/>
      <c r="AA43" s="30" t="n"/>
      <c r="AB43" s="28" t="n"/>
      <c r="AC43" s="29">
        <f>IFERROR(TRIM(INDEX($A43:$X43,MATCH(Lists!$J$2,$A$1:$X$1,0))&amp;""),"")</f>
        <v/>
      </c>
      <c r="AD43" s="29">
        <f>IFERROR(TRIM(INDEX($A43:$X43,MATCH(Lists!$J$3,$A$1:$X$1,0))&amp;""),"")</f>
        <v/>
      </c>
      <c r="AE43" s="29">
        <f>IFERROR(TRIM(INDEX($A43:$X43,MATCH(Lists!$J$4,$A$1:$X$1,0))&amp;""),"")</f>
        <v/>
      </c>
      <c r="AF43" s="29">
        <f>IFERROR(TRIM(INDEX($A43:$X43,MATCH(Lists!$J$5,$A$1:$X$1,0))&amp;""),"")</f>
        <v/>
      </c>
      <c r="AG43" s="29">
        <f>IFERROR(TRIM(INDEX($A43:$X43,MATCH(Lists!$J$7,$A$1:$X$1,0))&amp;""),"")</f>
        <v/>
      </c>
      <c r="AH43" s="29">
        <f>IF(AC43="",0,IF(UPPER(TRIM(Z43))="Y",0,IF(AG43="",1,IF(IFERROR(INDEX(Lists!$B$2:$B$9,MATCH(AG43,Lists!$A$2:$A$9,0)),"N")="Y",1,0))))</f>
        <v/>
      </c>
      <c r="AI43" s="29">
        <f>IF(AND(AH43=1,AF43&lt;&gt;""),SUMPRODUCT(($AF$2:AF43=AF43)*($AH$2:AH43=1)),"")</f>
        <v/>
      </c>
      <c r="AJ43" s="29">
        <f>IF(AI43="","",AF43&amp;"|"&amp;AI43)</f>
        <v/>
      </c>
      <c r="AK43" s="29">
        <f>IFERROR(TRIM(INDEX($A43:$X43,MATCH(Lists!$J$6,$A$1:$X$1,0))&amp;""),"")</f>
        <v/>
      </c>
    </row>
    <row r="44">
      <c r="Y44" s="28" t="n"/>
      <c r="Z44" s="30" t="n"/>
      <c r="AA44" s="30" t="n"/>
      <c r="AB44" s="28" t="n"/>
      <c r="AC44" s="29">
        <f>IFERROR(TRIM(INDEX($A44:$X44,MATCH(Lists!$J$2,$A$1:$X$1,0))&amp;""),"")</f>
        <v/>
      </c>
      <c r="AD44" s="29">
        <f>IFERROR(TRIM(INDEX($A44:$X44,MATCH(Lists!$J$3,$A$1:$X$1,0))&amp;""),"")</f>
        <v/>
      </c>
      <c r="AE44" s="29">
        <f>IFERROR(TRIM(INDEX($A44:$X44,MATCH(Lists!$J$4,$A$1:$X$1,0))&amp;""),"")</f>
        <v/>
      </c>
      <c r="AF44" s="29">
        <f>IFERROR(TRIM(INDEX($A44:$X44,MATCH(Lists!$J$5,$A$1:$X$1,0))&amp;""),"")</f>
        <v/>
      </c>
      <c r="AG44" s="29">
        <f>IFERROR(TRIM(INDEX($A44:$X44,MATCH(Lists!$J$7,$A$1:$X$1,0))&amp;""),"")</f>
        <v/>
      </c>
      <c r="AH44" s="29">
        <f>IF(AC44="",0,IF(UPPER(TRIM(Z44))="Y",0,IF(AG44="",1,IF(IFERROR(INDEX(Lists!$B$2:$B$9,MATCH(AG44,Lists!$A$2:$A$9,0)),"N")="Y",1,0))))</f>
        <v/>
      </c>
      <c r="AI44" s="29">
        <f>IF(AND(AH44=1,AF44&lt;&gt;""),SUMPRODUCT(($AF$2:AF44=AF44)*($AH$2:AH44=1)),"")</f>
        <v/>
      </c>
      <c r="AJ44" s="29">
        <f>IF(AI44="","",AF44&amp;"|"&amp;AI44)</f>
        <v/>
      </c>
      <c r="AK44" s="29">
        <f>IFERROR(TRIM(INDEX($A44:$X44,MATCH(Lists!$J$6,$A$1:$X$1,0))&amp;""),"")</f>
        <v/>
      </c>
    </row>
    <row r="45">
      <c r="Y45" s="28" t="n"/>
      <c r="Z45" s="30" t="n"/>
      <c r="AA45" s="30" t="n"/>
      <c r="AB45" s="28" t="n"/>
      <c r="AC45" s="29">
        <f>IFERROR(TRIM(INDEX($A45:$X45,MATCH(Lists!$J$2,$A$1:$X$1,0))&amp;""),"")</f>
        <v/>
      </c>
      <c r="AD45" s="29">
        <f>IFERROR(TRIM(INDEX($A45:$X45,MATCH(Lists!$J$3,$A$1:$X$1,0))&amp;""),"")</f>
        <v/>
      </c>
      <c r="AE45" s="29">
        <f>IFERROR(TRIM(INDEX($A45:$X45,MATCH(Lists!$J$4,$A$1:$X$1,0))&amp;""),"")</f>
        <v/>
      </c>
      <c r="AF45" s="29">
        <f>IFERROR(TRIM(INDEX($A45:$X45,MATCH(Lists!$J$5,$A$1:$X$1,0))&amp;""),"")</f>
        <v/>
      </c>
      <c r="AG45" s="29">
        <f>IFERROR(TRIM(INDEX($A45:$X45,MATCH(Lists!$J$7,$A$1:$X$1,0))&amp;""),"")</f>
        <v/>
      </c>
      <c r="AH45" s="29">
        <f>IF(AC45="",0,IF(UPPER(TRIM(Z45))="Y",0,IF(AG45="",1,IF(IFERROR(INDEX(Lists!$B$2:$B$9,MATCH(AG45,Lists!$A$2:$A$9,0)),"N")="Y",1,0))))</f>
        <v/>
      </c>
      <c r="AI45" s="29">
        <f>IF(AND(AH45=1,AF45&lt;&gt;""),SUMPRODUCT(($AF$2:AF45=AF45)*($AH$2:AH45=1)),"")</f>
        <v/>
      </c>
      <c r="AJ45" s="29">
        <f>IF(AI45="","",AF45&amp;"|"&amp;AI45)</f>
        <v/>
      </c>
      <c r="AK45" s="29">
        <f>IFERROR(TRIM(INDEX($A45:$X45,MATCH(Lists!$J$6,$A$1:$X$1,0))&amp;""),"")</f>
        <v/>
      </c>
    </row>
    <row r="46">
      <c r="Y46" s="28" t="n"/>
      <c r="Z46" s="30" t="n"/>
      <c r="AA46" s="30" t="n"/>
      <c r="AB46" s="28" t="n"/>
      <c r="AC46" s="29">
        <f>IFERROR(TRIM(INDEX($A46:$X46,MATCH(Lists!$J$2,$A$1:$X$1,0))&amp;""),"")</f>
        <v/>
      </c>
      <c r="AD46" s="29">
        <f>IFERROR(TRIM(INDEX($A46:$X46,MATCH(Lists!$J$3,$A$1:$X$1,0))&amp;""),"")</f>
        <v/>
      </c>
      <c r="AE46" s="29">
        <f>IFERROR(TRIM(INDEX($A46:$X46,MATCH(Lists!$J$4,$A$1:$X$1,0))&amp;""),"")</f>
        <v/>
      </c>
      <c r="AF46" s="29">
        <f>IFERROR(TRIM(INDEX($A46:$X46,MATCH(Lists!$J$5,$A$1:$X$1,0))&amp;""),"")</f>
        <v/>
      </c>
      <c r="AG46" s="29">
        <f>IFERROR(TRIM(INDEX($A46:$X46,MATCH(Lists!$J$7,$A$1:$X$1,0))&amp;""),"")</f>
        <v/>
      </c>
      <c r="AH46" s="29">
        <f>IF(AC46="",0,IF(UPPER(TRIM(Z46))="Y",0,IF(AG46="",1,IF(IFERROR(INDEX(Lists!$B$2:$B$9,MATCH(AG46,Lists!$A$2:$A$9,0)),"N")="Y",1,0))))</f>
        <v/>
      </c>
      <c r="AI46" s="29">
        <f>IF(AND(AH46=1,AF46&lt;&gt;""),SUMPRODUCT(($AF$2:AF46=AF46)*($AH$2:AH46=1)),"")</f>
        <v/>
      </c>
      <c r="AJ46" s="29">
        <f>IF(AI46="","",AF46&amp;"|"&amp;AI46)</f>
        <v/>
      </c>
      <c r="AK46" s="29">
        <f>IFERROR(TRIM(INDEX($A46:$X46,MATCH(Lists!$J$6,$A$1:$X$1,0))&amp;""),"")</f>
        <v/>
      </c>
    </row>
    <row r="47">
      <c r="Y47" s="28" t="n"/>
      <c r="Z47" s="30" t="n"/>
      <c r="AA47" s="30" t="n"/>
      <c r="AB47" s="28" t="n"/>
      <c r="AC47" s="29">
        <f>IFERROR(TRIM(INDEX($A47:$X47,MATCH(Lists!$J$2,$A$1:$X$1,0))&amp;""),"")</f>
        <v/>
      </c>
      <c r="AD47" s="29">
        <f>IFERROR(TRIM(INDEX($A47:$X47,MATCH(Lists!$J$3,$A$1:$X$1,0))&amp;""),"")</f>
        <v/>
      </c>
      <c r="AE47" s="29">
        <f>IFERROR(TRIM(INDEX($A47:$X47,MATCH(Lists!$J$4,$A$1:$X$1,0))&amp;""),"")</f>
        <v/>
      </c>
      <c r="AF47" s="29">
        <f>IFERROR(TRIM(INDEX($A47:$X47,MATCH(Lists!$J$5,$A$1:$X$1,0))&amp;""),"")</f>
        <v/>
      </c>
      <c r="AG47" s="29">
        <f>IFERROR(TRIM(INDEX($A47:$X47,MATCH(Lists!$J$7,$A$1:$X$1,0))&amp;""),"")</f>
        <v/>
      </c>
      <c r="AH47" s="29">
        <f>IF(AC47="",0,IF(UPPER(TRIM(Z47))="Y",0,IF(AG47="",1,IF(IFERROR(INDEX(Lists!$B$2:$B$9,MATCH(AG47,Lists!$A$2:$A$9,0)),"N")="Y",1,0))))</f>
        <v/>
      </c>
      <c r="AI47" s="29">
        <f>IF(AND(AH47=1,AF47&lt;&gt;""),SUMPRODUCT(($AF$2:AF47=AF47)*($AH$2:AH47=1)),"")</f>
        <v/>
      </c>
      <c r="AJ47" s="29">
        <f>IF(AI47="","",AF47&amp;"|"&amp;AI47)</f>
        <v/>
      </c>
      <c r="AK47" s="29">
        <f>IFERROR(TRIM(INDEX($A47:$X47,MATCH(Lists!$J$6,$A$1:$X$1,0))&amp;""),"")</f>
        <v/>
      </c>
    </row>
    <row r="48">
      <c r="Y48" s="28" t="n"/>
      <c r="Z48" s="30" t="n"/>
      <c r="AA48" s="30" t="n"/>
      <c r="AB48" s="28" t="n"/>
      <c r="AC48" s="29">
        <f>IFERROR(TRIM(INDEX($A48:$X48,MATCH(Lists!$J$2,$A$1:$X$1,0))&amp;""),"")</f>
        <v/>
      </c>
      <c r="AD48" s="29">
        <f>IFERROR(TRIM(INDEX($A48:$X48,MATCH(Lists!$J$3,$A$1:$X$1,0))&amp;""),"")</f>
        <v/>
      </c>
      <c r="AE48" s="29">
        <f>IFERROR(TRIM(INDEX($A48:$X48,MATCH(Lists!$J$4,$A$1:$X$1,0))&amp;""),"")</f>
        <v/>
      </c>
      <c r="AF48" s="29">
        <f>IFERROR(TRIM(INDEX($A48:$X48,MATCH(Lists!$J$5,$A$1:$X$1,0))&amp;""),"")</f>
        <v/>
      </c>
      <c r="AG48" s="29">
        <f>IFERROR(TRIM(INDEX($A48:$X48,MATCH(Lists!$J$7,$A$1:$X$1,0))&amp;""),"")</f>
        <v/>
      </c>
      <c r="AH48" s="29">
        <f>IF(AC48="",0,IF(UPPER(TRIM(Z48))="Y",0,IF(AG48="",1,IF(IFERROR(INDEX(Lists!$B$2:$B$9,MATCH(AG48,Lists!$A$2:$A$9,0)),"N")="Y",1,0))))</f>
        <v/>
      </c>
      <c r="AI48" s="29">
        <f>IF(AND(AH48=1,AF48&lt;&gt;""),SUMPRODUCT(($AF$2:AF48=AF48)*($AH$2:AH48=1)),"")</f>
        <v/>
      </c>
      <c r="AJ48" s="29">
        <f>IF(AI48="","",AF48&amp;"|"&amp;AI48)</f>
        <v/>
      </c>
      <c r="AK48" s="29">
        <f>IFERROR(TRIM(INDEX($A48:$X48,MATCH(Lists!$J$6,$A$1:$X$1,0))&amp;""),"")</f>
        <v/>
      </c>
    </row>
    <row r="49">
      <c r="Y49" s="28" t="n"/>
      <c r="Z49" s="30" t="n"/>
      <c r="AA49" s="30" t="n"/>
      <c r="AB49" s="28" t="n"/>
      <c r="AC49" s="29">
        <f>IFERROR(TRIM(INDEX($A49:$X49,MATCH(Lists!$J$2,$A$1:$X$1,0))&amp;""),"")</f>
        <v/>
      </c>
      <c r="AD49" s="29">
        <f>IFERROR(TRIM(INDEX($A49:$X49,MATCH(Lists!$J$3,$A$1:$X$1,0))&amp;""),"")</f>
        <v/>
      </c>
      <c r="AE49" s="29">
        <f>IFERROR(TRIM(INDEX($A49:$X49,MATCH(Lists!$J$4,$A$1:$X$1,0))&amp;""),"")</f>
        <v/>
      </c>
      <c r="AF49" s="29">
        <f>IFERROR(TRIM(INDEX($A49:$X49,MATCH(Lists!$J$5,$A$1:$X$1,0))&amp;""),"")</f>
        <v/>
      </c>
      <c r="AG49" s="29">
        <f>IFERROR(TRIM(INDEX($A49:$X49,MATCH(Lists!$J$7,$A$1:$X$1,0))&amp;""),"")</f>
        <v/>
      </c>
      <c r="AH49" s="29">
        <f>IF(AC49="",0,IF(UPPER(TRIM(Z49))="Y",0,IF(AG49="",1,IF(IFERROR(INDEX(Lists!$B$2:$B$9,MATCH(AG49,Lists!$A$2:$A$9,0)),"N")="Y",1,0))))</f>
        <v/>
      </c>
      <c r="AI49" s="29">
        <f>IF(AND(AH49=1,AF49&lt;&gt;""),SUMPRODUCT(($AF$2:AF49=AF49)*($AH$2:AH49=1)),"")</f>
        <v/>
      </c>
      <c r="AJ49" s="29">
        <f>IF(AI49="","",AF49&amp;"|"&amp;AI49)</f>
        <v/>
      </c>
      <c r="AK49" s="29">
        <f>IFERROR(TRIM(INDEX($A49:$X49,MATCH(Lists!$J$6,$A$1:$X$1,0))&amp;""),"")</f>
        <v/>
      </c>
    </row>
    <row r="50">
      <c r="Y50" s="28" t="n"/>
      <c r="Z50" s="30" t="n"/>
      <c r="AA50" s="30" t="n"/>
      <c r="AB50" s="28" t="n"/>
      <c r="AC50" s="29">
        <f>IFERROR(TRIM(INDEX($A50:$X50,MATCH(Lists!$J$2,$A$1:$X$1,0))&amp;""),"")</f>
        <v/>
      </c>
      <c r="AD50" s="29">
        <f>IFERROR(TRIM(INDEX($A50:$X50,MATCH(Lists!$J$3,$A$1:$X$1,0))&amp;""),"")</f>
        <v/>
      </c>
      <c r="AE50" s="29">
        <f>IFERROR(TRIM(INDEX($A50:$X50,MATCH(Lists!$J$4,$A$1:$X$1,0))&amp;""),"")</f>
        <v/>
      </c>
      <c r="AF50" s="29">
        <f>IFERROR(TRIM(INDEX($A50:$X50,MATCH(Lists!$J$5,$A$1:$X$1,0))&amp;""),"")</f>
        <v/>
      </c>
      <c r="AG50" s="29">
        <f>IFERROR(TRIM(INDEX($A50:$X50,MATCH(Lists!$J$7,$A$1:$X$1,0))&amp;""),"")</f>
        <v/>
      </c>
      <c r="AH50" s="29">
        <f>IF(AC50="",0,IF(UPPER(TRIM(Z50))="Y",0,IF(AG50="",1,IF(IFERROR(INDEX(Lists!$B$2:$B$9,MATCH(AG50,Lists!$A$2:$A$9,0)),"N")="Y",1,0))))</f>
        <v/>
      </c>
      <c r="AI50" s="29">
        <f>IF(AND(AH50=1,AF50&lt;&gt;""),SUMPRODUCT(($AF$2:AF50=AF50)*($AH$2:AH50=1)),"")</f>
        <v/>
      </c>
      <c r="AJ50" s="29">
        <f>IF(AI50="","",AF50&amp;"|"&amp;AI50)</f>
        <v/>
      </c>
      <c r="AK50" s="29">
        <f>IFERROR(TRIM(INDEX($A50:$X50,MATCH(Lists!$J$6,$A$1:$X$1,0))&amp;""),"")</f>
        <v/>
      </c>
    </row>
    <row r="51">
      <c r="Y51" s="28" t="n"/>
      <c r="Z51" s="30" t="n"/>
      <c r="AA51" s="30" t="n"/>
      <c r="AB51" s="28" t="n"/>
      <c r="AC51" s="29">
        <f>IFERROR(TRIM(INDEX($A51:$X51,MATCH(Lists!$J$2,$A$1:$X$1,0))&amp;""),"")</f>
        <v/>
      </c>
      <c r="AD51" s="29">
        <f>IFERROR(TRIM(INDEX($A51:$X51,MATCH(Lists!$J$3,$A$1:$X$1,0))&amp;""),"")</f>
        <v/>
      </c>
      <c r="AE51" s="29">
        <f>IFERROR(TRIM(INDEX($A51:$X51,MATCH(Lists!$J$4,$A$1:$X$1,0))&amp;""),"")</f>
        <v/>
      </c>
      <c r="AF51" s="29">
        <f>IFERROR(TRIM(INDEX($A51:$X51,MATCH(Lists!$J$5,$A$1:$X$1,0))&amp;""),"")</f>
        <v/>
      </c>
      <c r="AG51" s="29">
        <f>IFERROR(TRIM(INDEX($A51:$X51,MATCH(Lists!$J$7,$A$1:$X$1,0))&amp;""),"")</f>
        <v/>
      </c>
      <c r="AH51" s="29">
        <f>IF(AC51="",0,IF(UPPER(TRIM(Z51))="Y",0,IF(AG51="",1,IF(IFERROR(INDEX(Lists!$B$2:$B$9,MATCH(AG51,Lists!$A$2:$A$9,0)),"N")="Y",1,0))))</f>
        <v/>
      </c>
      <c r="AI51" s="29">
        <f>IF(AND(AH51=1,AF51&lt;&gt;""),SUMPRODUCT(($AF$2:AF51=AF51)*($AH$2:AH51=1)),"")</f>
        <v/>
      </c>
      <c r="AJ51" s="29">
        <f>IF(AI51="","",AF51&amp;"|"&amp;AI51)</f>
        <v/>
      </c>
      <c r="AK51" s="29">
        <f>IFERROR(TRIM(INDEX($A51:$X51,MATCH(Lists!$J$6,$A$1:$X$1,0))&amp;""),"")</f>
        <v/>
      </c>
    </row>
    <row r="52">
      <c r="Y52" s="28" t="n"/>
      <c r="Z52" s="30" t="n"/>
      <c r="AA52" s="30" t="n"/>
      <c r="AB52" s="28" t="n"/>
      <c r="AC52" s="29">
        <f>IFERROR(TRIM(INDEX($A52:$X52,MATCH(Lists!$J$2,$A$1:$X$1,0))&amp;""),"")</f>
        <v/>
      </c>
      <c r="AD52" s="29">
        <f>IFERROR(TRIM(INDEX($A52:$X52,MATCH(Lists!$J$3,$A$1:$X$1,0))&amp;""),"")</f>
        <v/>
      </c>
      <c r="AE52" s="29">
        <f>IFERROR(TRIM(INDEX($A52:$X52,MATCH(Lists!$J$4,$A$1:$X$1,0))&amp;""),"")</f>
        <v/>
      </c>
      <c r="AF52" s="29">
        <f>IFERROR(TRIM(INDEX($A52:$X52,MATCH(Lists!$J$5,$A$1:$X$1,0))&amp;""),"")</f>
        <v/>
      </c>
      <c r="AG52" s="29">
        <f>IFERROR(TRIM(INDEX($A52:$X52,MATCH(Lists!$J$7,$A$1:$X$1,0))&amp;""),"")</f>
        <v/>
      </c>
      <c r="AH52" s="29">
        <f>IF(AC52="",0,IF(UPPER(TRIM(Z52))="Y",0,IF(AG52="",1,IF(IFERROR(INDEX(Lists!$B$2:$B$9,MATCH(AG52,Lists!$A$2:$A$9,0)),"N")="Y",1,0))))</f>
        <v/>
      </c>
      <c r="AI52" s="29">
        <f>IF(AND(AH52=1,AF52&lt;&gt;""),SUMPRODUCT(($AF$2:AF52=AF52)*($AH$2:AH52=1)),"")</f>
        <v/>
      </c>
      <c r="AJ52" s="29">
        <f>IF(AI52="","",AF52&amp;"|"&amp;AI52)</f>
        <v/>
      </c>
      <c r="AK52" s="29">
        <f>IFERROR(TRIM(INDEX($A52:$X52,MATCH(Lists!$J$6,$A$1:$X$1,0))&amp;""),"")</f>
        <v/>
      </c>
    </row>
    <row r="53">
      <c r="Y53" s="28" t="n"/>
      <c r="Z53" s="30" t="n"/>
      <c r="AA53" s="30" t="n"/>
      <c r="AB53" s="28" t="n"/>
      <c r="AC53" s="29">
        <f>IFERROR(TRIM(INDEX($A53:$X53,MATCH(Lists!$J$2,$A$1:$X$1,0))&amp;""),"")</f>
        <v/>
      </c>
      <c r="AD53" s="29">
        <f>IFERROR(TRIM(INDEX($A53:$X53,MATCH(Lists!$J$3,$A$1:$X$1,0))&amp;""),"")</f>
        <v/>
      </c>
      <c r="AE53" s="29">
        <f>IFERROR(TRIM(INDEX($A53:$X53,MATCH(Lists!$J$4,$A$1:$X$1,0))&amp;""),"")</f>
        <v/>
      </c>
      <c r="AF53" s="29">
        <f>IFERROR(TRIM(INDEX($A53:$X53,MATCH(Lists!$J$5,$A$1:$X$1,0))&amp;""),"")</f>
        <v/>
      </c>
      <c r="AG53" s="29">
        <f>IFERROR(TRIM(INDEX($A53:$X53,MATCH(Lists!$J$7,$A$1:$X$1,0))&amp;""),"")</f>
        <v/>
      </c>
      <c r="AH53" s="29">
        <f>IF(AC53="",0,IF(UPPER(TRIM(Z53))="Y",0,IF(AG53="",1,IF(IFERROR(INDEX(Lists!$B$2:$B$9,MATCH(AG53,Lists!$A$2:$A$9,0)),"N")="Y",1,0))))</f>
        <v/>
      </c>
      <c r="AI53" s="29">
        <f>IF(AND(AH53=1,AF53&lt;&gt;""),SUMPRODUCT(($AF$2:AF53=AF53)*($AH$2:AH53=1)),"")</f>
        <v/>
      </c>
      <c r="AJ53" s="29">
        <f>IF(AI53="","",AF53&amp;"|"&amp;AI53)</f>
        <v/>
      </c>
      <c r="AK53" s="29">
        <f>IFERROR(TRIM(INDEX($A53:$X53,MATCH(Lists!$J$6,$A$1:$X$1,0))&amp;""),"")</f>
        <v/>
      </c>
    </row>
    <row r="54">
      <c r="Y54" s="28" t="n"/>
      <c r="Z54" s="30" t="n"/>
      <c r="AA54" s="30" t="n"/>
      <c r="AB54" s="28" t="n"/>
      <c r="AC54" s="29">
        <f>IFERROR(TRIM(INDEX($A54:$X54,MATCH(Lists!$J$2,$A$1:$X$1,0))&amp;""),"")</f>
        <v/>
      </c>
      <c r="AD54" s="29">
        <f>IFERROR(TRIM(INDEX($A54:$X54,MATCH(Lists!$J$3,$A$1:$X$1,0))&amp;""),"")</f>
        <v/>
      </c>
      <c r="AE54" s="29">
        <f>IFERROR(TRIM(INDEX($A54:$X54,MATCH(Lists!$J$4,$A$1:$X$1,0))&amp;""),"")</f>
        <v/>
      </c>
      <c r="AF54" s="29">
        <f>IFERROR(TRIM(INDEX($A54:$X54,MATCH(Lists!$J$5,$A$1:$X$1,0))&amp;""),"")</f>
        <v/>
      </c>
      <c r="AG54" s="29">
        <f>IFERROR(TRIM(INDEX($A54:$X54,MATCH(Lists!$J$7,$A$1:$X$1,0))&amp;""),"")</f>
        <v/>
      </c>
      <c r="AH54" s="29">
        <f>IF(AC54="",0,IF(UPPER(TRIM(Z54))="Y",0,IF(AG54="",1,IF(IFERROR(INDEX(Lists!$B$2:$B$9,MATCH(AG54,Lists!$A$2:$A$9,0)),"N")="Y",1,0))))</f>
        <v/>
      </c>
      <c r="AI54" s="29">
        <f>IF(AND(AH54=1,AF54&lt;&gt;""),SUMPRODUCT(($AF$2:AF54=AF54)*($AH$2:AH54=1)),"")</f>
        <v/>
      </c>
      <c r="AJ54" s="29">
        <f>IF(AI54="","",AF54&amp;"|"&amp;AI54)</f>
        <v/>
      </c>
      <c r="AK54" s="29">
        <f>IFERROR(TRIM(INDEX($A54:$X54,MATCH(Lists!$J$6,$A$1:$X$1,0))&amp;""),"")</f>
        <v/>
      </c>
    </row>
    <row r="55">
      <c r="Y55" s="28" t="n"/>
      <c r="Z55" s="30" t="n"/>
      <c r="AA55" s="30" t="n"/>
      <c r="AB55" s="28" t="n"/>
      <c r="AC55" s="29">
        <f>IFERROR(TRIM(INDEX($A55:$X55,MATCH(Lists!$J$2,$A$1:$X$1,0))&amp;""),"")</f>
        <v/>
      </c>
      <c r="AD55" s="29">
        <f>IFERROR(TRIM(INDEX($A55:$X55,MATCH(Lists!$J$3,$A$1:$X$1,0))&amp;""),"")</f>
        <v/>
      </c>
      <c r="AE55" s="29">
        <f>IFERROR(TRIM(INDEX($A55:$X55,MATCH(Lists!$J$4,$A$1:$X$1,0))&amp;""),"")</f>
        <v/>
      </c>
      <c r="AF55" s="29">
        <f>IFERROR(TRIM(INDEX($A55:$X55,MATCH(Lists!$J$5,$A$1:$X$1,0))&amp;""),"")</f>
        <v/>
      </c>
      <c r="AG55" s="29">
        <f>IFERROR(TRIM(INDEX($A55:$X55,MATCH(Lists!$J$7,$A$1:$X$1,0))&amp;""),"")</f>
        <v/>
      </c>
      <c r="AH55" s="29">
        <f>IF(AC55="",0,IF(UPPER(TRIM(Z55))="Y",0,IF(AG55="",1,IF(IFERROR(INDEX(Lists!$B$2:$B$9,MATCH(AG55,Lists!$A$2:$A$9,0)),"N")="Y",1,0))))</f>
        <v/>
      </c>
      <c r="AI55" s="29">
        <f>IF(AND(AH55=1,AF55&lt;&gt;""),SUMPRODUCT(($AF$2:AF55=AF55)*($AH$2:AH55=1)),"")</f>
        <v/>
      </c>
      <c r="AJ55" s="29">
        <f>IF(AI55="","",AF55&amp;"|"&amp;AI55)</f>
        <v/>
      </c>
      <c r="AK55" s="29">
        <f>IFERROR(TRIM(INDEX($A55:$X55,MATCH(Lists!$J$6,$A$1:$X$1,0))&amp;""),"")</f>
        <v/>
      </c>
    </row>
    <row r="56">
      <c r="Y56" s="28" t="n"/>
      <c r="Z56" s="30" t="n"/>
      <c r="AA56" s="30" t="n"/>
      <c r="AB56" s="28" t="n"/>
      <c r="AC56" s="29">
        <f>IFERROR(TRIM(INDEX($A56:$X56,MATCH(Lists!$J$2,$A$1:$X$1,0))&amp;""),"")</f>
        <v/>
      </c>
      <c r="AD56" s="29">
        <f>IFERROR(TRIM(INDEX($A56:$X56,MATCH(Lists!$J$3,$A$1:$X$1,0))&amp;""),"")</f>
        <v/>
      </c>
      <c r="AE56" s="29">
        <f>IFERROR(TRIM(INDEX($A56:$X56,MATCH(Lists!$J$4,$A$1:$X$1,0))&amp;""),"")</f>
        <v/>
      </c>
      <c r="AF56" s="29">
        <f>IFERROR(TRIM(INDEX($A56:$X56,MATCH(Lists!$J$5,$A$1:$X$1,0))&amp;""),"")</f>
        <v/>
      </c>
      <c r="AG56" s="29">
        <f>IFERROR(TRIM(INDEX($A56:$X56,MATCH(Lists!$J$7,$A$1:$X$1,0))&amp;""),"")</f>
        <v/>
      </c>
      <c r="AH56" s="29">
        <f>IF(AC56="",0,IF(UPPER(TRIM(Z56))="Y",0,IF(AG56="",1,IF(IFERROR(INDEX(Lists!$B$2:$B$9,MATCH(AG56,Lists!$A$2:$A$9,0)),"N")="Y",1,0))))</f>
        <v/>
      </c>
      <c r="AI56" s="29">
        <f>IF(AND(AH56=1,AF56&lt;&gt;""),SUMPRODUCT(($AF$2:AF56=AF56)*($AH$2:AH56=1)),"")</f>
        <v/>
      </c>
      <c r="AJ56" s="29">
        <f>IF(AI56="","",AF56&amp;"|"&amp;AI56)</f>
        <v/>
      </c>
      <c r="AK56" s="29">
        <f>IFERROR(TRIM(INDEX($A56:$X56,MATCH(Lists!$J$6,$A$1:$X$1,0))&amp;""),"")</f>
        <v/>
      </c>
    </row>
    <row r="57">
      <c r="Y57" s="28" t="n"/>
      <c r="Z57" s="30" t="n"/>
      <c r="AA57" s="30" t="n"/>
      <c r="AB57" s="28" t="n"/>
      <c r="AC57" s="29">
        <f>IFERROR(TRIM(INDEX($A57:$X57,MATCH(Lists!$J$2,$A$1:$X$1,0))&amp;""),"")</f>
        <v/>
      </c>
      <c r="AD57" s="29">
        <f>IFERROR(TRIM(INDEX($A57:$X57,MATCH(Lists!$J$3,$A$1:$X$1,0))&amp;""),"")</f>
        <v/>
      </c>
      <c r="AE57" s="29">
        <f>IFERROR(TRIM(INDEX($A57:$X57,MATCH(Lists!$J$4,$A$1:$X$1,0))&amp;""),"")</f>
        <v/>
      </c>
      <c r="AF57" s="29">
        <f>IFERROR(TRIM(INDEX($A57:$X57,MATCH(Lists!$J$5,$A$1:$X$1,0))&amp;""),"")</f>
        <v/>
      </c>
      <c r="AG57" s="29">
        <f>IFERROR(TRIM(INDEX($A57:$X57,MATCH(Lists!$J$7,$A$1:$X$1,0))&amp;""),"")</f>
        <v/>
      </c>
      <c r="AH57" s="29">
        <f>IF(AC57="",0,IF(UPPER(TRIM(Z57))="Y",0,IF(AG57="",1,IF(IFERROR(INDEX(Lists!$B$2:$B$9,MATCH(AG57,Lists!$A$2:$A$9,0)),"N")="Y",1,0))))</f>
        <v/>
      </c>
      <c r="AI57" s="29">
        <f>IF(AND(AH57=1,AF57&lt;&gt;""),SUMPRODUCT(($AF$2:AF57=AF57)*($AH$2:AH57=1)),"")</f>
        <v/>
      </c>
      <c r="AJ57" s="29">
        <f>IF(AI57="","",AF57&amp;"|"&amp;AI57)</f>
        <v/>
      </c>
      <c r="AK57" s="29">
        <f>IFERROR(TRIM(INDEX($A57:$X57,MATCH(Lists!$J$6,$A$1:$X$1,0))&amp;""),"")</f>
        <v/>
      </c>
    </row>
    <row r="58">
      <c r="Y58" s="28" t="n"/>
      <c r="Z58" s="30" t="n"/>
      <c r="AA58" s="30" t="n"/>
      <c r="AB58" s="28" t="n"/>
      <c r="AC58" s="29">
        <f>IFERROR(TRIM(INDEX($A58:$X58,MATCH(Lists!$J$2,$A$1:$X$1,0))&amp;""),"")</f>
        <v/>
      </c>
      <c r="AD58" s="29">
        <f>IFERROR(TRIM(INDEX($A58:$X58,MATCH(Lists!$J$3,$A$1:$X$1,0))&amp;""),"")</f>
        <v/>
      </c>
      <c r="AE58" s="29">
        <f>IFERROR(TRIM(INDEX($A58:$X58,MATCH(Lists!$J$4,$A$1:$X$1,0))&amp;""),"")</f>
        <v/>
      </c>
      <c r="AF58" s="29">
        <f>IFERROR(TRIM(INDEX($A58:$X58,MATCH(Lists!$J$5,$A$1:$X$1,0))&amp;""),"")</f>
        <v/>
      </c>
      <c r="AG58" s="29">
        <f>IFERROR(TRIM(INDEX($A58:$X58,MATCH(Lists!$J$7,$A$1:$X$1,0))&amp;""),"")</f>
        <v/>
      </c>
      <c r="AH58" s="29">
        <f>IF(AC58="",0,IF(UPPER(TRIM(Z58))="Y",0,IF(AG58="",1,IF(IFERROR(INDEX(Lists!$B$2:$B$9,MATCH(AG58,Lists!$A$2:$A$9,0)),"N")="Y",1,0))))</f>
        <v/>
      </c>
      <c r="AI58" s="29">
        <f>IF(AND(AH58=1,AF58&lt;&gt;""),SUMPRODUCT(($AF$2:AF58=AF58)*($AH$2:AH58=1)),"")</f>
        <v/>
      </c>
      <c r="AJ58" s="29">
        <f>IF(AI58="","",AF58&amp;"|"&amp;AI58)</f>
        <v/>
      </c>
      <c r="AK58" s="29">
        <f>IFERROR(TRIM(INDEX($A58:$X58,MATCH(Lists!$J$6,$A$1:$X$1,0))&amp;""),"")</f>
        <v/>
      </c>
    </row>
    <row r="59">
      <c r="Y59" s="28" t="n"/>
      <c r="Z59" s="30" t="n"/>
      <c r="AA59" s="30" t="n"/>
      <c r="AB59" s="28" t="n"/>
      <c r="AC59" s="29">
        <f>IFERROR(TRIM(INDEX($A59:$X59,MATCH(Lists!$J$2,$A$1:$X$1,0))&amp;""),"")</f>
        <v/>
      </c>
      <c r="AD59" s="29">
        <f>IFERROR(TRIM(INDEX($A59:$X59,MATCH(Lists!$J$3,$A$1:$X$1,0))&amp;""),"")</f>
        <v/>
      </c>
      <c r="AE59" s="29">
        <f>IFERROR(TRIM(INDEX($A59:$X59,MATCH(Lists!$J$4,$A$1:$X$1,0))&amp;""),"")</f>
        <v/>
      </c>
      <c r="AF59" s="29">
        <f>IFERROR(TRIM(INDEX($A59:$X59,MATCH(Lists!$J$5,$A$1:$X$1,0))&amp;""),"")</f>
        <v/>
      </c>
      <c r="AG59" s="29">
        <f>IFERROR(TRIM(INDEX($A59:$X59,MATCH(Lists!$J$7,$A$1:$X$1,0))&amp;""),"")</f>
        <v/>
      </c>
      <c r="AH59" s="29">
        <f>IF(AC59="",0,IF(UPPER(TRIM(Z59))="Y",0,IF(AG59="",1,IF(IFERROR(INDEX(Lists!$B$2:$B$9,MATCH(AG59,Lists!$A$2:$A$9,0)),"N")="Y",1,0))))</f>
        <v/>
      </c>
      <c r="AI59" s="29">
        <f>IF(AND(AH59=1,AF59&lt;&gt;""),SUMPRODUCT(($AF$2:AF59=AF59)*($AH$2:AH59=1)),"")</f>
        <v/>
      </c>
      <c r="AJ59" s="29">
        <f>IF(AI59="","",AF59&amp;"|"&amp;AI59)</f>
        <v/>
      </c>
      <c r="AK59" s="29">
        <f>IFERROR(TRIM(INDEX($A59:$X59,MATCH(Lists!$J$6,$A$1:$X$1,0))&amp;""),"")</f>
        <v/>
      </c>
    </row>
    <row r="60">
      <c r="Y60" s="28" t="n"/>
      <c r="Z60" s="30" t="n"/>
      <c r="AA60" s="30" t="n"/>
      <c r="AB60" s="28" t="n"/>
      <c r="AC60" s="29">
        <f>IFERROR(TRIM(INDEX($A60:$X60,MATCH(Lists!$J$2,$A$1:$X$1,0))&amp;""),"")</f>
        <v/>
      </c>
      <c r="AD60" s="29">
        <f>IFERROR(TRIM(INDEX($A60:$X60,MATCH(Lists!$J$3,$A$1:$X$1,0))&amp;""),"")</f>
        <v/>
      </c>
      <c r="AE60" s="29">
        <f>IFERROR(TRIM(INDEX($A60:$X60,MATCH(Lists!$J$4,$A$1:$X$1,0))&amp;""),"")</f>
        <v/>
      </c>
      <c r="AF60" s="29">
        <f>IFERROR(TRIM(INDEX($A60:$X60,MATCH(Lists!$J$5,$A$1:$X$1,0))&amp;""),"")</f>
        <v/>
      </c>
      <c r="AG60" s="29">
        <f>IFERROR(TRIM(INDEX($A60:$X60,MATCH(Lists!$J$7,$A$1:$X$1,0))&amp;""),"")</f>
        <v/>
      </c>
      <c r="AH60" s="29">
        <f>IF(AC60="",0,IF(UPPER(TRIM(Z60))="Y",0,IF(AG60="",1,IF(IFERROR(INDEX(Lists!$B$2:$B$9,MATCH(AG60,Lists!$A$2:$A$9,0)),"N")="Y",1,0))))</f>
        <v/>
      </c>
      <c r="AI60" s="29">
        <f>IF(AND(AH60=1,AF60&lt;&gt;""),SUMPRODUCT(($AF$2:AF60=AF60)*($AH$2:AH60=1)),"")</f>
        <v/>
      </c>
      <c r="AJ60" s="29">
        <f>IF(AI60="","",AF60&amp;"|"&amp;AI60)</f>
        <v/>
      </c>
      <c r="AK60" s="29">
        <f>IFERROR(TRIM(INDEX($A60:$X60,MATCH(Lists!$J$6,$A$1:$X$1,0))&amp;""),"")</f>
        <v/>
      </c>
    </row>
    <row r="61">
      <c r="Y61" s="28" t="n"/>
      <c r="Z61" s="30" t="n"/>
      <c r="AA61" s="30" t="n"/>
      <c r="AB61" s="28" t="n"/>
      <c r="AC61" s="29">
        <f>IFERROR(TRIM(INDEX($A61:$X61,MATCH(Lists!$J$2,$A$1:$X$1,0))&amp;""),"")</f>
        <v/>
      </c>
      <c r="AD61" s="29">
        <f>IFERROR(TRIM(INDEX($A61:$X61,MATCH(Lists!$J$3,$A$1:$X$1,0))&amp;""),"")</f>
        <v/>
      </c>
      <c r="AE61" s="29">
        <f>IFERROR(TRIM(INDEX($A61:$X61,MATCH(Lists!$J$4,$A$1:$X$1,0))&amp;""),"")</f>
        <v/>
      </c>
      <c r="AF61" s="29">
        <f>IFERROR(TRIM(INDEX($A61:$X61,MATCH(Lists!$J$5,$A$1:$X$1,0))&amp;""),"")</f>
        <v/>
      </c>
      <c r="AG61" s="29">
        <f>IFERROR(TRIM(INDEX($A61:$X61,MATCH(Lists!$J$7,$A$1:$X$1,0))&amp;""),"")</f>
        <v/>
      </c>
      <c r="AH61" s="29">
        <f>IF(AC61="",0,IF(UPPER(TRIM(Z61))="Y",0,IF(AG61="",1,IF(IFERROR(INDEX(Lists!$B$2:$B$9,MATCH(AG61,Lists!$A$2:$A$9,0)),"N")="Y",1,0))))</f>
        <v/>
      </c>
      <c r="AI61" s="29">
        <f>IF(AND(AH61=1,AF61&lt;&gt;""),SUMPRODUCT(($AF$2:AF61=AF61)*($AH$2:AH61=1)),"")</f>
        <v/>
      </c>
      <c r="AJ61" s="29">
        <f>IF(AI61="","",AF61&amp;"|"&amp;AI61)</f>
        <v/>
      </c>
      <c r="AK61" s="29">
        <f>IFERROR(TRIM(INDEX($A61:$X61,MATCH(Lists!$J$6,$A$1:$X$1,0))&amp;""),"")</f>
        <v/>
      </c>
    </row>
    <row r="62">
      <c r="Y62" s="28" t="n"/>
      <c r="Z62" s="30" t="n"/>
      <c r="AA62" s="30" t="n"/>
      <c r="AB62" s="28" t="n"/>
      <c r="AC62" s="29">
        <f>IFERROR(TRIM(INDEX($A62:$X62,MATCH(Lists!$J$2,$A$1:$X$1,0))&amp;""),"")</f>
        <v/>
      </c>
      <c r="AD62" s="29">
        <f>IFERROR(TRIM(INDEX($A62:$X62,MATCH(Lists!$J$3,$A$1:$X$1,0))&amp;""),"")</f>
        <v/>
      </c>
      <c r="AE62" s="29">
        <f>IFERROR(TRIM(INDEX($A62:$X62,MATCH(Lists!$J$4,$A$1:$X$1,0))&amp;""),"")</f>
        <v/>
      </c>
      <c r="AF62" s="29">
        <f>IFERROR(TRIM(INDEX($A62:$X62,MATCH(Lists!$J$5,$A$1:$X$1,0))&amp;""),"")</f>
        <v/>
      </c>
      <c r="AG62" s="29">
        <f>IFERROR(TRIM(INDEX($A62:$X62,MATCH(Lists!$J$7,$A$1:$X$1,0))&amp;""),"")</f>
        <v/>
      </c>
      <c r="AH62" s="29">
        <f>IF(AC62="",0,IF(UPPER(TRIM(Z62))="Y",0,IF(AG62="",1,IF(IFERROR(INDEX(Lists!$B$2:$B$9,MATCH(AG62,Lists!$A$2:$A$9,0)),"N")="Y",1,0))))</f>
        <v/>
      </c>
      <c r="AI62" s="29">
        <f>IF(AND(AH62=1,AF62&lt;&gt;""),SUMPRODUCT(($AF$2:AF62=AF62)*($AH$2:AH62=1)),"")</f>
        <v/>
      </c>
      <c r="AJ62" s="29">
        <f>IF(AI62="","",AF62&amp;"|"&amp;AI62)</f>
        <v/>
      </c>
      <c r="AK62" s="29">
        <f>IFERROR(TRIM(INDEX($A62:$X62,MATCH(Lists!$J$6,$A$1:$X$1,0))&amp;""),"")</f>
        <v/>
      </c>
    </row>
    <row r="63">
      <c r="Y63" s="28" t="n"/>
      <c r="Z63" s="30" t="n"/>
      <c r="AA63" s="30" t="n"/>
      <c r="AB63" s="28" t="n"/>
      <c r="AC63" s="29">
        <f>IFERROR(TRIM(INDEX($A63:$X63,MATCH(Lists!$J$2,$A$1:$X$1,0))&amp;""),"")</f>
        <v/>
      </c>
      <c r="AD63" s="29">
        <f>IFERROR(TRIM(INDEX($A63:$X63,MATCH(Lists!$J$3,$A$1:$X$1,0))&amp;""),"")</f>
        <v/>
      </c>
      <c r="AE63" s="29">
        <f>IFERROR(TRIM(INDEX($A63:$X63,MATCH(Lists!$J$4,$A$1:$X$1,0))&amp;""),"")</f>
        <v/>
      </c>
      <c r="AF63" s="29">
        <f>IFERROR(TRIM(INDEX($A63:$X63,MATCH(Lists!$J$5,$A$1:$X$1,0))&amp;""),"")</f>
        <v/>
      </c>
      <c r="AG63" s="29">
        <f>IFERROR(TRIM(INDEX($A63:$X63,MATCH(Lists!$J$7,$A$1:$X$1,0))&amp;""),"")</f>
        <v/>
      </c>
      <c r="AH63" s="29">
        <f>IF(AC63="",0,IF(UPPER(TRIM(Z63))="Y",0,IF(AG63="",1,IF(IFERROR(INDEX(Lists!$B$2:$B$9,MATCH(AG63,Lists!$A$2:$A$9,0)),"N")="Y",1,0))))</f>
        <v/>
      </c>
      <c r="AI63" s="29">
        <f>IF(AND(AH63=1,AF63&lt;&gt;""),SUMPRODUCT(($AF$2:AF63=AF63)*($AH$2:AH63=1)),"")</f>
        <v/>
      </c>
      <c r="AJ63" s="29">
        <f>IF(AI63="","",AF63&amp;"|"&amp;AI63)</f>
        <v/>
      </c>
      <c r="AK63" s="29">
        <f>IFERROR(TRIM(INDEX($A63:$X63,MATCH(Lists!$J$6,$A$1:$X$1,0))&amp;""),"")</f>
        <v/>
      </c>
    </row>
    <row r="64">
      <c r="Y64" s="28" t="n"/>
      <c r="Z64" s="30" t="n"/>
      <c r="AA64" s="30" t="n"/>
      <c r="AB64" s="28" t="n"/>
      <c r="AC64" s="29">
        <f>IFERROR(TRIM(INDEX($A64:$X64,MATCH(Lists!$J$2,$A$1:$X$1,0))&amp;""),"")</f>
        <v/>
      </c>
      <c r="AD64" s="29">
        <f>IFERROR(TRIM(INDEX($A64:$X64,MATCH(Lists!$J$3,$A$1:$X$1,0))&amp;""),"")</f>
        <v/>
      </c>
      <c r="AE64" s="29">
        <f>IFERROR(TRIM(INDEX($A64:$X64,MATCH(Lists!$J$4,$A$1:$X$1,0))&amp;""),"")</f>
        <v/>
      </c>
      <c r="AF64" s="29">
        <f>IFERROR(TRIM(INDEX($A64:$X64,MATCH(Lists!$J$5,$A$1:$X$1,0))&amp;""),"")</f>
        <v/>
      </c>
      <c r="AG64" s="29">
        <f>IFERROR(TRIM(INDEX($A64:$X64,MATCH(Lists!$J$7,$A$1:$X$1,0))&amp;""),"")</f>
        <v/>
      </c>
      <c r="AH64" s="29">
        <f>IF(AC64="",0,IF(UPPER(TRIM(Z64))="Y",0,IF(AG64="",1,IF(IFERROR(INDEX(Lists!$B$2:$B$9,MATCH(AG64,Lists!$A$2:$A$9,0)),"N")="Y",1,0))))</f>
        <v/>
      </c>
      <c r="AI64" s="29">
        <f>IF(AND(AH64=1,AF64&lt;&gt;""),SUMPRODUCT(($AF$2:AF64=AF64)*($AH$2:AH64=1)),"")</f>
        <v/>
      </c>
      <c r="AJ64" s="29">
        <f>IF(AI64="","",AF64&amp;"|"&amp;AI64)</f>
        <v/>
      </c>
      <c r="AK64" s="29">
        <f>IFERROR(TRIM(INDEX($A64:$X64,MATCH(Lists!$J$6,$A$1:$X$1,0))&amp;""),"")</f>
        <v/>
      </c>
    </row>
    <row r="65">
      <c r="Y65" s="28" t="n"/>
      <c r="Z65" s="30" t="n"/>
      <c r="AA65" s="30" t="n"/>
      <c r="AB65" s="28" t="n"/>
      <c r="AC65" s="29">
        <f>IFERROR(TRIM(INDEX($A65:$X65,MATCH(Lists!$J$2,$A$1:$X$1,0))&amp;""),"")</f>
        <v/>
      </c>
      <c r="AD65" s="29">
        <f>IFERROR(TRIM(INDEX($A65:$X65,MATCH(Lists!$J$3,$A$1:$X$1,0))&amp;""),"")</f>
        <v/>
      </c>
      <c r="AE65" s="29">
        <f>IFERROR(TRIM(INDEX($A65:$X65,MATCH(Lists!$J$4,$A$1:$X$1,0))&amp;""),"")</f>
        <v/>
      </c>
      <c r="AF65" s="29">
        <f>IFERROR(TRIM(INDEX($A65:$X65,MATCH(Lists!$J$5,$A$1:$X$1,0))&amp;""),"")</f>
        <v/>
      </c>
      <c r="AG65" s="29">
        <f>IFERROR(TRIM(INDEX($A65:$X65,MATCH(Lists!$J$7,$A$1:$X$1,0))&amp;""),"")</f>
        <v/>
      </c>
      <c r="AH65" s="29">
        <f>IF(AC65="",0,IF(UPPER(TRIM(Z65))="Y",0,IF(AG65="",1,IF(IFERROR(INDEX(Lists!$B$2:$B$9,MATCH(AG65,Lists!$A$2:$A$9,0)),"N")="Y",1,0))))</f>
        <v/>
      </c>
      <c r="AI65" s="29">
        <f>IF(AND(AH65=1,AF65&lt;&gt;""),SUMPRODUCT(($AF$2:AF65=AF65)*($AH$2:AH65=1)),"")</f>
        <v/>
      </c>
      <c r="AJ65" s="29">
        <f>IF(AI65="","",AF65&amp;"|"&amp;AI65)</f>
        <v/>
      </c>
      <c r="AK65" s="29">
        <f>IFERROR(TRIM(INDEX($A65:$X65,MATCH(Lists!$J$6,$A$1:$X$1,0))&amp;""),"")</f>
        <v/>
      </c>
    </row>
    <row r="66">
      <c r="Y66" s="28" t="n"/>
      <c r="Z66" s="30" t="n"/>
      <c r="AA66" s="30" t="n"/>
      <c r="AB66" s="28" t="n"/>
      <c r="AC66" s="29">
        <f>IFERROR(TRIM(INDEX($A66:$X66,MATCH(Lists!$J$2,$A$1:$X$1,0))&amp;""),"")</f>
        <v/>
      </c>
      <c r="AD66" s="29">
        <f>IFERROR(TRIM(INDEX($A66:$X66,MATCH(Lists!$J$3,$A$1:$X$1,0))&amp;""),"")</f>
        <v/>
      </c>
      <c r="AE66" s="29">
        <f>IFERROR(TRIM(INDEX($A66:$X66,MATCH(Lists!$J$4,$A$1:$X$1,0))&amp;""),"")</f>
        <v/>
      </c>
      <c r="AF66" s="29">
        <f>IFERROR(TRIM(INDEX($A66:$X66,MATCH(Lists!$J$5,$A$1:$X$1,0))&amp;""),"")</f>
        <v/>
      </c>
      <c r="AG66" s="29">
        <f>IFERROR(TRIM(INDEX($A66:$X66,MATCH(Lists!$J$7,$A$1:$X$1,0))&amp;""),"")</f>
        <v/>
      </c>
      <c r="AH66" s="29">
        <f>IF(AC66="",0,IF(UPPER(TRIM(Z66))="Y",0,IF(AG66="",1,IF(IFERROR(INDEX(Lists!$B$2:$B$9,MATCH(AG66,Lists!$A$2:$A$9,0)),"N")="Y",1,0))))</f>
        <v/>
      </c>
      <c r="AI66" s="29">
        <f>IF(AND(AH66=1,AF66&lt;&gt;""),SUMPRODUCT(($AF$2:AF66=AF66)*($AH$2:AH66=1)),"")</f>
        <v/>
      </c>
      <c r="AJ66" s="29">
        <f>IF(AI66="","",AF66&amp;"|"&amp;AI66)</f>
        <v/>
      </c>
      <c r="AK66" s="29">
        <f>IFERROR(TRIM(INDEX($A66:$X66,MATCH(Lists!$J$6,$A$1:$X$1,0))&amp;""),"")</f>
        <v/>
      </c>
    </row>
    <row r="67">
      <c r="Y67" s="28" t="n"/>
      <c r="Z67" s="30" t="n"/>
      <c r="AA67" s="30" t="n"/>
      <c r="AB67" s="28" t="n"/>
      <c r="AC67" s="29">
        <f>IFERROR(TRIM(INDEX($A67:$X67,MATCH(Lists!$J$2,$A$1:$X$1,0))&amp;""),"")</f>
        <v/>
      </c>
      <c r="AD67" s="29">
        <f>IFERROR(TRIM(INDEX($A67:$X67,MATCH(Lists!$J$3,$A$1:$X$1,0))&amp;""),"")</f>
        <v/>
      </c>
      <c r="AE67" s="29">
        <f>IFERROR(TRIM(INDEX($A67:$X67,MATCH(Lists!$J$4,$A$1:$X$1,0))&amp;""),"")</f>
        <v/>
      </c>
      <c r="AF67" s="29">
        <f>IFERROR(TRIM(INDEX($A67:$X67,MATCH(Lists!$J$5,$A$1:$X$1,0))&amp;""),"")</f>
        <v/>
      </c>
      <c r="AG67" s="29">
        <f>IFERROR(TRIM(INDEX($A67:$X67,MATCH(Lists!$J$7,$A$1:$X$1,0))&amp;""),"")</f>
        <v/>
      </c>
      <c r="AH67" s="29">
        <f>IF(AC67="",0,IF(UPPER(TRIM(Z67))="Y",0,IF(AG67="",1,IF(IFERROR(INDEX(Lists!$B$2:$B$9,MATCH(AG67,Lists!$A$2:$A$9,0)),"N")="Y",1,0))))</f>
        <v/>
      </c>
      <c r="AI67" s="29">
        <f>IF(AND(AH67=1,AF67&lt;&gt;""),SUMPRODUCT(($AF$2:AF67=AF67)*($AH$2:AH67=1)),"")</f>
        <v/>
      </c>
      <c r="AJ67" s="29">
        <f>IF(AI67="","",AF67&amp;"|"&amp;AI67)</f>
        <v/>
      </c>
      <c r="AK67" s="29">
        <f>IFERROR(TRIM(INDEX($A67:$X67,MATCH(Lists!$J$6,$A$1:$X$1,0))&amp;""),"")</f>
        <v/>
      </c>
    </row>
    <row r="68">
      <c r="Y68" s="28" t="n"/>
      <c r="Z68" s="30" t="n"/>
      <c r="AA68" s="30" t="n"/>
      <c r="AB68" s="28" t="n"/>
      <c r="AC68" s="29">
        <f>IFERROR(TRIM(INDEX($A68:$X68,MATCH(Lists!$J$2,$A$1:$X$1,0))&amp;""),"")</f>
        <v/>
      </c>
      <c r="AD68" s="29">
        <f>IFERROR(TRIM(INDEX($A68:$X68,MATCH(Lists!$J$3,$A$1:$X$1,0))&amp;""),"")</f>
        <v/>
      </c>
      <c r="AE68" s="29">
        <f>IFERROR(TRIM(INDEX($A68:$X68,MATCH(Lists!$J$4,$A$1:$X$1,0))&amp;""),"")</f>
        <v/>
      </c>
      <c r="AF68" s="29">
        <f>IFERROR(TRIM(INDEX($A68:$X68,MATCH(Lists!$J$5,$A$1:$X$1,0))&amp;""),"")</f>
        <v/>
      </c>
      <c r="AG68" s="29">
        <f>IFERROR(TRIM(INDEX($A68:$X68,MATCH(Lists!$J$7,$A$1:$X$1,0))&amp;""),"")</f>
        <v/>
      </c>
      <c r="AH68" s="29">
        <f>IF(AC68="",0,IF(UPPER(TRIM(Z68))="Y",0,IF(AG68="",1,IF(IFERROR(INDEX(Lists!$B$2:$B$9,MATCH(AG68,Lists!$A$2:$A$9,0)),"N")="Y",1,0))))</f>
        <v/>
      </c>
      <c r="AI68" s="29">
        <f>IF(AND(AH68=1,AF68&lt;&gt;""),SUMPRODUCT(($AF$2:AF68=AF68)*($AH$2:AH68=1)),"")</f>
        <v/>
      </c>
      <c r="AJ68" s="29">
        <f>IF(AI68="","",AF68&amp;"|"&amp;AI68)</f>
        <v/>
      </c>
      <c r="AK68" s="29">
        <f>IFERROR(TRIM(INDEX($A68:$X68,MATCH(Lists!$J$6,$A$1:$X$1,0))&amp;""),"")</f>
        <v/>
      </c>
    </row>
    <row r="69">
      <c r="Y69" s="28" t="n"/>
      <c r="Z69" s="30" t="n"/>
      <c r="AA69" s="30" t="n"/>
      <c r="AB69" s="28" t="n"/>
      <c r="AC69" s="29">
        <f>IFERROR(TRIM(INDEX($A69:$X69,MATCH(Lists!$J$2,$A$1:$X$1,0))&amp;""),"")</f>
        <v/>
      </c>
      <c r="AD69" s="29">
        <f>IFERROR(TRIM(INDEX($A69:$X69,MATCH(Lists!$J$3,$A$1:$X$1,0))&amp;""),"")</f>
        <v/>
      </c>
      <c r="AE69" s="29">
        <f>IFERROR(TRIM(INDEX($A69:$X69,MATCH(Lists!$J$4,$A$1:$X$1,0))&amp;""),"")</f>
        <v/>
      </c>
      <c r="AF69" s="29">
        <f>IFERROR(TRIM(INDEX($A69:$X69,MATCH(Lists!$J$5,$A$1:$X$1,0))&amp;""),"")</f>
        <v/>
      </c>
      <c r="AG69" s="29">
        <f>IFERROR(TRIM(INDEX($A69:$X69,MATCH(Lists!$J$7,$A$1:$X$1,0))&amp;""),"")</f>
        <v/>
      </c>
      <c r="AH69" s="29">
        <f>IF(AC69="",0,IF(UPPER(TRIM(Z69))="Y",0,IF(AG69="",1,IF(IFERROR(INDEX(Lists!$B$2:$B$9,MATCH(AG69,Lists!$A$2:$A$9,0)),"N")="Y",1,0))))</f>
        <v/>
      </c>
      <c r="AI69" s="29">
        <f>IF(AND(AH69=1,AF69&lt;&gt;""),SUMPRODUCT(($AF$2:AF69=AF69)*($AH$2:AH69=1)),"")</f>
        <v/>
      </c>
      <c r="AJ69" s="29">
        <f>IF(AI69="","",AF69&amp;"|"&amp;AI69)</f>
        <v/>
      </c>
      <c r="AK69" s="29">
        <f>IFERROR(TRIM(INDEX($A69:$X69,MATCH(Lists!$J$6,$A$1:$X$1,0))&amp;""),"")</f>
        <v/>
      </c>
    </row>
    <row r="70">
      <c r="Y70" s="28" t="n"/>
      <c r="Z70" s="30" t="n"/>
      <c r="AA70" s="30" t="n"/>
      <c r="AB70" s="28" t="n"/>
      <c r="AC70" s="29">
        <f>IFERROR(TRIM(INDEX($A70:$X70,MATCH(Lists!$J$2,$A$1:$X$1,0))&amp;""),"")</f>
        <v/>
      </c>
      <c r="AD70" s="29">
        <f>IFERROR(TRIM(INDEX($A70:$X70,MATCH(Lists!$J$3,$A$1:$X$1,0))&amp;""),"")</f>
        <v/>
      </c>
      <c r="AE70" s="29">
        <f>IFERROR(TRIM(INDEX($A70:$X70,MATCH(Lists!$J$4,$A$1:$X$1,0))&amp;""),"")</f>
        <v/>
      </c>
      <c r="AF70" s="29">
        <f>IFERROR(TRIM(INDEX($A70:$X70,MATCH(Lists!$J$5,$A$1:$X$1,0))&amp;""),"")</f>
        <v/>
      </c>
      <c r="AG70" s="29">
        <f>IFERROR(TRIM(INDEX($A70:$X70,MATCH(Lists!$J$7,$A$1:$X$1,0))&amp;""),"")</f>
        <v/>
      </c>
      <c r="AH70" s="29">
        <f>IF(AC70="",0,IF(UPPER(TRIM(Z70))="Y",0,IF(AG70="",1,IF(IFERROR(INDEX(Lists!$B$2:$B$9,MATCH(AG70,Lists!$A$2:$A$9,0)),"N")="Y",1,0))))</f>
        <v/>
      </c>
      <c r="AI70" s="29">
        <f>IF(AND(AH70=1,AF70&lt;&gt;""),SUMPRODUCT(($AF$2:AF70=AF70)*($AH$2:AH70=1)),"")</f>
        <v/>
      </c>
      <c r="AJ70" s="29">
        <f>IF(AI70="","",AF70&amp;"|"&amp;AI70)</f>
        <v/>
      </c>
      <c r="AK70" s="29">
        <f>IFERROR(TRIM(INDEX($A70:$X70,MATCH(Lists!$J$6,$A$1:$X$1,0))&amp;""),"")</f>
        <v/>
      </c>
    </row>
    <row r="71">
      <c r="Y71" s="28" t="n"/>
      <c r="Z71" s="30" t="n"/>
      <c r="AA71" s="30" t="n"/>
      <c r="AB71" s="28" t="n"/>
      <c r="AC71" s="29">
        <f>IFERROR(TRIM(INDEX($A71:$X71,MATCH(Lists!$J$2,$A$1:$X$1,0))&amp;""),"")</f>
        <v/>
      </c>
      <c r="AD71" s="29">
        <f>IFERROR(TRIM(INDEX($A71:$X71,MATCH(Lists!$J$3,$A$1:$X$1,0))&amp;""),"")</f>
        <v/>
      </c>
      <c r="AE71" s="29">
        <f>IFERROR(TRIM(INDEX($A71:$X71,MATCH(Lists!$J$4,$A$1:$X$1,0))&amp;""),"")</f>
        <v/>
      </c>
      <c r="AF71" s="29">
        <f>IFERROR(TRIM(INDEX($A71:$X71,MATCH(Lists!$J$5,$A$1:$X$1,0))&amp;""),"")</f>
        <v/>
      </c>
      <c r="AG71" s="29">
        <f>IFERROR(TRIM(INDEX($A71:$X71,MATCH(Lists!$J$7,$A$1:$X$1,0))&amp;""),"")</f>
        <v/>
      </c>
      <c r="AH71" s="29">
        <f>IF(AC71="",0,IF(UPPER(TRIM(Z71))="Y",0,IF(AG71="",1,IF(IFERROR(INDEX(Lists!$B$2:$B$9,MATCH(AG71,Lists!$A$2:$A$9,0)),"N")="Y",1,0))))</f>
        <v/>
      </c>
      <c r="AI71" s="29">
        <f>IF(AND(AH71=1,AF71&lt;&gt;""),SUMPRODUCT(($AF$2:AF71=AF71)*($AH$2:AH71=1)),"")</f>
        <v/>
      </c>
      <c r="AJ71" s="29">
        <f>IF(AI71="","",AF71&amp;"|"&amp;AI71)</f>
        <v/>
      </c>
      <c r="AK71" s="29">
        <f>IFERROR(TRIM(INDEX($A71:$X71,MATCH(Lists!$J$6,$A$1:$X$1,0))&amp;""),"")</f>
        <v/>
      </c>
    </row>
    <row r="72">
      <c r="Y72" s="28" t="n"/>
      <c r="Z72" s="30" t="n"/>
      <c r="AA72" s="30" t="n"/>
      <c r="AB72" s="28" t="n"/>
      <c r="AC72" s="29">
        <f>IFERROR(TRIM(INDEX($A72:$X72,MATCH(Lists!$J$2,$A$1:$X$1,0))&amp;""),"")</f>
        <v/>
      </c>
      <c r="AD72" s="29">
        <f>IFERROR(TRIM(INDEX($A72:$X72,MATCH(Lists!$J$3,$A$1:$X$1,0))&amp;""),"")</f>
        <v/>
      </c>
      <c r="AE72" s="29">
        <f>IFERROR(TRIM(INDEX($A72:$X72,MATCH(Lists!$J$4,$A$1:$X$1,0))&amp;""),"")</f>
        <v/>
      </c>
      <c r="AF72" s="29">
        <f>IFERROR(TRIM(INDEX($A72:$X72,MATCH(Lists!$J$5,$A$1:$X$1,0))&amp;""),"")</f>
        <v/>
      </c>
      <c r="AG72" s="29">
        <f>IFERROR(TRIM(INDEX($A72:$X72,MATCH(Lists!$J$7,$A$1:$X$1,0))&amp;""),"")</f>
        <v/>
      </c>
      <c r="AH72" s="29">
        <f>IF(AC72="",0,IF(UPPER(TRIM(Z72))="Y",0,IF(AG72="",1,IF(IFERROR(INDEX(Lists!$B$2:$B$9,MATCH(AG72,Lists!$A$2:$A$9,0)),"N")="Y",1,0))))</f>
        <v/>
      </c>
      <c r="AI72" s="29">
        <f>IF(AND(AH72=1,AF72&lt;&gt;""),SUMPRODUCT(($AF$2:AF72=AF72)*($AH$2:AH72=1)),"")</f>
        <v/>
      </c>
      <c r="AJ72" s="29">
        <f>IF(AI72="","",AF72&amp;"|"&amp;AI72)</f>
        <v/>
      </c>
      <c r="AK72" s="29">
        <f>IFERROR(TRIM(INDEX($A72:$X72,MATCH(Lists!$J$6,$A$1:$X$1,0))&amp;""),"")</f>
        <v/>
      </c>
    </row>
    <row r="73">
      <c r="Y73" s="28" t="n"/>
      <c r="Z73" s="30" t="n"/>
      <c r="AA73" s="30" t="n"/>
      <c r="AB73" s="28" t="n"/>
      <c r="AC73" s="29">
        <f>IFERROR(TRIM(INDEX($A73:$X73,MATCH(Lists!$J$2,$A$1:$X$1,0))&amp;""),"")</f>
        <v/>
      </c>
      <c r="AD73" s="29">
        <f>IFERROR(TRIM(INDEX($A73:$X73,MATCH(Lists!$J$3,$A$1:$X$1,0))&amp;""),"")</f>
        <v/>
      </c>
      <c r="AE73" s="29">
        <f>IFERROR(TRIM(INDEX($A73:$X73,MATCH(Lists!$J$4,$A$1:$X$1,0))&amp;""),"")</f>
        <v/>
      </c>
      <c r="AF73" s="29">
        <f>IFERROR(TRIM(INDEX($A73:$X73,MATCH(Lists!$J$5,$A$1:$X$1,0))&amp;""),"")</f>
        <v/>
      </c>
      <c r="AG73" s="29">
        <f>IFERROR(TRIM(INDEX($A73:$X73,MATCH(Lists!$J$7,$A$1:$X$1,0))&amp;""),"")</f>
        <v/>
      </c>
      <c r="AH73" s="29">
        <f>IF(AC73="",0,IF(UPPER(TRIM(Z73))="Y",0,IF(AG73="",1,IF(IFERROR(INDEX(Lists!$B$2:$B$9,MATCH(AG73,Lists!$A$2:$A$9,0)),"N")="Y",1,0))))</f>
        <v/>
      </c>
      <c r="AI73" s="29">
        <f>IF(AND(AH73=1,AF73&lt;&gt;""),SUMPRODUCT(($AF$2:AF73=AF73)*($AH$2:AH73=1)),"")</f>
        <v/>
      </c>
      <c r="AJ73" s="29">
        <f>IF(AI73="","",AF73&amp;"|"&amp;AI73)</f>
        <v/>
      </c>
      <c r="AK73" s="29">
        <f>IFERROR(TRIM(INDEX($A73:$X73,MATCH(Lists!$J$6,$A$1:$X$1,0))&amp;""),"")</f>
        <v/>
      </c>
    </row>
    <row r="74">
      <c r="Y74" s="28" t="n"/>
      <c r="Z74" s="30" t="n"/>
      <c r="AA74" s="30" t="n"/>
      <c r="AB74" s="28" t="n"/>
      <c r="AC74" s="29">
        <f>IFERROR(TRIM(INDEX($A74:$X74,MATCH(Lists!$J$2,$A$1:$X$1,0))&amp;""),"")</f>
        <v/>
      </c>
      <c r="AD74" s="29">
        <f>IFERROR(TRIM(INDEX($A74:$X74,MATCH(Lists!$J$3,$A$1:$X$1,0))&amp;""),"")</f>
        <v/>
      </c>
      <c r="AE74" s="29">
        <f>IFERROR(TRIM(INDEX($A74:$X74,MATCH(Lists!$J$4,$A$1:$X$1,0))&amp;""),"")</f>
        <v/>
      </c>
      <c r="AF74" s="29">
        <f>IFERROR(TRIM(INDEX($A74:$X74,MATCH(Lists!$J$5,$A$1:$X$1,0))&amp;""),"")</f>
        <v/>
      </c>
      <c r="AG74" s="29">
        <f>IFERROR(TRIM(INDEX($A74:$X74,MATCH(Lists!$J$7,$A$1:$X$1,0))&amp;""),"")</f>
        <v/>
      </c>
      <c r="AH74" s="29">
        <f>IF(AC74="",0,IF(UPPER(TRIM(Z74))="Y",0,IF(AG74="",1,IF(IFERROR(INDEX(Lists!$B$2:$B$9,MATCH(AG74,Lists!$A$2:$A$9,0)),"N")="Y",1,0))))</f>
        <v/>
      </c>
      <c r="AI74" s="29">
        <f>IF(AND(AH74=1,AF74&lt;&gt;""),SUMPRODUCT(($AF$2:AF74=AF74)*($AH$2:AH74=1)),"")</f>
        <v/>
      </c>
      <c r="AJ74" s="29">
        <f>IF(AI74="","",AF74&amp;"|"&amp;AI74)</f>
        <v/>
      </c>
      <c r="AK74" s="29">
        <f>IFERROR(TRIM(INDEX($A74:$X74,MATCH(Lists!$J$6,$A$1:$X$1,0))&amp;""),"")</f>
        <v/>
      </c>
    </row>
    <row r="75">
      <c r="Y75" s="28" t="n"/>
      <c r="Z75" s="30" t="n"/>
      <c r="AA75" s="30" t="n"/>
      <c r="AB75" s="28" t="n"/>
      <c r="AC75" s="29">
        <f>IFERROR(TRIM(INDEX($A75:$X75,MATCH(Lists!$J$2,$A$1:$X$1,0))&amp;""),"")</f>
        <v/>
      </c>
      <c r="AD75" s="29">
        <f>IFERROR(TRIM(INDEX($A75:$X75,MATCH(Lists!$J$3,$A$1:$X$1,0))&amp;""),"")</f>
        <v/>
      </c>
      <c r="AE75" s="29">
        <f>IFERROR(TRIM(INDEX($A75:$X75,MATCH(Lists!$J$4,$A$1:$X$1,0))&amp;""),"")</f>
        <v/>
      </c>
      <c r="AF75" s="29">
        <f>IFERROR(TRIM(INDEX($A75:$X75,MATCH(Lists!$J$5,$A$1:$X$1,0))&amp;""),"")</f>
        <v/>
      </c>
      <c r="AG75" s="29">
        <f>IFERROR(TRIM(INDEX($A75:$X75,MATCH(Lists!$J$7,$A$1:$X$1,0))&amp;""),"")</f>
        <v/>
      </c>
      <c r="AH75" s="29">
        <f>IF(AC75="",0,IF(UPPER(TRIM(Z75))="Y",0,IF(AG75="",1,IF(IFERROR(INDEX(Lists!$B$2:$B$9,MATCH(AG75,Lists!$A$2:$A$9,0)),"N")="Y",1,0))))</f>
        <v/>
      </c>
      <c r="AI75" s="29">
        <f>IF(AND(AH75=1,AF75&lt;&gt;""),SUMPRODUCT(($AF$2:AF75=AF75)*($AH$2:AH75=1)),"")</f>
        <v/>
      </c>
      <c r="AJ75" s="29">
        <f>IF(AI75="","",AF75&amp;"|"&amp;AI75)</f>
        <v/>
      </c>
      <c r="AK75" s="29">
        <f>IFERROR(TRIM(INDEX($A75:$X75,MATCH(Lists!$J$6,$A$1:$X$1,0))&amp;""),"")</f>
        <v/>
      </c>
    </row>
    <row r="76">
      <c r="Y76" s="28" t="n"/>
      <c r="Z76" s="30" t="n"/>
      <c r="AA76" s="30" t="n"/>
      <c r="AB76" s="28" t="n"/>
      <c r="AC76" s="29">
        <f>IFERROR(TRIM(INDEX($A76:$X76,MATCH(Lists!$J$2,$A$1:$X$1,0))&amp;""),"")</f>
        <v/>
      </c>
      <c r="AD76" s="29">
        <f>IFERROR(TRIM(INDEX($A76:$X76,MATCH(Lists!$J$3,$A$1:$X$1,0))&amp;""),"")</f>
        <v/>
      </c>
      <c r="AE76" s="29">
        <f>IFERROR(TRIM(INDEX($A76:$X76,MATCH(Lists!$J$4,$A$1:$X$1,0))&amp;""),"")</f>
        <v/>
      </c>
      <c r="AF76" s="29">
        <f>IFERROR(TRIM(INDEX($A76:$X76,MATCH(Lists!$J$5,$A$1:$X$1,0))&amp;""),"")</f>
        <v/>
      </c>
      <c r="AG76" s="29">
        <f>IFERROR(TRIM(INDEX($A76:$X76,MATCH(Lists!$J$7,$A$1:$X$1,0))&amp;""),"")</f>
        <v/>
      </c>
      <c r="AH76" s="29">
        <f>IF(AC76="",0,IF(UPPER(TRIM(Z76))="Y",0,IF(AG76="",1,IF(IFERROR(INDEX(Lists!$B$2:$B$9,MATCH(AG76,Lists!$A$2:$A$9,0)),"N")="Y",1,0))))</f>
        <v/>
      </c>
      <c r="AI76" s="29">
        <f>IF(AND(AH76=1,AF76&lt;&gt;""),SUMPRODUCT(($AF$2:AF76=AF76)*($AH$2:AH76=1)),"")</f>
        <v/>
      </c>
      <c r="AJ76" s="29">
        <f>IF(AI76="","",AF76&amp;"|"&amp;AI76)</f>
        <v/>
      </c>
      <c r="AK76" s="29">
        <f>IFERROR(TRIM(INDEX($A76:$X76,MATCH(Lists!$J$6,$A$1:$X$1,0))&amp;""),"")</f>
        <v/>
      </c>
    </row>
    <row r="77">
      <c r="Y77" s="28" t="n"/>
      <c r="Z77" s="30" t="n"/>
      <c r="AA77" s="30" t="n"/>
      <c r="AB77" s="28" t="n"/>
      <c r="AC77" s="29">
        <f>IFERROR(TRIM(INDEX($A77:$X77,MATCH(Lists!$J$2,$A$1:$X$1,0))&amp;""),"")</f>
        <v/>
      </c>
      <c r="AD77" s="29">
        <f>IFERROR(TRIM(INDEX($A77:$X77,MATCH(Lists!$J$3,$A$1:$X$1,0))&amp;""),"")</f>
        <v/>
      </c>
      <c r="AE77" s="29">
        <f>IFERROR(TRIM(INDEX($A77:$X77,MATCH(Lists!$J$4,$A$1:$X$1,0))&amp;""),"")</f>
        <v/>
      </c>
      <c r="AF77" s="29">
        <f>IFERROR(TRIM(INDEX($A77:$X77,MATCH(Lists!$J$5,$A$1:$X$1,0))&amp;""),"")</f>
        <v/>
      </c>
      <c r="AG77" s="29">
        <f>IFERROR(TRIM(INDEX($A77:$X77,MATCH(Lists!$J$7,$A$1:$X$1,0))&amp;""),"")</f>
        <v/>
      </c>
      <c r="AH77" s="29">
        <f>IF(AC77="",0,IF(UPPER(TRIM(Z77))="Y",0,IF(AG77="",1,IF(IFERROR(INDEX(Lists!$B$2:$B$9,MATCH(AG77,Lists!$A$2:$A$9,0)),"N")="Y",1,0))))</f>
        <v/>
      </c>
      <c r="AI77" s="29">
        <f>IF(AND(AH77=1,AF77&lt;&gt;""),SUMPRODUCT(($AF$2:AF77=AF77)*($AH$2:AH77=1)),"")</f>
        <v/>
      </c>
      <c r="AJ77" s="29">
        <f>IF(AI77="","",AF77&amp;"|"&amp;AI77)</f>
        <v/>
      </c>
      <c r="AK77" s="29">
        <f>IFERROR(TRIM(INDEX($A77:$X77,MATCH(Lists!$J$6,$A$1:$X$1,0))&amp;""),"")</f>
        <v/>
      </c>
    </row>
    <row r="78">
      <c r="Y78" s="28" t="n"/>
      <c r="Z78" s="30" t="n"/>
      <c r="AA78" s="30" t="n"/>
      <c r="AB78" s="28" t="n"/>
      <c r="AC78" s="29">
        <f>IFERROR(TRIM(INDEX($A78:$X78,MATCH(Lists!$J$2,$A$1:$X$1,0))&amp;""),"")</f>
        <v/>
      </c>
      <c r="AD78" s="29">
        <f>IFERROR(TRIM(INDEX($A78:$X78,MATCH(Lists!$J$3,$A$1:$X$1,0))&amp;""),"")</f>
        <v/>
      </c>
      <c r="AE78" s="29">
        <f>IFERROR(TRIM(INDEX($A78:$X78,MATCH(Lists!$J$4,$A$1:$X$1,0))&amp;""),"")</f>
        <v/>
      </c>
      <c r="AF78" s="29">
        <f>IFERROR(TRIM(INDEX($A78:$X78,MATCH(Lists!$J$5,$A$1:$X$1,0))&amp;""),"")</f>
        <v/>
      </c>
      <c r="AG78" s="29">
        <f>IFERROR(TRIM(INDEX($A78:$X78,MATCH(Lists!$J$7,$A$1:$X$1,0))&amp;""),"")</f>
        <v/>
      </c>
      <c r="AH78" s="29">
        <f>IF(AC78="",0,IF(UPPER(TRIM(Z78))="Y",0,IF(AG78="",1,IF(IFERROR(INDEX(Lists!$B$2:$B$9,MATCH(AG78,Lists!$A$2:$A$9,0)),"N")="Y",1,0))))</f>
        <v/>
      </c>
      <c r="AI78" s="29">
        <f>IF(AND(AH78=1,AF78&lt;&gt;""),SUMPRODUCT(($AF$2:AF78=AF78)*($AH$2:AH78=1)),"")</f>
        <v/>
      </c>
      <c r="AJ78" s="29">
        <f>IF(AI78="","",AF78&amp;"|"&amp;AI78)</f>
        <v/>
      </c>
      <c r="AK78" s="29">
        <f>IFERROR(TRIM(INDEX($A78:$X78,MATCH(Lists!$J$6,$A$1:$X$1,0))&amp;""),"")</f>
        <v/>
      </c>
    </row>
    <row r="79">
      <c r="Y79" s="28" t="n"/>
      <c r="Z79" s="30" t="n"/>
      <c r="AA79" s="30" t="n"/>
      <c r="AB79" s="28" t="n"/>
      <c r="AC79" s="29">
        <f>IFERROR(TRIM(INDEX($A79:$X79,MATCH(Lists!$J$2,$A$1:$X$1,0))&amp;""),"")</f>
        <v/>
      </c>
      <c r="AD79" s="29">
        <f>IFERROR(TRIM(INDEX($A79:$X79,MATCH(Lists!$J$3,$A$1:$X$1,0))&amp;""),"")</f>
        <v/>
      </c>
      <c r="AE79" s="29">
        <f>IFERROR(TRIM(INDEX($A79:$X79,MATCH(Lists!$J$4,$A$1:$X$1,0))&amp;""),"")</f>
        <v/>
      </c>
      <c r="AF79" s="29">
        <f>IFERROR(TRIM(INDEX($A79:$X79,MATCH(Lists!$J$5,$A$1:$X$1,0))&amp;""),"")</f>
        <v/>
      </c>
      <c r="AG79" s="29">
        <f>IFERROR(TRIM(INDEX($A79:$X79,MATCH(Lists!$J$7,$A$1:$X$1,0))&amp;""),"")</f>
        <v/>
      </c>
      <c r="AH79" s="29">
        <f>IF(AC79="",0,IF(UPPER(TRIM(Z79))="Y",0,IF(AG79="",1,IF(IFERROR(INDEX(Lists!$B$2:$B$9,MATCH(AG79,Lists!$A$2:$A$9,0)),"N")="Y",1,0))))</f>
        <v/>
      </c>
      <c r="AI79" s="29">
        <f>IF(AND(AH79=1,AF79&lt;&gt;""),SUMPRODUCT(($AF$2:AF79=AF79)*($AH$2:AH79=1)),"")</f>
        <v/>
      </c>
      <c r="AJ79" s="29">
        <f>IF(AI79="","",AF79&amp;"|"&amp;AI79)</f>
        <v/>
      </c>
      <c r="AK79" s="29">
        <f>IFERROR(TRIM(INDEX($A79:$X79,MATCH(Lists!$J$6,$A$1:$X$1,0))&amp;""),"")</f>
        <v/>
      </c>
    </row>
    <row r="80">
      <c r="Y80" s="28" t="n"/>
      <c r="Z80" s="30" t="n"/>
      <c r="AA80" s="30" t="n"/>
      <c r="AB80" s="28" t="n"/>
      <c r="AC80" s="29">
        <f>IFERROR(TRIM(INDEX($A80:$X80,MATCH(Lists!$J$2,$A$1:$X$1,0))&amp;""),"")</f>
        <v/>
      </c>
      <c r="AD80" s="29">
        <f>IFERROR(TRIM(INDEX($A80:$X80,MATCH(Lists!$J$3,$A$1:$X$1,0))&amp;""),"")</f>
        <v/>
      </c>
      <c r="AE80" s="29">
        <f>IFERROR(TRIM(INDEX($A80:$X80,MATCH(Lists!$J$4,$A$1:$X$1,0))&amp;""),"")</f>
        <v/>
      </c>
      <c r="AF80" s="29">
        <f>IFERROR(TRIM(INDEX($A80:$X80,MATCH(Lists!$J$5,$A$1:$X$1,0))&amp;""),"")</f>
        <v/>
      </c>
      <c r="AG80" s="29">
        <f>IFERROR(TRIM(INDEX($A80:$X80,MATCH(Lists!$J$7,$A$1:$X$1,0))&amp;""),"")</f>
        <v/>
      </c>
      <c r="AH80" s="29">
        <f>IF(AC80="",0,IF(UPPER(TRIM(Z80))="Y",0,IF(AG80="",1,IF(IFERROR(INDEX(Lists!$B$2:$B$9,MATCH(AG80,Lists!$A$2:$A$9,0)),"N")="Y",1,0))))</f>
        <v/>
      </c>
      <c r="AI80" s="29">
        <f>IF(AND(AH80=1,AF80&lt;&gt;""),SUMPRODUCT(($AF$2:AF80=AF80)*($AH$2:AH80=1)),"")</f>
        <v/>
      </c>
      <c r="AJ80" s="29">
        <f>IF(AI80="","",AF80&amp;"|"&amp;AI80)</f>
        <v/>
      </c>
      <c r="AK80" s="29">
        <f>IFERROR(TRIM(INDEX($A80:$X80,MATCH(Lists!$J$6,$A$1:$X$1,0))&amp;""),"")</f>
        <v/>
      </c>
    </row>
    <row r="81">
      <c r="Y81" s="28" t="n"/>
      <c r="Z81" s="30" t="n"/>
      <c r="AA81" s="30" t="n"/>
      <c r="AB81" s="28" t="n"/>
      <c r="AC81" s="29">
        <f>IFERROR(TRIM(INDEX($A81:$X81,MATCH(Lists!$J$2,$A$1:$X$1,0))&amp;""),"")</f>
        <v/>
      </c>
      <c r="AD81" s="29">
        <f>IFERROR(TRIM(INDEX($A81:$X81,MATCH(Lists!$J$3,$A$1:$X$1,0))&amp;""),"")</f>
        <v/>
      </c>
      <c r="AE81" s="29">
        <f>IFERROR(TRIM(INDEX($A81:$X81,MATCH(Lists!$J$4,$A$1:$X$1,0))&amp;""),"")</f>
        <v/>
      </c>
      <c r="AF81" s="29">
        <f>IFERROR(TRIM(INDEX($A81:$X81,MATCH(Lists!$J$5,$A$1:$X$1,0))&amp;""),"")</f>
        <v/>
      </c>
      <c r="AG81" s="29">
        <f>IFERROR(TRIM(INDEX($A81:$X81,MATCH(Lists!$J$7,$A$1:$X$1,0))&amp;""),"")</f>
        <v/>
      </c>
      <c r="AH81" s="29">
        <f>IF(AC81="",0,IF(UPPER(TRIM(Z81))="Y",0,IF(AG81="",1,IF(IFERROR(INDEX(Lists!$B$2:$B$9,MATCH(AG81,Lists!$A$2:$A$9,0)),"N")="Y",1,0))))</f>
        <v/>
      </c>
      <c r="AI81" s="29">
        <f>IF(AND(AH81=1,AF81&lt;&gt;""),SUMPRODUCT(($AF$2:AF81=AF81)*($AH$2:AH81=1)),"")</f>
        <v/>
      </c>
      <c r="AJ81" s="29">
        <f>IF(AI81="","",AF81&amp;"|"&amp;AI81)</f>
        <v/>
      </c>
      <c r="AK81" s="29">
        <f>IFERROR(TRIM(INDEX($A81:$X81,MATCH(Lists!$J$6,$A$1:$X$1,0))&amp;""),"")</f>
        <v/>
      </c>
    </row>
    <row r="82">
      <c r="Y82" s="28" t="n"/>
      <c r="Z82" s="30" t="n"/>
      <c r="AA82" s="30" t="n"/>
      <c r="AB82" s="28" t="n"/>
      <c r="AC82" s="29">
        <f>IFERROR(TRIM(INDEX($A82:$X82,MATCH(Lists!$J$2,$A$1:$X$1,0))&amp;""),"")</f>
        <v/>
      </c>
      <c r="AD82" s="29">
        <f>IFERROR(TRIM(INDEX($A82:$X82,MATCH(Lists!$J$3,$A$1:$X$1,0))&amp;""),"")</f>
        <v/>
      </c>
      <c r="AE82" s="29">
        <f>IFERROR(TRIM(INDEX($A82:$X82,MATCH(Lists!$J$4,$A$1:$X$1,0))&amp;""),"")</f>
        <v/>
      </c>
      <c r="AF82" s="29">
        <f>IFERROR(TRIM(INDEX($A82:$X82,MATCH(Lists!$J$5,$A$1:$X$1,0))&amp;""),"")</f>
        <v/>
      </c>
      <c r="AG82" s="29">
        <f>IFERROR(TRIM(INDEX($A82:$X82,MATCH(Lists!$J$7,$A$1:$X$1,0))&amp;""),"")</f>
        <v/>
      </c>
      <c r="AH82" s="29">
        <f>IF(AC82="",0,IF(UPPER(TRIM(Z82))="Y",0,IF(AG82="",1,IF(IFERROR(INDEX(Lists!$B$2:$B$9,MATCH(AG82,Lists!$A$2:$A$9,0)),"N")="Y",1,0))))</f>
        <v/>
      </c>
      <c r="AI82" s="29">
        <f>IF(AND(AH82=1,AF82&lt;&gt;""),SUMPRODUCT(($AF$2:AF82=AF82)*($AH$2:AH82=1)),"")</f>
        <v/>
      </c>
      <c r="AJ82" s="29">
        <f>IF(AI82="","",AF82&amp;"|"&amp;AI82)</f>
        <v/>
      </c>
      <c r="AK82" s="29">
        <f>IFERROR(TRIM(INDEX($A82:$X82,MATCH(Lists!$J$6,$A$1:$X$1,0))&amp;""),"")</f>
        <v/>
      </c>
    </row>
    <row r="83">
      <c r="Y83" s="28" t="n"/>
      <c r="Z83" s="30" t="n"/>
      <c r="AA83" s="30" t="n"/>
      <c r="AB83" s="28" t="n"/>
      <c r="AC83" s="29">
        <f>IFERROR(TRIM(INDEX($A83:$X83,MATCH(Lists!$J$2,$A$1:$X$1,0))&amp;""),"")</f>
        <v/>
      </c>
      <c r="AD83" s="29">
        <f>IFERROR(TRIM(INDEX($A83:$X83,MATCH(Lists!$J$3,$A$1:$X$1,0))&amp;""),"")</f>
        <v/>
      </c>
      <c r="AE83" s="29">
        <f>IFERROR(TRIM(INDEX($A83:$X83,MATCH(Lists!$J$4,$A$1:$X$1,0))&amp;""),"")</f>
        <v/>
      </c>
      <c r="AF83" s="29">
        <f>IFERROR(TRIM(INDEX($A83:$X83,MATCH(Lists!$J$5,$A$1:$X$1,0))&amp;""),"")</f>
        <v/>
      </c>
      <c r="AG83" s="29">
        <f>IFERROR(TRIM(INDEX($A83:$X83,MATCH(Lists!$J$7,$A$1:$X$1,0))&amp;""),"")</f>
        <v/>
      </c>
      <c r="AH83" s="29">
        <f>IF(AC83="",0,IF(UPPER(TRIM(Z83))="Y",0,IF(AG83="",1,IF(IFERROR(INDEX(Lists!$B$2:$B$9,MATCH(AG83,Lists!$A$2:$A$9,0)),"N")="Y",1,0))))</f>
        <v/>
      </c>
      <c r="AI83" s="29">
        <f>IF(AND(AH83=1,AF83&lt;&gt;""),SUMPRODUCT(($AF$2:AF83=AF83)*($AH$2:AH83=1)),"")</f>
        <v/>
      </c>
      <c r="AJ83" s="29">
        <f>IF(AI83="","",AF83&amp;"|"&amp;AI83)</f>
        <v/>
      </c>
      <c r="AK83" s="29">
        <f>IFERROR(TRIM(INDEX($A83:$X83,MATCH(Lists!$J$6,$A$1:$X$1,0))&amp;""),"")</f>
        <v/>
      </c>
    </row>
    <row r="84">
      <c r="Y84" s="28" t="n"/>
      <c r="Z84" s="30" t="n"/>
      <c r="AA84" s="30" t="n"/>
      <c r="AB84" s="28" t="n"/>
      <c r="AC84" s="29">
        <f>IFERROR(TRIM(INDEX($A84:$X84,MATCH(Lists!$J$2,$A$1:$X$1,0))&amp;""),"")</f>
        <v/>
      </c>
      <c r="AD84" s="29">
        <f>IFERROR(TRIM(INDEX($A84:$X84,MATCH(Lists!$J$3,$A$1:$X$1,0))&amp;""),"")</f>
        <v/>
      </c>
      <c r="AE84" s="29">
        <f>IFERROR(TRIM(INDEX($A84:$X84,MATCH(Lists!$J$4,$A$1:$X$1,0))&amp;""),"")</f>
        <v/>
      </c>
      <c r="AF84" s="29">
        <f>IFERROR(TRIM(INDEX($A84:$X84,MATCH(Lists!$J$5,$A$1:$X$1,0))&amp;""),"")</f>
        <v/>
      </c>
      <c r="AG84" s="29">
        <f>IFERROR(TRIM(INDEX($A84:$X84,MATCH(Lists!$J$7,$A$1:$X$1,0))&amp;""),"")</f>
        <v/>
      </c>
      <c r="AH84" s="29">
        <f>IF(AC84="",0,IF(UPPER(TRIM(Z84))="Y",0,IF(AG84="",1,IF(IFERROR(INDEX(Lists!$B$2:$B$9,MATCH(AG84,Lists!$A$2:$A$9,0)),"N")="Y",1,0))))</f>
        <v/>
      </c>
      <c r="AI84" s="29">
        <f>IF(AND(AH84=1,AF84&lt;&gt;""),SUMPRODUCT(($AF$2:AF84=AF84)*($AH$2:AH84=1)),"")</f>
        <v/>
      </c>
      <c r="AJ84" s="29">
        <f>IF(AI84="","",AF84&amp;"|"&amp;AI84)</f>
        <v/>
      </c>
      <c r="AK84" s="29">
        <f>IFERROR(TRIM(INDEX($A84:$X84,MATCH(Lists!$J$6,$A$1:$X$1,0))&amp;""),"")</f>
        <v/>
      </c>
    </row>
    <row r="85">
      <c r="Y85" s="28" t="n"/>
      <c r="Z85" s="30" t="n"/>
      <c r="AA85" s="30" t="n"/>
      <c r="AB85" s="28" t="n"/>
      <c r="AC85" s="29">
        <f>IFERROR(TRIM(INDEX($A85:$X85,MATCH(Lists!$J$2,$A$1:$X$1,0))&amp;""),"")</f>
        <v/>
      </c>
      <c r="AD85" s="29">
        <f>IFERROR(TRIM(INDEX($A85:$X85,MATCH(Lists!$J$3,$A$1:$X$1,0))&amp;""),"")</f>
        <v/>
      </c>
      <c r="AE85" s="29">
        <f>IFERROR(TRIM(INDEX($A85:$X85,MATCH(Lists!$J$4,$A$1:$X$1,0))&amp;""),"")</f>
        <v/>
      </c>
      <c r="AF85" s="29">
        <f>IFERROR(TRIM(INDEX($A85:$X85,MATCH(Lists!$J$5,$A$1:$X$1,0))&amp;""),"")</f>
        <v/>
      </c>
      <c r="AG85" s="29">
        <f>IFERROR(TRIM(INDEX($A85:$X85,MATCH(Lists!$J$7,$A$1:$X$1,0))&amp;""),"")</f>
        <v/>
      </c>
      <c r="AH85" s="29">
        <f>IF(AC85="",0,IF(UPPER(TRIM(Z85))="Y",0,IF(AG85="",1,IF(IFERROR(INDEX(Lists!$B$2:$B$9,MATCH(AG85,Lists!$A$2:$A$9,0)),"N")="Y",1,0))))</f>
        <v/>
      </c>
      <c r="AI85" s="29">
        <f>IF(AND(AH85=1,AF85&lt;&gt;""),SUMPRODUCT(($AF$2:AF85=AF85)*($AH$2:AH85=1)),"")</f>
        <v/>
      </c>
      <c r="AJ85" s="29">
        <f>IF(AI85="","",AF85&amp;"|"&amp;AI85)</f>
        <v/>
      </c>
      <c r="AK85" s="29">
        <f>IFERROR(TRIM(INDEX($A85:$X85,MATCH(Lists!$J$6,$A$1:$X$1,0))&amp;""),"")</f>
        <v/>
      </c>
    </row>
    <row r="86">
      <c r="Y86" s="28" t="n"/>
      <c r="Z86" s="30" t="n"/>
      <c r="AA86" s="30" t="n"/>
      <c r="AB86" s="28" t="n"/>
      <c r="AC86" s="29">
        <f>IFERROR(TRIM(INDEX($A86:$X86,MATCH(Lists!$J$2,$A$1:$X$1,0))&amp;""),"")</f>
        <v/>
      </c>
      <c r="AD86" s="29">
        <f>IFERROR(TRIM(INDEX($A86:$X86,MATCH(Lists!$J$3,$A$1:$X$1,0))&amp;""),"")</f>
        <v/>
      </c>
      <c r="AE86" s="29">
        <f>IFERROR(TRIM(INDEX($A86:$X86,MATCH(Lists!$J$4,$A$1:$X$1,0))&amp;""),"")</f>
        <v/>
      </c>
      <c r="AF86" s="29">
        <f>IFERROR(TRIM(INDEX($A86:$X86,MATCH(Lists!$J$5,$A$1:$X$1,0))&amp;""),"")</f>
        <v/>
      </c>
      <c r="AG86" s="29">
        <f>IFERROR(TRIM(INDEX($A86:$X86,MATCH(Lists!$J$7,$A$1:$X$1,0))&amp;""),"")</f>
        <v/>
      </c>
      <c r="AH86" s="29">
        <f>IF(AC86="",0,IF(UPPER(TRIM(Z86))="Y",0,IF(AG86="",1,IF(IFERROR(INDEX(Lists!$B$2:$B$9,MATCH(AG86,Lists!$A$2:$A$9,0)),"N")="Y",1,0))))</f>
        <v/>
      </c>
      <c r="AI86" s="29">
        <f>IF(AND(AH86=1,AF86&lt;&gt;""),SUMPRODUCT(($AF$2:AF86=AF86)*($AH$2:AH86=1)),"")</f>
        <v/>
      </c>
      <c r="AJ86" s="29">
        <f>IF(AI86="","",AF86&amp;"|"&amp;AI86)</f>
        <v/>
      </c>
      <c r="AK86" s="29">
        <f>IFERROR(TRIM(INDEX($A86:$X86,MATCH(Lists!$J$6,$A$1:$X$1,0))&amp;""),"")</f>
        <v/>
      </c>
    </row>
    <row r="87">
      <c r="Y87" s="28" t="n"/>
      <c r="Z87" s="30" t="n"/>
      <c r="AA87" s="30" t="n"/>
      <c r="AB87" s="28" t="n"/>
      <c r="AC87" s="29">
        <f>IFERROR(TRIM(INDEX($A87:$X87,MATCH(Lists!$J$2,$A$1:$X$1,0))&amp;""),"")</f>
        <v/>
      </c>
      <c r="AD87" s="29">
        <f>IFERROR(TRIM(INDEX($A87:$X87,MATCH(Lists!$J$3,$A$1:$X$1,0))&amp;""),"")</f>
        <v/>
      </c>
      <c r="AE87" s="29">
        <f>IFERROR(TRIM(INDEX($A87:$X87,MATCH(Lists!$J$4,$A$1:$X$1,0))&amp;""),"")</f>
        <v/>
      </c>
      <c r="AF87" s="29">
        <f>IFERROR(TRIM(INDEX($A87:$X87,MATCH(Lists!$J$5,$A$1:$X$1,0))&amp;""),"")</f>
        <v/>
      </c>
      <c r="AG87" s="29">
        <f>IFERROR(TRIM(INDEX($A87:$X87,MATCH(Lists!$J$7,$A$1:$X$1,0))&amp;""),"")</f>
        <v/>
      </c>
      <c r="AH87" s="29">
        <f>IF(AC87="",0,IF(UPPER(TRIM(Z87))="Y",0,IF(AG87="",1,IF(IFERROR(INDEX(Lists!$B$2:$B$9,MATCH(AG87,Lists!$A$2:$A$9,0)),"N")="Y",1,0))))</f>
        <v/>
      </c>
      <c r="AI87" s="29">
        <f>IF(AND(AH87=1,AF87&lt;&gt;""),SUMPRODUCT(($AF$2:AF87=AF87)*($AH$2:AH87=1)),"")</f>
        <v/>
      </c>
      <c r="AJ87" s="29">
        <f>IF(AI87="","",AF87&amp;"|"&amp;AI87)</f>
        <v/>
      </c>
      <c r="AK87" s="29">
        <f>IFERROR(TRIM(INDEX($A87:$X87,MATCH(Lists!$J$6,$A$1:$X$1,0))&amp;""),"")</f>
        <v/>
      </c>
    </row>
    <row r="88">
      <c r="Y88" s="28" t="n"/>
      <c r="Z88" s="30" t="n"/>
      <c r="AA88" s="30" t="n"/>
      <c r="AB88" s="28" t="n"/>
      <c r="AC88" s="29">
        <f>IFERROR(TRIM(INDEX($A88:$X88,MATCH(Lists!$J$2,$A$1:$X$1,0))&amp;""),"")</f>
        <v/>
      </c>
      <c r="AD88" s="29">
        <f>IFERROR(TRIM(INDEX($A88:$X88,MATCH(Lists!$J$3,$A$1:$X$1,0))&amp;""),"")</f>
        <v/>
      </c>
      <c r="AE88" s="29">
        <f>IFERROR(TRIM(INDEX($A88:$X88,MATCH(Lists!$J$4,$A$1:$X$1,0))&amp;""),"")</f>
        <v/>
      </c>
      <c r="AF88" s="29">
        <f>IFERROR(TRIM(INDEX($A88:$X88,MATCH(Lists!$J$5,$A$1:$X$1,0))&amp;""),"")</f>
        <v/>
      </c>
      <c r="AG88" s="29">
        <f>IFERROR(TRIM(INDEX($A88:$X88,MATCH(Lists!$J$7,$A$1:$X$1,0))&amp;""),"")</f>
        <v/>
      </c>
      <c r="AH88" s="29">
        <f>IF(AC88="",0,IF(UPPER(TRIM(Z88))="Y",0,IF(AG88="",1,IF(IFERROR(INDEX(Lists!$B$2:$B$9,MATCH(AG88,Lists!$A$2:$A$9,0)),"N")="Y",1,0))))</f>
        <v/>
      </c>
      <c r="AI88" s="29">
        <f>IF(AND(AH88=1,AF88&lt;&gt;""),SUMPRODUCT(($AF$2:AF88=AF88)*($AH$2:AH88=1)),"")</f>
        <v/>
      </c>
      <c r="AJ88" s="29">
        <f>IF(AI88="","",AF88&amp;"|"&amp;AI88)</f>
        <v/>
      </c>
      <c r="AK88" s="29">
        <f>IFERROR(TRIM(INDEX($A88:$X88,MATCH(Lists!$J$6,$A$1:$X$1,0))&amp;""),"")</f>
        <v/>
      </c>
    </row>
    <row r="89">
      <c r="Y89" s="28" t="n"/>
      <c r="Z89" s="30" t="n"/>
      <c r="AA89" s="30" t="n"/>
      <c r="AB89" s="28" t="n"/>
      <c r="AC89" s="29">
        <f>IFERROR(TRIM(INDEX($A89:$X89,MATCH(Lists!$J$2,$A$1:$X$1,0))&amp;""),"")</f>
        <v/>
      </c>
      <c r="AD89" s="29">
        <f>IFERROR(TRIM(INDEX($A89:$X89,MATCH(Lists!$J$3,$A$1:$X$1,0))&amp;""),"")</f>
        <v/>
      </c>
      <c r="AE89" s="29">
        <f>IFERROR(TRIM(INDEX($A89:$X89,MATCH(Lists!$J$4,$A$1:$X$1,0))&amp;""),"")</f>
        <v/>
      </c>
      <c r="AF89" s="29">
        <f>IFERROR(TRIM(INDEX($A89:$X89,MATCH(Lists!$J$5,$A$1:$X$1,0))&amp;""),"")</f>
        <v/>
      </c>
      <c r="AG89" s="29">
        <f>IFERROR(TRIM(INDEX($A89:$X89,MATCH(Lists!$J$7,$A$1:$X$1,0))&amp;""),"")</f>
        <v/>
      </c>
      <c r="AH89" s="29">
        <f>IF(AC89="",0,IF(UPPER(TRIM(Z89))="Y",0,IF(AG89="",1,IF(IFERROR(INDEX(Lists!$B$2:$B$9,MATCH(AG89,Lists!$A$2:$A$9,0)),"N")="Y",1,0))))</f>
        <v/>
      </c>
      <c r="AI89" s="29">
        <f>IF(AND(AH89=1,AF89&lt;&gt;""),SUMPRODUCT(($AF$2:AF89=AF89)*($AH$2:AH89=1)),"")</f>
        <v/>
      </c>
      <c r="AJ89" s="29">
        <f>IF(AI89="","",AF89&amp;"|"&amp;AI89)</f>
        <v/>
      </c>
      <c r="AK89" s="29">
        <f>IFERROR(TRIM(INDEX($A89:$X89,MATCH(Lists!$J$6,$A$1:$X$1,0))&amp;""),"")</f>
        <v/>
      </c>
    </row>
    <row r="90">
      <c r="Y90" s="28" t="n"/>
      <c r="Z90" s="30" t="n"/>
      <c r="AA90" s="30" t="n"/>
      <c r="AB90" s="28" t="n"/>
      <c r="AC90" s="29">
        <f>IFERROR(TRIM(INDEX($A90:$X90,MATCH(Lists!$J$2,$A$1:$X$1,0))&amp;""),"")</f>
        <v/>
      </c>
      <c r="AD90" s="29">
        <f>IFERROR(TRIM(INDEX($A90:$X90,MATCH(Lists!$J$3,$A$1:$X$1,0))&amp;""),"")</f>
        <v/>
      </c>
      <c r="AE90" s="29">
        <f>IFERROR(TRIM(INDEX($A90:$X90,MATCH(Lists!$J$4,$A$1:$X$1,0))&amp;""),"")</f>
        <v/>
      </c>
      <c r="AF90" s="29">
        <f>IFERROR(TRIM(INDEX($A90:$X90,MATCH(Lists!$J$5,$A$1:$X$1,0))&amp;""),"")</f>
        <v/>
      </c>
      <c r="AG90" s="29">
        <f>IFERROR(TRIM(INDEX($A90:$X90,MATCH(Lists!$J$7,$A$1:$X$1,0))&amp;""),"")</f>
        <v/>
      </c>
      <c r="AH90" s="29">
        <f>IF(AC90="",0,IF(UPPER(TRIM(Z90))="Y",0,IF(AG90="",1,IF(IFERROR(INDEX(Lists!$B$2:$B$9,MATCH(AG90,Lists!$A$2:$A$9,0)),"N")="Y",1,0))))</f>
        <v/>
      </c>
      <c r="AI90" s="29">
        <f>IF(AND(AH90=1,AF90&lt;&gt;""),SUMPRODUCT(($AF$2:AF90=AF90)*($AH$2:AH90=1)),"")</f>
        <v/>
      </c>
      <c r="AJ90" s="29">
        <f>IF(AI90="","",AF90&amp;"|"&amp;AI90)</f>
        <v/>
      </c>
      <c r="AK90" s="29">
        <f>IFERROR(TRIM(INDEX($A90:$X90,MATCH(Lists!$J$6,$A$1:$X$1,0))&amp;""),"")</f>
        <v/>
      </c>
    </row>
    <row r="91">
      <c r="Y91" s="28" t="n"/>
      <c r="Z91" s="30" t="n"/>
      <c r="AA91" s="30" t="n"/>
      <c r="AB91" s="28" t="n"/>
      <c r="AC91" s="29">
        <f>IFERROR(TRIM(INDEX($A91:$X91,MATCH(Lists!$J$2,$A$1:$X$1,0))&amp;""),"")</f>
        <v/>
      </c>
      <c r="AD91" s="29">
        <f>IFERROR(TRIM(INDEX($A91:$X91,MATCH(Lists!$J$3,$A$1:$X$1,0))&amp;""),"")</f>
        <v/>
      </c>
      <c r="AE91" s="29">
        <f>IFERROR(TRIM(INDEX($A91:$X91,MATCH(Lists!$J$4,$A$1:$X$1,0))&amp;""),"")</f>
        <v/>
      </c>
      <c r="AF91" s="29">
        <f>IFERROR(TRIM(INDEX($A91:$X91,MATCH(Lists!$J$5,$A$1:$X$1,0))&amp;""),"")</f>
        <v/>
      </c>
      <c r="AG91" s="29">
        <f>IFERROR(TRIM(INDEX($A91:$X91,MATCH(Lists!$J$7,$A$1:$X$1,0))&amp;""),"")</f>
        <v/>
      </c>
      <c r="AH91" s="29">
        <f>IF(AC91="",0,IF(UPPER(TRIM(Z91))="Y",0,IF(AG91="",1,IF(IFERROR(INDEX(Lists!$B$2:$B$9,MATCH(AG91,Lists!$A$2:$A$9,0)),"N")="Y",1,0))))</f>
        <v/>
      </c>
      <c r="AI91" s="29">
        <f>IF(AND(AH91=1,AF91&lt;&gt;""),SUMPRODUCT(($AF$2:AF91=AF91)*($AH$2:AH91=1)),"")</f>
        <v/>
      </c>
      <c r="AJ91" s="29">
        <f>IF(AI91="","",AF91&amp;"|"&amp;AI91)</f>
        <v/>
      </c>
      <c r="AK91" s="29">
        <f>IFERROR(TRIM(INDEX($A91:$X91,MATCH(Lists!$J$6,$A$1:$X$1,0))&amp;""),"")</f>
        <v/>
      </c>
    </row>
    <row r="92">
      <c r="Y92" s="28" t="n"/>
      <c r="Z92" s="30" t="n"/>
      <c r="AA92" s="30" t="n"/>
      <c r="AB92" s="28" t="n"/>
      <c r="AC92" s="29">
        <f>IFERROR(TRIM(INDEX($A92:$X92,MATCH(Lists!$J$2,$A$1:$X$1,0))&amp;""),"")</f>
        <v/>
      </c>
      <c r="AD92" s="29">
        <f>IFERROR(TRIM(INDEX($A92:$X92,MATCH(Lists!$J$3,$A$1:$X$1,0))&amp;""),"")</f>
        <v/>
      </c>
      <c r="AE92" s="29">
        <f>IFERROR(TRIM(INDEX($A92:$X92,MATCH(Lists!$J$4,$A$1:$X$1,0))&amp;""),"")</f>
        <v/>
      </c>
      <c r="AF92" s="29">
        <f>IFERROR(TRIM(INDEX($A92:$X92,MATCH(Lists!$J$5,$A$1:$X$1,0))&amp;""),"")</f>
        <v/>
      </c>
      <c r="AG92" s="29">
        <f>IFERROR(TRIM(INDEX($A92:$X92,MATCH(Lists!$J$7,$A$1:$X$1,0))&amp;""),"")</f>
        <v/>
      </c>
      <c r="AH92" s="29">
        <f>IF(AC92="",0,IF(UPPER(TRIM(Z92))="Y",0,IF(AG92="",1,IF(IFERROR(INDEX(Lists!$B$2:$B$9,MATCH(AG92,Lists!$A$2:$A$9,0)),"N")="Y",1,0))))</f>
        <v/>
      </c>
      <c r="AI92" s="29">
        <f>IF(AND(AH92=1,AF92&lt;&gt;""),SUMPRODUCT(($AF$2:AF92=AF92)*($AH$2:AH92=1)),"")</f>
        <v/>
      </c>
      <c r="AJ92" s="29">
        <f>IF(AI92="","",AF92&amp;"|"&amp;AI92)</f>
        <v/>
      </c>
      <c r="AK92" s="29">
        <f>IFERROR(TRIM(INDEX($A92:$X92,MATCH(Lists!$J$6,$A$1:$X$1,0))&amp;""),"")</f>
        <v/>
      </c>
    </row>
    <row r="93">
      <c r="Y93" s="28" t="n"/>
      <c r="Z93" s="30" t="n"/>
      <c r="AA93" s="30" t="n"/>
      <c r="AB93" s="28" t="n"/>
      <c r="AC93" s="29">
        <f>IFERROR(TRIM(INDEX($A93:$X93,MATCH(Lists!$J$2,$A$1:$X$1,0))&amp;""),"")</f>
        <v/>
      </c>
      <c r="AD93" s="29">
        <f>IFERROR(TRIM(INDEX($A93:$X93,MATCH(Lists!$J$3,$A$1:$X$1,0))&amp;""),"")</f>
        <v/>
      </c>
      <c r="AE93" s="29">
        <f>IFERROR(TRIM(INDEX($A93:$X93,MATCH(Lists!$J$4,$A$1:$X$1,0))&amp;""),"")</f>
        <v/>
      </c>
      <c r="AF93" s="29">
        <f>IFERROR(TRIM(INDEX($A93:$X93,MATCH(Lists!$J$5,$A$1:$X$1,0))&amp;""),"")</f>
        <v/>
      </c>
      <c r="AG93" s="29">
        <f>IFERROR(TRIM(INDEX($A93:$X93,MATCH(Lists!$J$7,$A$1:$X$1,0))&amp;""),"")</f>
        <v/>
      </c>
      <c r="AH93" s="29">
        <f>IF(AC93="",0,IF(UPPER(TRIM(Z93))="Y",0,IF(AG93="",1,IF(IFERROR(INDEX(Lists!$B$2:$B$9,MATCH(AG93,Lists!$A$2:$A$9,0)),"N")="Y",1,0))))</f>
        <v/>
      </c>
      <c r="AI93" s="29">
        <f>IF(AND(AH93=1,AF93&lt;&gt;""),SUMPRODUCT(($AF$2:AF93=AF93)*($AH$2:AH93=1)),"")</f>
        <v/>
      </c>
      <c r="AJ93" s="29">
        <f>IF(AI93="","",AF93&amp;"|"&amp;AI93)</f>
        <v/>
      </c>
      <c r="AK93" s="29">
        <f>IFERROR(TRIM(INDEX($A93:$X93,MATCH(Lists!$J$6,$A$1:$X$1,0))&amp;""),"")</f>
        <v/>
      </c>
    </row>
    <row r="94">
      <c r="Y94" s="28" t="n"/>
      <c r="Z94" s="30" t="n"/>
      <c r="AA94" s="30" t="n"/>
      <c r="AB94" s="28" t="n"/>
      <c r="AC94" s="29">
        <f>IFERROR(TRIM(INDEX($A94:$X94,MATCH(Lists!$J$2,$A$1:$X$1,0))&amp;""),"")</f>
        <v/>
      </c>
      <c r="AD94" s="29">
        <f>IFERROR(TRIM(INDEX($A94:$X94,MATCH(Lists!$J$3,$A$1:$X$1,0))&amp;""),"")</f>
        <v/>
      </c>
      <c r="AE94" s="29">
        <f>IFERROR(TRIM(INDEX($A94:$X94,MATCH(Lists!$J$4,$A$1:$X$1,0))&amp;""),"")</f>
        <v/>
      </c>
      <c r="AF94" s="29">
        <f>IFERROR(TRIM(INDEX($A94:$X94,MATCH(Lists!$J$5,$A$1:$X$1,0))&amp;""),"")</f>
        <v/>
      </c>
      <c r="AG94" s="29">
        <f>IFERROR(TRIM(INDEX($A94:$X94,MATCH(Lists!$J$7,$A$1:$X$1,0))&amp;""),"")</f>
        <v/>
      </c>
      <c r="AH94" s="29">
        <f>IF(AC94="",0,IF(UPPER(TRIM(Z94))="Y",0,IF(AG94="",1,IF(IFERROR(INDEX(Lists!$B$2:$B$9,MATCH(AG94,Lists!$A$2:$A$9,0)),"N")="Y",1,0))))</f>
        <v/>
      </c>
      <c r="AI94" s="29">
        <f>IF(AND(AH94=1,AF94&lt;&gt;""),SUMPRODUCT(($AF$2:AF94=AF94)*($AH$2:AH94=1)),"")</f>
        <v/>
      </c>
      <c r="AJ94" s="29">
        <f>IF(AI94="","",AF94&amp;"|"&amp;AI94)</f>
        <v/>
      </c>
      <c r="AK94" s="29">
        <f>IFERROR(TRIM(INDEX($A94:$X94,MATCH(Lists!$J$6,$A$1:$X$1,0))&amp;""),"")</f>
        <v/>
      </c>
    </row>
    <row r="95">
      <c r="Y95" s="28" t="n"/>
      <c r="Z95" s="30" t="n"/>
      <c r="AA95" s="30" t="n"/>
      <c r="AB95" s="28" t="n"/>
      <c r="AC95" s="29">
        <f>IFERROR(TRIM(INDEX($A95:$X95,MATCH(Lists!$J$2,$A$1:$X$1,0))&amp;""),"")</f>
        <v/>
      </c>
      <c r="AD95" s="29">
        <f>IFERROR(TRIM(INDEX($A95:$X95,MATCH(Lists!$J$3,$A$1:$X$1,0))&amp;""),"")</f>
        <v/>
      </c>
      <c r="AE95" s="29">
        <f>IFERROR(TRIM(INDEX($A95:$X95,MATCH(Lists!$J$4,$A$1:$X$1,0))&amp;""),"")</f>
        <v/>
      </c>
      <c r="AF95" s="29">
        <f>IFERROR(TRIM(INDEX($A95:$X95,MATCH(Lists!$J$5,$A$1:$X$1,0))&amp;""),"")</f>
        <v/>
      </c>
      <c r="AG95" s="29">
        <f>IFERROR(TRIM(INDEX($A95:$X95,MATCH(Lists!$J$7,$A$1:$X$1,0))&amp;""),"")</f>
        <v/>
      </c>
      <c r="AH95" s="29">
        <f>IF(AC95="",0,IF(UPPER(TRIM(Z95))="Y",0,IF(AG95="",1,IF(IFERROR(INDEX(Lists!$B$2:$B$9,MATCH(AG95,Lists!$A$2:$A$9,0)),"N")="Y",1,0))))</f>
        <v/>
      </c>
      <c r="AI95" s="29">
        <f>IF(AND(AH95=1,AF95&lt;&gt;""),SUMPRODUCT(($AF$2:AF95=AF95)*($AH$2:AH95=1)),"")</f>
        <v/>
      </c>
      <c r="AJ95" s="29">
        <f>IF(AI95="","",AF95&amp;"|"&amp;AI95)</f>
        <v/>
      </c>
      <c r="AK95" s="29">
        <f>IFERROR(TRIM(INDEX($A95:$X95,MATCH(Lists!$J$6,$A$1:$X$1,0))&amp;""),"")</f>
        <v/>
      </c>
    </row>
    <row r="96">
      <c r="Y96" s="28" t="n"/>
      <c r="Z96" s="30" t="n"/>
      <c r="AA96" s="30" t="n"/>
      <c r="AB96" s="28" t="n"/>
      <c r="AC96" s="29">
        <f>IFERROR(TRIM(INDEX($A96:$X96,MATCH(Lists!$J$2,$A$1:$X$1,0))&amp;""),"")</f>
        <v/>
      </c>
      <c r="AD96" s="29">
        <f>IFERROR(TRIM(INDEX($A96:$X96,MATCH(Lists!$J$3,$A$1:$X$1,0))&amp;""),"")</f>
        <v/>
      </c>
      <c r="AE96" s="29">
        <f>IFERROR(TRIM(INDEX($A96:$X96,MATCH(Lists!$J$4,$A$1:$X$1,0))&amp;""),"")</f>
        <v/>
      </c>
      <c r="AF96" s="29">
        <f>IFERROR(TRIM(INDEX($A96:$X96,MATCH(Lists!$J$5,$A$1:$X$1,0))&amp;""),"")</f>
        <v/>
      </c>
      <c r="AG96" s="29">
        <f>IFERROR(TRIM(INDEX($A96:$X96,MATCH(Lists!$J$7,$A$1:$X$1,0))&amp;""),"")</f>
        <v/>
      </c>
      <c r="AH96" s="29">
        <f>IF(AC96="",0,IF(UPPER(TRIM(Z96))="Y",0,IF(AG96="",1,IF(IFERROR(INDEX(Lists!$B$2:$B$9,MATCH(AG96,Lists!$A$2:$A$9,0)),"N")="Y",1,0))))</f>
        <v/>
      </c>
      <c r="AI96" s="29">
        <f>IF(AND(AH96=1,AF96&lt;&gt;""),SUMPRODUCT(($AF$2:AF96=AF96)*($AH$2:AH96=1)),"")</f>
        <v/>
      </c>
      <c r="AJ96" s="29">
        <f>IF(AI96="","",AF96&amp;"|"&amp;AI96)</f>
        <v/>
      </c>
      <c r="AK96" s="29">
        <f>IFERROR(TRIM(INDEX($A96:$X96,MATCH(Lists!$J$6,$A$1:$X$1,0))&amp;""),"")</f>
        <v/>
      </c>
    </row>
    <row r="97">
      <c r="Y97" s="28" t="n"/>
      <c r="Z97" s="30" t="n"/>
      <c r="AA97" s="30" t="n"/>
      <c r="AB97" s="28" t="n"/>
      <c r="AC97" s="29">
        <f>IFERROR(TRIM(INDEX($A97:$X97,MATCH(Lists!$J$2,$A$1:$X$1,0))&amp;""),"")</f>
        <v/>
      </c>
      <c r="AD97" s="29">
        <f>IFERROR(TRIM(INDEX($A97:$X97,MATCH(Lists!$J$3,$A$1:$X$1,0))&amp;""),"")</f>
        <v/>
      </c>
      <c r="AE97" s="29">
        <f>IFERROR(TRIM(INDEX($A97:$X97,MATCH(Lists!$J$4,$A$1:$X$1,0))&amp;""),"")</f>
        <v/>
      </c>
      <c r="AF97" s="29">
        <f>IFERROR(TRIM(INDEX($A97:$X97,MATCH(Lists!$J$5,$A$1:$X$1,0))&amp;""),"")</f>
        <v/>
      </c>
      <c r="AG97" s="29">
        <f>IFERROR(TRIM(INDEX($A97:$X97,MATCH(Lists!$J$7,$A$1:$X$1,0))&amp;""),"")</f>
        <v/>
      </c>
      <c r="AH97" s="29">
        <f>IF(AC97="",0,IF(UPPER(TRIM(Z97))="Y",0,IF(AG97="",1,IF(IFERROR(INDEX(Lists!$B$2:$B$9,MATCH(AG97,Lists!$A$2:$A$9,0)),"N")="Y",1,0))))</f>
        <v/>
      </c>
      <c r="AI97" s="29">
        <f>IF(AND(AH97=1,AF97&lt;&gt;""),SUMPRODUCT(($AF$2:AF97=AF97)*($AH$2:AH97=1)),"")</f>
        <v/>
      </c>
      <c r="AJ97" s="29">
        <f>IF(AI97="","",AF97&amp;"|"&amp;AI97)</f>
        <v/>
      </c>
      <c r="AK97" s="29">
        <f>IFERROR(TRIM(INDEX($A97:$X97,MATCH(Lists!$J$6,$A$1:$X$1,0))&amp;""),"")</f>
        <v/>
      </c>
    </row>
    <row r="98">
      <c r="Y98" s="28" t="n"/>
      <c r="Z98" s="30" t="n"/>
      <c r="AA98" s="30" t="n"/>
      <c r="AB98" s="28" t="n"/>
      <c r="AC98" s="29">
        <f>IFERROR(TRIM(INDEX($A98:$X98,MATCH(Lists!$J$2,$A$1:$X$1,0))&amp;""),"")</f>
        <v/>
      </c>
      <c r="AD98" s="29">
        <f>IFERROR(TRIM(INDEX($A98:$X98,MATCH(Lists!$J$3,$A$1:$X$1,0))&amp;""),"")</f>
        <v/>
      </c>
      <c r="AE98" s="29">
        <f>IFERROR(TRIM(INDEX($A98:$X98,MATCH(Lists!$J$4,$A$1:$X$1,0))&amp;""),"")</f>
        <v/>
      </c>
      <c r="AF98" s="29">
        <f>IFERROR(TRIM(INDEX($A98:$X98,MATCH(Lists!$J$5,$A$1:$X$1,0))&amp;""),"")</f>
        <v/>
      </c>
      <c r="AG98" s="29">
        <f>IFERROR(TRIM(INDEX($A98:$X98,MATCH(Lists!$J$7,$A$1:$X$1,0))&amp;""),"")</f>
        <v/>
      </c>
      <c r="AH98" s="29">
        <f>IF(AC98="",0,IF(UPPER(TRIM(Z98))="Y",0,IF(AG98="",1,IF(IFERROR(INDEX(Lists!$B$2:$B$9,MATCH(AG98,Lists!$A$2:$A$9,0)),"N")="Y",1,0))))</f>
        <v/>
      </c>
      <c r="AI98" s="29">
        <f>IF(AND(AH98=1,AF98&lt;&gt;""),SUMPRODUCT(($AF$2:AF98=AF98)*($AH$2:AH98=1)),"")</f>
        <v/>
      </c>
      <c r="AJ98" s="29">
        <f>IF(AI98="","",AF98&amp;"|"&amp;AI98)</f>
        <v/>
      </c>
      <c r="AK98" s="29">
        <f>IFERROR(TRIM(INDEX($A98:$X98,MATCH(Lists!$J$6,$A$1:$X$1,0))&amp;""),"")</f>
        <v/>
      </c>
    </row>
    <row r="99">
      <c r="Y99" s="28" t="n"/>
      <c r="Z99" s="30" t="n"/>
      <c r="AA99" s="30" t="n"/>
      <c r="AB99" s="28" t="n"/>
      <c r="AC99" s="29">
        <f>IFERROR(TRIM(INDEX($A99:$X99,MATCH(Lists!$J$2,$A$1:$X$1,0))&amp;""),"")</f>
        <v/>
      </c>
      <c r="AD99" s="29">
        <f>IFERROR(TRIM(INDEX($A99:$X99,MATCH(Lists!$J$3,$A$1:$X$1,0))&amp;""),"")</f>
        <v/>
      </c>
      <c r="AE99" s="29">
        <f>IFERROR(TRIM(INDEX($A99:$X99,MATCH(Lists!$J$4,$A$1:$X$1,0))&amp;""),"")</f>
        <v/>
      </c>
      <c r="AF99" s="29">
        <f>IFERROR(TRIM(INDEX($A99:$X99,MATCH(Lists!$J$5,$A$1:$X$1,0))&amp;""),"")</f>
        <v/>
      </c>
      <c r="AG99" s="29">
        <f>IFERROR(TRIM(INDEX($A99:$X99,MATCH(Lists!$J$7,$A$1:$X$1,0))&amp;""),"")</f>
        <v/>
      </c>
      <c r="AH99" s="29">
        <f>IF(AC99="",0,IF(UPPER(TRIM(Z99))="Y",0,IF(AG99="",1,IF(IFERROR(INDEX(Lists!$B$2:$B$9,MATCH(AG99,Lists!$A$2:$A$9,0)),"N")="Y",1,0))))</f>
        <v/>
      </c>
      <c r="AI99" s="29">
        <f>IF(AND(AH99=1,AF99&lt;&gt;""),SUMPRODUCT(($AF$2:AF99=AF99)*($AH$2:AH99=1)),"")</f>
        <v/>
      </c>
      <c r="AJ99" s="29">
        <f>IF(AI99="","",AF99&amp;"|"&amp;AI99)</f>
        <v/>
      </c>
      <c r="AK99" s="29">
        <f>IFERROR(TRIM(INDEX($A99:$X99,MATCH(Lists!$J$6,$A$1:$X$1,0))&amp;""),"")</f>
        <v/>
      </c>
    </row>
    <row r="100">
      <c r="Y100" s="28" t="n"/>
      <c r="Z100" s="30" t="n"/>
      <c r="AA100" s="30" t="n"/>
      <c r="AB100" s="28" t="n"/>
      <c r="AC100" s="29">
        <f>IFERROR(TRIM(INDEX($A100:$X100,MATCH(Lists!$J$2,$A$1:$X$1,0))&amp;""),"")</f>
        <v/>
      </c>
      <c r="AD100" s="29">
        <f>IFERROR(TRIM(INDEX($A100:$X100,MATCH(Lists!$J$3,$A$1:$X$1,0))&amp;""),"")</f>
        <v/>
      </c>
      <c r="AE100" s="29">
        <f>IFERROR(TRIM(INDEX($A100:$X100,MATCH(Lists!$J$4,$A$1:$X$1,0))&amp;""),"")</f>
        <v/>
      </c>
      <c r="AF100" s="29">
        <f>IFERROR(TRIM(INDEX($A100:$X100,MATCH(Lists!$J$5,$A$1:$X$1,0))&amp;""),"")</f>
        <v/>
      </c>
      <c r="AG100" s="29">
        <f>IFERROR(TRIM(INDEX($A100:$X100,MATCH(Lists!$J$7,$A$1:$X$1,0))&amp;""),"")</f>
        <v/>
      </c>
      <c r="AH100" s="29">
        <f>IF(AC100="",0,IF(UPPER(TRIM(Z100))="Y",0,IF(AG100="",1,IF(IFERROR(INDEX(Lists!$B$2:$B$9,MATCH(AG100,Lists!$A$2:$A$9,0)),"N")="Y",1,0))))</f>
        <v/>
      </c>
      <c r="AI100" s="29">
        <f>IF(AND(AH100=1,AF100&lt;&gt;""),SUMPRODUCT(($AF$2:AF100=AF100)*($AH$2:AH100=1)),"")</f>
        <v/>
      </c>
      <c r="AJ100" s="29">
        <f>IF(AI100="","",AF100&amp;"|"&amp;AI100)</f>
        <v/>
      </c>
      <c r="AK100" s="29">
        <f>IFERROR(TRIM(INDEX($A100:$X100,MATCH(Lists!$J$6,$A$1:$X$1,0))&amp;""),"")</f>
        <v/>
      </c>
    </row>
    <row r="101">
      <c r="Y101" s="28" t="n"/>
      <c r="Z101" s="30" t="n"/>
      <c r="AA101" s="30" t="n"/>
      <c r="AB101" s="28" t="n"/>
      <c r="AC101" s="29">
        <f>IFERROR(TRIM(INDEX($A101:$X101,MATCH(Lists!$J$2,$A$1:$X$1,0))&amp;""),"")</f>
        <v/>
      </c>
      <c r="AD101" s="29">
        <f>IFERROR(TRIM(INDEX($A101:$X101,MATCH(Lists!$J$3,$A$1:$X$1,0))&amp;""),"")</f>
        <v/>
      </c>
      <c r="AE101" s="29">
        <f>IFERROR(TRIM(INDEX($A101:$X101,MATCH(Lists!$J$4,$A$1:$X$1,0))&amp;""),"")</f>
        <v/>
      </c>
      <c r="AF101" s="29">
        <f>IFERROR(TRIM(INDEX($A101:$X101,MATCH(Lists!$J$5,$A$1:$X$1,0))&amp;""),"")</f>
        <v/>
      </c>
      <c r="AG101" s="29">
        <f>IFERROR(TRIM(INDEX($A101:$X101,MATCH(Lists!$J$7,$A$1:$X$1,0))&amp;""),"")</f>
        <v/>
      </c>
      <c r="AH101" s="29">
        <f>IF(AC101="",0,IF(UPPER(TRIM(Z101))="Y",0,IF(AG101="",1,IF(IFERROR(INDEX(Lists!$B$2:$B$9,MATCH(AG101,Lists!$A$2:$A$9,0)),"N")="Y",1,0))))</f>
        <v/>
      </c>
      <c r="AI101" s="29">
        <f>IF(AND(AH101=1,AF101&lt;&gt;""),SUMPRODUCT(($AF$2:AF101=AF101)*($AH$2:AH101=1)),"")</f>
        <v/>
      </c>
      <c r="AJ101" s="29">
        <f>IF(AI101="","",AF101&amp;"|"&amp;AI101)</f>
        <v/>
      </c>
      <c r="AK101" s="29">
        <f>IFERROR(TRIM(INDEX($A101:$X101,MATCH(Lists!$J$6,$A$1:$X$1,0))&amp;""),"")</f>
        <v/>
      </c>
    </row>
    <row r="102">
      <c r="Y102" s="28" t="n"/>
      <c r="Z102" s="30" t="n"/>
      <c r="AA102" s="30" t="n"/>
      <c r="AB102" s="28" t="n"/>
      <c r="AC102" s="29">
        <f>IFERROR(TRIM(INDEX($A102:$X102,MATCH(Lists!$J$2,$A$1:$X$1,0))&amp;""),"")</f>
        <v/>
      </c>
      <c r="AD102" s="29">
        <f>IFERROR(TRIM(INDEX($A102:$X102,MATCH(Lists!$J$3,$A$1:$X$1,0))&amp;""),"")</f>
        <v/>
      </c>
      <c r="AE102" s="29">
        <f>IFERROR(TRIM(INDEX($A102:$X102,MATCH(Lists!$J$4,$A$1:$X$1,0))&amp;""),"")</f>
        <v/>
      </c>
      <c r="AF102" s="29">
        <f>IFERROR(TRIM(INDEX($A102:$X102,MATCH(Lists!$J$5,$A$1:$X$1,0))&amp;""),"")</f>
        <v/>
      </c>
      <c r="AG102" s="29">
        <f>IFERROR(TRIM(INDEX($A102:$X102,MATCH(Lists!$J$7,$A$1:$X$1,0))&amp;""),"")</f>
        <v/>
      </c>
      <c r="AH102" s="29">
        <f>IF(AC102="",0,IF(UPPER(TRIM(Z102))="Y",0,IF(AG102="",1,IF(IFERROR(INDEX(Lists!$B$2:$B$9,MATCH(AG102,Lists!$A$2:$A$9,0)),"N")="Y",1,0))))</f>
        <v/>
      </c>
      <c r="AI102" s="29">
        <f>IF(AND(AH102=1,AF102&lt;&gt;""),SUMPRODUCT(($AF$2:AF102=AF102)*($AH$2:AH102=1)),"")</f>
        <v/>
      </c>
      <c r="AJ102" s="29">
        <f>IF(AI102="","",AF102&amp;"|"&amp;AI102)</f>
        <v/>
      </c>
      <c r="AK102" s="29">
        <f>IFERROR(TRIM(INDEX($A102:$X102,MATCH(Lists!$J$6,$A$1:$X$1,0))&amp;""),"")</f>
        <v/>
      </c>
    </row>
    <row r="103">
      <c r="Y103" s="28" t="n"/>
      <c r="Z103" s="30" t="n"/>
      <c r="AA103" s="30" t="n"/>
      <c r="AB103" s="28" t="n"/>
      <c r="AC103" s="29">
        <f>IFERROR(TRIM(INDEX($A103:$X103,MATCH(Lists!$J$2,$A$1:$X$1,0))&amp;""),"")</f>
        <v/>
      </c>
      <c r="AD103" s="29">
        <f>IFERROR(TRIM(INDEX($A103:$X103,MATCH(Lists!$J$3,$A$1:$X$1,0))&amp;""),"")</f>
        <v/>
      </c>
      <c r="AE103" s="29">
        <f>IFERROR(TRIM(INDEX($A103:$X103,MATCH(Lists!$J$4,$A$1:$X$1,0))&amp;""),"")</f>
        <v/>
      </c>
      <c r="AF103" s="29">
        <f>IFERROR(TRIM(INDEX($A103:$X103,MATCH(Lists!$J$5,$A$1:$X$1,0))&amp;""),"")</f>
        <v/>
      </c>
      <c r="AG103" s="29">
        <f>IFERROR(TRIM(INDEX($A103:$X103,MATCH(Lists!$J$7,$A$1:$X$1,0))&amp;""),"")</f>
        <v/>
      </c>
      <c r="AH103" s="29">
        <f>IF(AC103="",0,IF(UPPER(TRIM(Z103))="Y",0,IF(AG103="",1,IF(IFERROR(INDEX(Lists!$B$2:$B$9,MATCH(AG103,Lists!$A$2:$A$9,0)),"N")="Y",1,0))))</f>
        <v/>
      </c>
      <c r="AI103" s="29">
        <f>IF(AND(AH103=1,AF103&lt;&gt;""),SUMPRODUCT(($AF$2:AF103=AF103)*($AH$2:AH103=1)),"")</f>
        <v/>
      </c>
      <c r="AJ103" s="29">
        <f>IF(AI103="","",AF103&amp;"|"&amp;AI103)</f>
        <v/>
      </c>
      <c r="AK103" s="29">
        <f>IFERROR(TRIM(INDEX($A103:$X103,MATCH(Lists!$J$6,$A$1:$X$1,0))&amp;""),"")</f>
        <v/>
      </c>
    </row>
    <row r="104">
      <c r="Y104" s="28" t="n"/>
      <c r="Z104" s="30" t="n"/>
      <c r="AA104" s="30" t="n"/>
      <c r="AB104" s="28" t="n"/>
      <c r="AC104" s="29">
        <f>IFERROR(TRIM(INDEX($A104:$X104,MATCH(Lists!$J$2,$A$1:$X$1,0))&amp;""),"")</f>
        <v/>
      </c>
      <c r="AD104" s="29">
        <f>IFERROR(TRIM(INDEX($A104:$X104,MATCH(Lists!$J$3,$A$1:$X$1,0))&amp;""),"")</f>
        <v/>
      </c>
      <c r="AE104" s="29">
        <f>IFERROR(TRIM(INDEX($A104:$X104,MATCH(Lists!$J$4,$A$1:$X$1,0))&amp;""),"")</f>
        <v/>
      </c>
      <c r="AF104" s="29">
        <f>IFERROR(TRIM(INDEX($A104:$X104,MATCH(Lists!$J$5,$A$1:$X$1,0))&amp;""),"")</f>
        <v/>
      </c>
      <c r="AG104" s="29">
        <f>IFERROR(TRIM(INDEX($A104:$X104,MATCH(Lists!$J$7,$A$1:$X$1,0))&amp;""),"")</f>
        <v/>
      </c>
      <c r="AH104" s="29">
        <f>IF(AC104="",0,IF(UPPER(TRIM(Z104))="Y",0,IF(AG104="",1,IF(IFERROR(INDEX(Lists!$B$2:$B$9,MATCH(AG104,Lists!$A$2:$A$9,0)),"N")="Y",1,0))))</f>
        <v/>
      </c>
      <c r="AI104" s="29">
        <f>IF(AND(AH104=1,AF104&lt;&gt;""),SUMPRODUCT(($AF$2:AF104=AF104)*($AH$2:AH104=1)),"")</f>
        <v/>
      </c>
      <c r="AJ104" s="29">
        <f>IF(AI104="","",AF104&amp;"|"&amp;AI104)</f>
        <v/>
      </c>
      <c r="AK104" s="29">
        <f>IFERROR(TRIM(INDEX($A104:$X104,MATCH(Lists!$J$6,$A$1:$X$1,0))&amp;""),"")</f>
        <v/>
      </c>
    </row>
    <row r="105">
      <c r="Y105" s="28" t="n"/>
      <c r="Z105" s="30" t="n"/>
      <c r="AA105" s="30" t="n"/>
      <c r="AB105" s="28" t="n"/>
      <c r="AC105" s="29">
        <f>IFERROR(TRIM(INDEX($A105:$X105,MATCH(Lists!$J$2,$A$1:$X$1,0))&amp;""),"")</f>
        <v/>
      </c>
      <c r="AD105" s="29">
        <f>IFERROR(TRIM(INDEX($A105:$X105,MATCH(Lists!$J$3,$A$1:$X$1,0))&amp;""),"")</f>
        <v/>
      </c>
      <c r="AE105" s="29">
        <f>IFERROR(TRIM(INDEX($A105:$X105,MATCH(Lists!$J$4,$A$1:$X$1,0))&amp;""),"")</f>
        <v/>
      </c>
      <c r="AF105" s="29">
        <f>IFERROR(TRIM(INDEX($A105:$X105,MATCH(Lists!$J$5,$A$1:$X$1,0))&amp;""),"")</f>
        <v/>
      </c>
      <c r="AG105" s="29">
        <f>IFERROR(TRIM(INDEX($A105:$X105,MATCH(Lists!$J$7,$A$1:$X$1,0))&amp;""),"")</f>
        <v/>
      </c>
      <c r="AH105" s="29">
        <f>IF(AC105="",0,IF(UPPER(TRIM(Z105))="Y",0,IF(AG105="",1,IF(IFERROR(INDEX(Lists!$B$2:$B$9,MATCH(AG105,Lists!$A$2:$A$9,0)),"N")="Y",1,0))))</f>
        <v/>
      </c>
      <c r="AI105" s="29">
        <f>IF(AND(AH105=1,AF105&lt;&gt;""),SUMPRODUCT(($AF$2:AF105=AF105)*($AH$2:AH105=1)),"")</f>
        <v/>
      </c>
      <c r="AJ105" s="29">
        <f>IF(AI105="","",AF105&amp;"|"&amp;AI105)</f>
        <v/>
      </c>
      <c r="AK105" s="29">
        <f>IFERROR(TRIM(INDEX($A105:$X105,MATCH(Lists!$J$6,$A$1:$X$1,0))&amp;""),"")</f>
        <v/>
      </c>
    </row>
    <row r="106">
      <c r="Y106" s="28" t="n"/>
      <c r="Z106" s="30" t="n"/>
      <c r="AA106" s="30" t="n"/>
      <c r="AB106" s="28" t="n"/>
      <c r="AC106" s="29">
        <f>IFERROR(TRIM(INDEX($A106:$X106,MATCH(Lists!$J$2,$A$1:$X$1,0))&amp;""),"")</f>
        <v/>
      </c>
      <c r="AD106" s="29">
        <f>IFERROR(TRIM(INDEX($A106:$X106,MATCH(Lists!$J$3,$A$1:$X$1,0))&amp;""),"")</f>
        <v/>
      </c>
      <c r="AE106" s="29">
        <f>IFERROR(TRIM(INDEX($A106:$X106,MATCH(Lists!$J$4,$A$1:$X$1,0))&amp;""),"")</f>
        <v/>
      </c>
      <c r="AF106" s="29">
        <f>IFERROR(TRIM(INDEX($A106:$X106,MATCH(Lists!$J$5,$A$1:$X$1,0))&amp;""),"")</f>
        <v/>
      </c>
      <c r="AG106" s="29">
        <f>IFERROR(TRIM(INDEX($A106:$X106,MATCH(Lists!$J$7,$A$1:$X$1,0))&amp;""),"")</f>
        <v/>
      </c>
      <c r="AH106" s="29">
        <f>IF(AC106="",0,IF(UPPER(TRIM(Z106))="Y",0,IF(AG106="",1,IF(IFERROR(INDEX(Lists!$B$2:$B$9,MATCH(AG106,Lists!$A$2:$A$9,0)),"N")="Y",1,0))))</f>
        <v/>
      </c>
      <c r="AI106" s="29">
        <f>IF(AND(AH106=1,AF106&lt;&gt;""),SUMPRODUCT(($AF$2:AF106=AF106)*($AH$2:AH106=1)),"")</f>
        <v/>
      </c>
      <c r="AJ106" s="29">
        <f>IF(AI106="","",AF106&amp;"|"&amp;AI106)</f>
        <v/>
      </c>
      <c r="AK106" s="29">
        <f>IFERROR(TRIM(INDEX($A106:$X106,MATCH(Lists!$J$6,$A$1:$X$1,0))&amp;""),"")</f>
        <v/>
      </c>
    </row>
    <row r="107">
      <c r="Y107" s="28" t="n"/>
      <c r="Z107" s="30" t="n"/>
      <c r="AA107" s="30" t="n"/>
      <c r="AB107" s="28" t="n"/>
      <c r="AC107" s="29">
        <f>IFERROR(TRIM(INDEX($A107:$X107,MATCH(Lists!$J$2,$A$1:$X$1,0))&amp;""),"")</f>
        <v/>
      </c>
      <c r="AD107" s="29">
        <f>IFERROR(TRIM(INDEX($A107:$X107,MATCH(Lists!$J$3,$A$1:$X$1,0))&amp;""),"")</f>
        <v/>
      </c>
      <c r="AE107" s="29">
        <f>IFERROR(TRIM(INDEX($A107:$X107,MATCH(Lists!$J$4,$A$1:$X$1,0))&amp;""),"")</f>
        <v/>
      </c>
      <c r="AF107" s="29">
        <f>IFERROR(TRIM(INDEX($A107:$X107,MATCH(Lists!$J$5,$A$1:$X$1,0))&amp;""),"")</f>
        <v/>
      </c>
      <c r="AG107" s="29">
        <f>IFERROR(TRIM(INDEX($A107:$X107,MATCH(Lists!$J$7,$A$1:$X$1,0))&amp;""),"")</f>
        <v/>
      </c>
      <c r="AH107" s="29">
        <f>IF(AC107="",0,IF(UPPER(TRIM(Z107))="Y",0,IF(AG107="",1,IF(IFERROR(INDEX(Lists!$B$2:$B$9,MATCH(AG107,Lists!$A$2:$A$9,0)),"N")="Y",1,0))))</f>
        <v/>
      </c>
      <c r="AI107" s="29">
        <f>IF(AND(AH107=1,AF107&lt;&gt;""),SUMPRODUCT(($AF$2:AF107=AF107)*($AH$2:AH107=1)),"")</f>
        <v/>
      </c>
      <c r="AJ107" s="29">
        <f>IF(AI107="","",AF107&amp;"|"&amp;AI107)</f>
        <v/>
      </c>
      <c r="AK107" s="29">
        <f>IFERROR(TRIM(INDEX($A107:$X107,MATCH(Lists!$J$6,$A$1:$X$1,0))&amp;""),"")</f>
        <v/>
      </c>
    </row>
    <row r="108">
      <c r="Y108" s="28" t="n"/>
      <c r="Z108" s="30" t="n"/>
      <c r="AA108" s="30" t="n"/>
      <c r="AB108" s="28" t="n"/>
      <c r="AC108" s="29">
        <f>IFERROR(TRIM(INDEX($A108:$X108,MATCH(Lists!$J$2,$A$1:$X$1,0))&amp;""),"")</f>
        <v/>
      </c>
      <c r="AD108" s="29">
        <f>IFERROR(TRIM(INDEX($A108:$X108,MATCH(Lists!$J$3,$A$1:$X$1,0))&amp;""),"")</f>
        <v/>
      </c>
      <c r="AE108" s="29">
        <f>IFERROR(TRIM(INDEX($A108:$X108,MATCH(Lists!$J$4,$A$1:$X$1,0))&amp;""),"")</f>
        <v/>
      </c>
      <c r="AF108" s="29">
        <f>IFERROR(TRIM(INDEX($A108:$X108,MATCH(Lists!$J$5,$A$1:$X$1,0))&amp;""),"")</f>
        <v/>
      </c>
      <c r="AG108" s="29">
        <f>IFERROR(TRIM(INDEX($A108:$X108,MATCH(Lists!$J$7,$A$1:$X$1,0))&amp;""),"")</f>
        <v/>
      </c>
      <c r="AH108" s="29">
        <f>IF(AC108="",0,IF(UPPER(TRIM(Z108))="Y",0,IF(AG108="",1,IF(IFERROR(INDEX(Lists!$B$2:$B$9,MATCH(AG108,Lists!$A$2:$A$9,0)),"N")="Y",1,0))))</f>
        <v/>
      </c>
      <c r="AI108" s="29">
        <f>IF(AND(AH108=1,AF108&lt;&gt;""),SUMPRODUCT(($AF$2:AF108=AF108)*($AH$2:AH108=1)),"")</f>
        <v/>
      </c>
      <c r="AJ108" s="29">
        <f>IF(AI108="","",AF108&amp;"|"&amp;AI108)</f>
        <v/>
      </c>
      <c r="AK108" s="29">
        <f>IFERROR(TRIM(INDEX($A108:$X108,MATCH(Lists!$J$6,$A$1:$X$1,0))&amp;""),"")</f>
        <v/>
      </c>
    </row>
    <row r="109">
      <c r="Y109" s="28" t="n"/>
      <c r="Z109" s="30" t="n"/>
      <c r="AA109" s="30" t="n"/>
      <c r="AB109" s="28" t="n"/>
      <c r="AC109" s="29">
        <f>IFERROR(TRIM(INDEX($A109:$X109,MATCH(Lists!$J$2,$A$1:$X$1,0))&amp;""),"")</f>
        <v/>
      </c>
      <c r="AD109" s="29">
        <f>IFERROR(TRIM(INDEX($A109:$X109,MATCH(Lists!$J$3,$A$1:$X$1,0))&amp;""),"")</f>
        <v/>
      </c>
      <c r="AE109" s="29">
        <f>IFERROR(TRIM(INDEX($A109:$X109,MATCH(Lists!$J$4,$A$1:$X$1,0))&amp;""),"")</f>
        <v/>
      </c>
      <c r="AF109" s="29">
        <f>IFERROR(TRIM(INDEX($A109:$X109,MATCH(Lists!$J$5,$A$1:$X$1,0))&amp;""),"")</f>
        <v/>
      </c>
      <c r="AG109" s="29">
        <f>IFERROR(TRIM(INDEX($A109:$X109,MATCH(Lists!$J$7,$A$1:$X$1,0))&amp;""),"")</f>
        <v/>
      </c>
      <c r="AH109" s="29">
        <f>IF(AC109="",0,IF(UPPER(TRIM(Z109))="Y",0,IF(AG109="",1,IF(IFERROR(INDEX(Lists!$B$2:$B$9,MATCH(AG109,Lists!$A$2:$A$9,0)),"N")="Y",1,0))))</f>
        <v/>
      </c>
      <c r="AI109" s="29">
        <f>IF(AND(AH109=1,AF109&lt;&gt;""),SUMPRODUCT(($AF$2:AF109=AF109)*($AH$2:AH109=1)),"")</f>
        <v/>
      </c>
      <c r="AJ109" s="29">
        <f>IF(AI109="","",AF109&amp;"|"&amp;AI109)</f>
        <v/>
      </c>
      <c r="AK109" s="29">
        <f>IFERROR(TRIM(INDEX($A109:$X109,MATCH(Lists!$J$6,$A$1:$X$1,0))&amp;""),"")</f>
        <v/>
      </c>
    </row>
    <row r="110">
      <c r="Y110" s="28" t="n"/>
      <c r="Z110" s="30" t="n"/>
      <c r="AA110" s="30" t="n"/>
      <c r="AB110" s="28" t="n"/>
      <c r="AC110" s="29">
        <f>IFERROR(TRIM(INDEX($A110:$X110,MATCH(Lists!$J$2,$A$1:$X$1,0))&amp;""),"")</f>
        <v/>
      </c>
      <c r="AD110" s="29">
        <f>IFERROR(TRIM(INDEX($A110:$X110,MATCH(Lists!$J$3,$A$1:$X$1,0))&amp;""),"")</f>
        <v/>
      </c>
      <c r="AE110" s="29">
        <f>IFERROR(TRIM(INDEX($A110:$X110,MATCH(Lists!$J$4,$A$1:$X$1,0))&amp;""),"")</f>
        <v/>
      </c>
      <c r="AF110" s="29">
        <f>IFERROR(TRIM(INDEX($A110:$X110,MATCH(Lists!$J$5,$A$1:$X$1,0))&amp;""),"")</f>
        <v/>
      </c>
      <c r="AG110" s="29">
        <f>IFERROR(TRIM(INDEX($A110:$X110,MATCH(Lists!$J$7,$A$1:$X$1,0))&amp;""),"")</f>
        <v/>
      </c>
      <c r="AH110" s="29">
        <f>IF(AC110="",0,IF(UPPER(TRIM(Z110))="Y",0,IF(AG110="",1,IF(IFERROR(INDEX(Lists!$B$2:$B$9,MATCH(AG110,Lists!$A$2:$A$9,0)),"N")="Y",1,0))))</f>
        <v/>
      </c>
      <c r="AI110" s="29">
        <f>IF(AND(AH110=1,AF110&lt;&gt;""),SUMPRODUCT(($AF$2:AF110=AF110)*($AH$2:AH110=1)),"")</f>
        <v/>
      </c>
      <c r="AJ110" s="29">
        <f>IF(AI110="","",AF110&amp;"|"&amp;AI110)</f>
        <v/>
      </c>
      <c r="AK110" s="29">
        <f>IFERROR(TRIM(INDEX($A110:$X110,MATCH(Lists!$J$6,$A$1:$X$1,0))&amp;""),"")</f>
        <v/>
      </c>
    </row>
    <row r="111">
      <c r="Y111" s="28" t="n"/>
      <c r="Z111" s="30" t="n"/>
      <c r="AA111" s="30" t="n"/>
      <c r="AB111" s="28" t="n"/>
      <c r="AC111" s="29">
        <f>IFERROR(TRIM(INDEX($A111:$X111,MATCH(Lists!$J$2,$A$1:$X$1,0))&amp;""),"")</f>
        <v/>
      </c>
      <c r="AD111" s="29">
        <f>IFERROR(TRIM(INDEX($A111:$X111,MATCH(Lists!$J$3,$A$1:$X$1,0))&amp;""),"")</f>
        <v/>
      </c>
      <c r="AE111" s="29">
        <f>IFERROR(TRIM(INDEX($A111:$X111,MATCH(Lists!$J$4,$A$1:$X$1,0))&amp;""),"")</f>
        <v/>
      </c>
      <c r="AF111" s="29">
        <f>IFERROR(TRIM(INDEX($A111:$X111,MATCH(Lists!$J$5,$A$1:$X$1,0))&amp;""),"")</f>
        <v/>
      </c>
      <c r="AG111" s="29">
        <f>IFERROR(TRIM(INDEX($A111:$X111,MATCH(Lists!$J$7,$A$1:$X$1,0))&amp;""),"")</f>
        <v/>
      </c>
      <c r="AH111" s="29">
        <f>IF(AC111="",0,IF(UPPER(TRIM(Z111))="Y",0,IF(AG111="",1,IF(IFERROR(INDEX(Lists!$B$2:$B$9,MATCH(AG111,Lists!$A$2:$A$9,0)),"N")="Y",1,0))))</f>
        <v/>
      </c>
      <c r="AI111" s="29">
        <f>IF(AND(AH111=1,AF111&lt;&gt;""),SUMPRODUCT(($AF$2:AF111=AF111)*($AH$2:AH111=1)),"")</f>
        <v/>
      </c>
      <c r="AJ111" s="29">
        <f>IF(AI111="","",AF111&amp;"|"&amp;AI111)</f>
        <v/>
      </c>
      <c r="AK111" s="29">
        <f>IFERROR(TRIM(INDEX($A111:$X111,MATCH(Lists!$J$6,$A$1:$X$1,0))&amp;""),"")</f>
        <v/>
      </c>
    </row>
    <row r="112">
      <c r="Y112" s="28" t="n"/>
      <c r="Z112" s="30" t="n"/>
      <c r="AA112" s="30" t="n"/>
      <c r="AB112" s="28" t="n"/>
      <c r="AC112" s="29">
        <f>IFERROR(TRIM(INDEX($A112:$X112,MATCH(Lists!$J$2,$A$1:$X$1,0))&amp;""),"")</f>
        <v/>
      </c>
      <c r="AD112" s="29">
        <f>IFERROR(TRIM(INDEX($A112:$X112,MATCH(Lists!$J$3,$A$1:$X$1,0))&amp;""),"")</f>
        <v/>
      </c>
      <c r="AE112" s="29">
        <f>IFERROR(TRIM(INDEX($A112:$X112,MATCH(Lists!$J$4,$A$1:$X$1,0))&amp;""),"")</f>
        <v/>
      </c>
      <c r="AF112" s="29">
        <f>IFERROR(TRIM(INDEX($A112:$X112,MATCH(Lists!$J$5,$A$1:$X$1,0))&amp;""),"")</f>
        <v/>
      </c>
      <c r="AG112" s="29">
        <f>IFERROR(TRIM(INDEX($A112:$X112,MATCH(Lists!$J$7,$A$1:$X$1,0))&amp;""),"")</f>
        <v/>
      </c>
      <c r="AH112" s="29">
        <f>IF(AC112="",0,IF(UPPER(TRIM(Z112))="Y",0,IF(AG112="",1,IF(IFERROR(INDEX(Lists!$B$2:$B$9,MATCH(AG112,Lists!$A$2:$A$9,0)),"N")="Y",1,0))))</f>
        <v/>
      </c>
      <c r="AI112" s="29">
        <f>IF(AND(AH112=1,AF112&lt;&gt;""),SUMPRODUCT(($AF$2:AF112=AF112)*($AH$2:AH112=1)),"")</f>
        <v/>
      </c>
      <c r="AJ112" s="29">
        <f>IF(AI112="","",AF112&amp;"|"&amp;AI112)</f>
        <v/>
      </c>
      <c r="AK112" s="29">
        <f>IFERROR(TRIM(INDEX($A112:$X112,MATCH(Lists!$J$6,$A$1:$X$1,0))&amp;""),"")</f>
        <v/>
      </c>
    </row>
    <row r="113">
      <c r="Y113" s="28" t="n"/>
      <c r="Z113" s="30" t="n"/>
      <c r="AA113" s="30" t="n"/>
      <c r="AB113" s="28" t="n"/>
      <c r="AC113" s="29">
        <f>IFERROR(TRIM(INDEX($A113:$X113,MATCH(Lists!$J$2,$A$1:$X$1,0))&amp;""),"")</f>
        <v/>
      </c>
      <c r="AD113" s="29">
        <f>IFERROR(TRIM(INDEX($A113:$X113,MATCH(Lists!$J$3,$A$1:$X$1,0))&amp;""),"")</f>
        <v/>
      </c>
      <c r="AE113" s="29">
        <f>IFERROR(TRIM(INDEX($A113:$X113,MATCH(Lists!$J$4,$A$1:$X$1,0))&amp;""),"")</f>
        <v/>
      </c>
      <c r="AF113" s="29">
        <f>IFERROR(TRIM(INDEX($A113:$X113,MATCH(Lists!$J$5,$A$1:$X$1,0))&amp;""),"")</f>
        <v/>
      </c>
      <c r="AG113" s="29">
        <f>IFERROR(TRIM(INDEX($A113:$X113,MATCH(Lists!$J$7,$A$1:$X$1,0))&amp;""),"")</f>
        <v/>
      </c>
      <c r="AH113" s="29">
        <f>IF(AC113="",0,IF(UPPER(TRIM(Z113))="Y",0,IF(AG113="",1,IF(IFERROR(INDEX(Lists!$B$2:$B$9,MATCH(AG113,Lists!$A$2:$A$9,0)),"N")="Y",1,0))))</f>
        <v/>
      </c>
      <c r="AI113" s="29">
        <f>IF(AND(AH113=1,AF113&lt;&gt;""),SUMPRODUCT(($AF$2:AF113=AF113)*($AH$2:AH113=1)),"")</f>
        <v/>
      </c>
      <c r="AJ113" s="29">
        <f>IF(AI113="","",AF113&amp;"|"&amp;AI113)</f>
        <v/>
      </c>
      <c r="AK113" s="29">
        <f>IFERROR(TRIM(INDEX($A113:$X113,MATCH(Lists!$J$6,$A$1:$X$1,0))&amp;""),"")</f>
        <v/>
      </c>
    </row>
    <row r="114">
      <c r="Y114" s="28" t="n"/>
      <c r="Z114" s="30" t="n"/>
      <c r="AA114" s="30" t="n"/>
      <c r="AB114" s="28" t="n"/>
      <c r="AC114" s="29">
        <f>IFERROR(TRIM(INDEX($A114:$X114,MATCH(Lists!$J$2,$A$1:$X$1,0))&amp;""),"")</f>
        <v/>
      </c>
      <c r="AD114" s="29">
        <f>IFERROR(TRIM(INDEX($A114:$X114,MATCH(Lists!$J$3,$A$1:$X$1,0))&amp;""),"")</f>
        <v/>
      </c>
      <c r="AE114" s="29">
        <f>IFERROR(TRIM(INDEX($A114:$X114,MATCH(Lists!$J$4,$A$1:$X$1,0))&amp;""),"")</f>
        <v/>
      </c>
      <c r="AF114" s="29">
        <f>IFERROR(TRIM(INDEX($A114:$X114,MATCH(Lists!$J$5,$A$1:$X$1,0))&amp;""),"")</f>
        <v/>
      </c>
      <c r="AG114" s="29">
        <f>IFERROR(TRIM(INDEX($A114:$X114,MATCH(Lists!$J$7,$A$1:$X$1,0))&amp;""),"")</f>
        <v/>
      </c>
      <c r="AH114" s="29">
        <f>IF(AC114="",0,IF(UPPER(TRIM(Z114))="Y",0,IF(AG114="",1,IF(IFERROR(INDEX(Lists!$B$2:$B$9,MATCH(AG114,Lists!$A$2:$A$9,0)),"N")="Y",1,0))))</f>
        <v/>
      </c>
      <c r="AI114" s="29">
        <f>IF(AND(AH114=1,AF114&lt;&gt;""),SUMPRODUCT(($AF$2:AF114=AF114)*($AH$2:AH114=1)),"")</f>
        <v/>
      </c>
      <c r="AJ114" s="29">
        <f>IF(AI114="","",AF114&amp;"|"&amp;AI114)</f>
        <v/>
      </c>
      <c r="AK114" s="29">
        <f>IFERROR(TRIM(INDEX($A114:$X114,MATCH(Lists!$J$6,$A$1:$X$1,0))&amp;""),"")</f>
        <v/>
      </c>
    </row>
    <row r="115">
      <c r="Y115" s="28" t="n"/>
      <c r="Z115" s="30" t="n"/>
      <c r="AA115" s="30" t="n"/>
      <c r="AB115" s="28" t="n"/>
      <c r="AC115" s="29">
        <f>IFERROR(TRIM(INDEX($A115:$X115,MATCH(Lists!$J$2,$A$1:$X$1,0))&amp;""),"")</f>
        <v/>
      </c>
      <c r="AD115" s="29">
        <f>IFERROR(TRIM(INDEX($A115:$X115,MATCH(Lists!$J$3,$A$1:$X$1,0))&amp;""),"")</f>
        <v/>
      </c>
      <c r="AE115" s="29">
        <f>IFERROR(TRIM(INDEX($A115:$X115,MATCH(Lists!$J$4,$A$1:$X$1,0))&amp;""),"")</f>
        <v/>
      </c>
      <c r="AF115" s="29">
        <f>IFERROR(TRIM(INDEX($A115:$X115,MATCH(Lists!$J$5,$A$1:$X$1,0))&amp;""),"")</f>
        <v/>
      </c>
      <c r="AG115" s="29">
        <f>IFERROR(TRIM(INDEX($A115:$X115,MATCH(Lists!$J$7,$A$1:$X$1,0))&amp;""),"")</f>
        <v/>
      </c>
      <c r="AH115" s="29">
        <f>IF(AC115="",0,IF(UPPER(TRIM(Z115))="Y",0,IF(AG115="",1,IF(IFERROR(INDEX(Lists!$B$2:$B$9,MATCH(AG115,Lists!$A$2:$A$9,0)),"N")="Y",1,0))))</f>
        <v/>
      </c>
      <c r="AI115" s="29">
        <f>IF(AND(AH115=1,AF115&lt;&gt;""),SUMPRODUCT(($AF$2:AF115=AF115)*($AH$2:AH115=1)),"")</f>
        <v/>
      </c>
      <c r="AJ115" s="29">
        <f>IF(AI115="","",AF115&amp;"|"&amp;AI115)</f>
        <v/>
      </c>
      <c r="AK115" s="29">
        <f>IFERROR(TRIM(INDEX($A115:$X115,MATCH(Lists!$J$6,$A$1:$X$1,0))&amp;""),"")</f>
        <v/>
      </c>
    </row>
    <row r="116">
      <c r="Y116" s="28" t="n"/>
      <c r="Z116" s="30" t="n"/>
      <c r="AA116" s="30" t="n"/>
      <c r="AB116" s="28" t="n"/>
      <c r="AC116" s="29">
        <f>IFERROR(TRIM(INDEX($A116:$X116,MATCH(Lists!$J$2,$A$1:$X$1,0))&amp;""),"")</f>
        <v/>
      </c>
      <c r="AD116" s="29">
        <f>IFERROR(TRIM(INDEX($A116:$X116,MATCH(Lists!$J$3,$A$1:$X$1,0))&amp;""),"")</f>
        <v/>
      </c>
      <c r="AE116" s="29">
        <f>IFERROR(TRIM(INDEX($A116:$X116,MATCH(Lists!$J$4,$A$1:$X$1,0))&amp;""),"")</f>
        <v/>
      </c>
      <c r="AF116" s="29">
        <f>IFERROR(TRIM(INDEX($A116:$X116,MATCH(Lists!$J$5,$A$1:$X$1,0))&amp;""),"")</f>
        <v/>
      </c>
      <c r="AG116" s="29">
        <f>IFERROR(TRIM(INDEX($A116:$X116,MATCH(Lists!$J$7,$A$1:$X$1,0))&amp;""),"")</f>
        <v/>
      </c>
      <c r="AH116" s="29">
        <f>IF(AC116="",0,IF(UPPER(TRIM(Z116))="Y",0,IF(AG116="",1,IF(IFERROR(INDEX(Lists!$B$2:$B$9,MATCH(AG116,Lists!$A$2:$A$9,0)),"N")="Y",1,0))))</f>
        <v/>
      </c>
      <c r="AI116" s="29">
        <f>IF(AND(AH116=1,AF116&lt;&gt;""),SUMPRODUCT(($AF$2:AF116=AF116)*($AH$2:AH116=1)),"")</f>
        <v/>
      </c>
      <c r="AJ116" s="29">
        <f>IF(AI116="","",AF116&amp;"|"&amp;AI116)</f>
        <v/>
      </c>
      <c r="AK116" s="29">
        <f>IFERROR(TRIM(INDEX($A116:$X116,MATCH(Lists!$J$6,$A$1:$X$1,0))&amp;""),"")</f>
        <v/>
      </c>
    </row>
    <row r="117">
      <c r="Y117" s="28" t="n"/>
      <c r="Z117" s="30" t="n"/>
      <c r="AA117" s="30" t="n"/>
      <c r="AB117" s="28" t="n"/>
      <c r="AC117" s="29">
        <f>IFERROR(TRIM(INDEX($A117:$X117,MATCH(Lists!$J$2,$A$1:$X$1,0))&amp;""),"")</f>
        <v/>
      </c>
      <c r="AD117" s="29">
        <f>IFERROR(TRIM(INDEX($A117:$X117,MATCH(Lists!$J$3,$A$1:$X$1,0))&amp;""),"")</f>
        <v/>
      </c>
      <c r="AE117" s="29">
        <f>IFERROR(TRIM(INDEX($A117:$X117,MATCH(Lists!$J$4,$A$1:$X$1,0))&amp;""),"")</f>
        <v/>
      </c>
      <c r="AF117" s="29">
        <f>IFERROR(TRIM(INDEX($A117:$X117,MATCH(Lists!$J$5,$A$1:$X$1,0))&amp;""),"")</f>
        <v/>
      </c>
      <c r="AG117" s="29">
        <f>IFERROR(TRIM(INDEX($A117:$X117,MATCH(Lists!$J$7,$A$1:$X$1,0))&amp;""),"")</f>
        <v/>
      </c>
      <c r="AH117" s="29">
        <f>IF(AC117="",0,IF(UPPER(TRIM(Z117))="Y",0,IF(AG117="",1,IF(IFERROR(INDEX(Lists!$B$2:$B$9,MATCH(AG117,Lists!$A$2:$A$9,0)),"N")="Y",1,0))))</f>
        <v/>
      </c>
      <c r="AI117" s="29">
        <f>IF(AND(AH117=1,AF117&lt;&gt;""),SUMPRODUCT(($AF$2:AF117=AF117)*($AH$2:AH117=1)),"")</f>
        <v/>
      </c>
      <c r="AJ117" s="29">
        <f>IF(AI117="","",AF117&amp;"|"&amp;AI117)</f>
        <v/>
      </c>
      <c r="AK117" s="29">
        <f>IFERROR(TRIM(INDEX($A117:$X117,MATCH(Lists!$J$6,$A$1:$X$1,0))&amp;""),"")</f>
        <v/>
      </c>
    </row>
    <row r="118">
      <c r="Y118" s="28" t="n"/>
      <c r="Z118" s="30" t="n"/>
      <c r="AA118" s="30" t="n"/>
      <c r="AB118" s="28" t="n"/>
      <c r="AC118" s="29">
        <f>IFERROR(TRIM(INDEX($A118:$X118,MATCH(Lists!$J$2,$A$1:$X$1,0))&amp;""),"")</f>
        <v/>
      </c>
      <c r="AD118" s="29">
        <f>IFERROR(TRIM(INDEX($A118:$X118,MATCH(Lists!$J$3,$A$1:$X$1,0))&amp;""),"")</f>
        <v/>
      </c>
      <c r="AE118" s="29">
        <f>IFERROR(TRIM(INDEX($A118:$X118,MATCH(Lists!$J$4,$A$1:$X$1,0))&amp;""),"")</f>
        <v/>
      </c>
      <c r="AF118" s="29">
        <f>IFERROR(TRIM(INDEX($A118:$X118,MATCH(Lists!$J$5,$A$1:$X$1,0))&amp;""),"")</f>
        <v/>
      </c>
      <c r="AG118" s="29">
        <f>IFERROR(TRIM(INDEX($A118:$X118,MATCH(Lists!$J$7,$A$1:$X$1,0))&amp;""),"")</f>
        <v/>
      </c>
      <c r="AH118" s="29">
        <f>IF(AC118="",0,IF(UPPER(TRIM(Z118))="Y",0,IF(AG118="",1,IF(IFERROR(INDEX(Lists!$B$2:$B$9,MATCH(AG118,Lists!$A$2:$A$9,0)),"N")="Y",1,0))))</f>
        <v/>
      </c>
      <c r="AI118" s="29">
        <f>IF(AND(AH118=1,AF118&lt;&gt;""),SUMPRODUCT(($AF$2:AF118=AF118)*($AH$2:AH118=1)),"")</f>
        <v/>
      </c>
      <c r="AJ118" s="29">
        <f>IF(AI118="","",AF118&amp;"|"&amp;AI118)</f>
        <v/>
      </c>
      <c r="AK118" s="29">
        <f>IFERROR(TRIM(INDEX($A118:$X118,MATCH(Lists!$J$6,$A$1:$X$1,0))&amp;""),"")</f>
        <v/>
      </c>
    </row>
    <row r="119">
      <c r="Y119" s="28" t="n"/>
      <c r="Z119" s="30" t="n"/>
      <c r="AA119" s="30" t="n"/>
      <c r="AB119" s="28" t="n"/>
      <c r="AC119" s="29">
        <f>IFERROR(TRIM(INDEX($A119:$X119,MATCH(Lists!$J$2,$A$1:$X$1,0))&amp;""),"")</f>
        <v/>
      </c>
      <c r="AD119" s="29">
        <f>IFERROR(TRIM(INDEX($A119:$X119,MATCH(Lists!$J$3,$A$1:$X$1,0))&amp;""),"")</f>
        <v/>
      </c>
      <c r="AE119" s="29">
        <f>IFERROR(TRIM(INDEX($A119:$X119,MATCH(Lists!$J$4,$A$1:$X$1,0))&amp;""),"")</f>
        <v/>
      </c>
      <c r="AF119" s="29">
        <f>IFERROR(TRIM(INDEX($A119:$X119,MATCH(Lists!$J$5,$A$1:$X$1,0))&amp;""),"")</f>
        <v/>
      </c>
      <c r="AG119" s="29">
        <f>IFERROR(TRIM(INDEX($A119:$X119,MATCH(Lists!$J$7,$A$1:$X$1,0))&amp;""),"")</f>
        <v/>
      </c>
      <c r="AH119" s="29">
        <f>IF(AC119="",0,IF(UPPER(TRIM(Z119))="Y",0,IF(AG119="",1,IF(IFERROR(INDEX(Lists!$B$2:$B$9,MATCH(AG119,Lists!$A$2:$A$9,0)),"N")="Y",1,0))))</f>
        <v/>
      </c>
      <c r="AI119" s="29">
        <f>IF(AND(AH119=1,AF119&lt;&gt;""),SUMPRODUCT(($AF$2:AF119=AF119)*($AH$2:AH119=1)),"")</f>
        <v/>
      </c>
      <c r="AJ119" s="29">
        <f>IF(AI119="","",AF119&amp;"|"&amp;AI119)</f>
        <v/>
      </c>
      <c r="AK119" s="29">
        <f>IFERROR(TRIM(INDEX($A119:$X119,MATCH(Lists!$J$6,$A$1:$X$1,0))&amp;""),"")</f>
        <v/>
      </c>
    </row>
    <row r="120">
      <c r="Y120" s="28" t="n"/>
      <c r="Z120" s="30" t="n"/>
      <c r="AA120" s="30" t="n"/>
      <c r="AB120" s="28" t="n"/>
      <c r="AC120" s="29">
        <f>IFERROR(TRIM(INDEX($A120:$X120,MATCH(Lists!$J$2,$A$1:$X$1,0))&amp;""),"")</f>
        <v/>
      </c>
      <c r="AD120" s="29">
        <f>IFERROR(TRIM(INDEX($A120:$X120,MATCH(Lists!$J$3,$A$1:$X$1,0))&amp;""),"")</f>
        <v/>
      </c>
      <c r="AE120" s="29">
        <f>IFERROR(TRIM(INDEX($A120:$X120,MATCH(Lists!$J$4,$A$1:$X$1,0))&amp;""),"")</f>
        <v/>
      </c>
      <c r="AF120" s="29">
        <f>IFERROR(TRIM(INDEX($A120:$X120,MATCH(Lists!$J$5,$A$1:$X$1,0))&amp;""),"")</f>
        <v/>
      </c>
      <c r="AG120" s="29">
        <f>IFERROR(TRIM(INDEX($A120:$X120,MATCH(Lists!$J$7,$A$1:$X$1,0))&amp;""),"")</f>
        <v/>
      </c>
      <c r="AH120" s="29">
        <f>IF(AC120="",0,IF(UPPER(TRIM(Z120))="Y",0,IF(AG120="",1,IF(IFERROR(INDEX(Lists!$B$2:$B$9,MATCH(AG120,Lists!$A$2:$A$9,0)),"N")="Y",1,0))))</f>
        <v/>
      </c>
      <c r="AI120" s="29">
        <f>IF(AND(AH120=1,AF120&lt;&gt;""),SUMPRODUCT(($AF$2:AF120=AF120)*($AH$2:AH120=1)),"")</f>
        <v/>
      </c>
      <c r="AJ120" s="29">
        <f>IF(AI120="","",AF120&amp;"|"&amp;AI120)</f>
        <v/>
      </c>
      <c r="AK120" s="29">
        <f>IFERROR(TRIM(INDEX($A120:$X120,MATCH(Lists!$J$6,$A$1:$X$1,0))&amp;""),"")</f>
        <v/>
      </c>
    </row>
    <row r="121">
      <c r="Y121" s="28" t="n"/>
      <c r="Z121" s="30" t="n"/>
      <c r="AA121" s="30" t="n"/>
      <c r="AB121" s="28" t="n"/>
      <c r="AC121" s="29">
        <f>IFERROR(TRIM(INDEX($A121:$X121,MATCH(Lists!$J$2,$A$1:$X$1,0))&amp;""),"")</f>
        <v/>
      </c>
      <c r="AD121" s="29">
        <f>IFERROR(TRIM(INDEX($A121:$X121,MATCH(Lists!$J$3,$A$1:$X$1,0))&amp;""),"")</f>
        <v/>
      </c>
      <c r="AE121" s="29">
        <f>IFERROR(TRIM(INDEX($A121:$X121,MATCH(Lists!$J$4,$A$1:$X$1,0))&amp;""),"")</f>
        <v/>
      </c>
      <c r="AF121" s="29">
        <f>IFERROR(TRIM(INDEX($A121:$X121,MATCH(Lists!$J$5,$A$1:$X$1,0))&amp;""),"")</f>
        <v/>
      </c>
      <c r="AG121" s="29">
        <f>IFERROR(TRIM(INDEX($A121:$X121,MATCH(Lists!$J$7,$A$1:$X$1,0))&amp;""),"")</f>
        <v/>
      </c>
      <c r="AH121" s="29">
        <f>IF(AC121="",0,IF(UPPER(TRIM(Z121))="Y",0,IF(AG121="",1,IF(IFERROR(INDEX(Lists!$B$2:$B$9,MATCH(AG121,Lists!$A$2:$A$9,0)),"N")="Y",1,0))))</f>
        <v/>
      </c>
      <c r="AI121" s="29">
        <f>IF(AND(AH121=1,AF121&lt;&gt;""),SUMPRODUCT(($AF$2:AF121=AF121)*($AH$2:AH121=1)),"")</f>
        <v/>
      </c>
      <c r="AJ121" s="29">
        <f>IF(AI121="","",AF121&amp;"|"&amp;AI121)</f>
        <v/>
      </c>
      <c r="AK121" s="29">
        <f>IFERROR(TRIM(INDEX($A121:$X121,MATCH(Lists!$J$6,$A$1:$X$1,0))&amp;""),"")</f>
        <v/>
      </c>
    </row>
    <row r="122">
      <c r="Y122" s="28" t="n"/>
      <c r="Z122" s="30" t="n"/>
      <c r="AA122" s="30" t="n"/>
      <c r="AB122" s="28" t="n"/>
      <c r="AC122" s="29">
        <f>IFERROR(TRIM(INDEX($A122:$X122,MATCH(Lists!$J$2,$A$1:$X$1,0))&amp;""),"")</f>
        <v/>
      </c>
      <c r="AD122" s="29">
        <f>IFERROR(TRIM(INDEX($A122:$X122,MATCH(Lists!$J$3,$A$1:$X$1,0))&amp;""),"")</f>
        <v/>
      </c>
      <c r="AE122" s="29">
        <f>IFERROR(TRIM(INDEX($A122:$X122,MATCH(Lists!$J$4,$A$1:$X$1,0))&amp;""),"")</f>
        <v/>
      </c>
      <c r="AF122" s="29">
        <f>IFERROR(TRIM(INDEX($A122:$X122,MATCH(Lists!$J$5,$A$1:$X$1,0))&amp;""),"")</f>
        <v/>
      </c>
      <c r="AG122" s="29">
        <f>IFERROR(TRIM(INDEX($A122:$X122,MATCH(Lists!$J$7,$A$1:$X$1,0))&amp;""),"")</f>
        <v/>
      </c>
      <c r="AH122" s="29">
        <f>IF(AC122="",0,IF(UPPER(TRIM(Z122))="Y",0,IF(AG122="",1,IF(IFERROR(INDEX(Lists!$B$2:$B$9,MATCH(AG122,Lists!$A$2:$A$9,0)),"N")="Y",1,0))))</f>
        <v/>
      </c>
      <c r="AI122" s="29">
        <f>IF(AND(AH122=1,AF122&lt;&gt;""),SUMPRODUCT(($AF$2:AF122=AF122)*($AH$2:AH122=1)),"")</f>
        <v/>
      </c>
      <c r="AJ122" s="29">
        <f>IF(AI122="","",AF122&amp;"|"&amp;AI122)</f>
        <v/>
      </c>
      <c r="AK122" s="29">
        <f>IFERROR(TRIM(INDEX($A122:$X122,MATCH(Lists!$J$6,$A$1:$X$1,0))&amp;""),"")</f>
        <v/>
      </c>
    </row>
    <row r="123">
      <c r="Y123" s="28" t="n"/>
      <c r="Z123" s="30" t="n"/>
      <c r="AA123" s="30" t="n"/>
      <c r="AB123" s="28" t="n"/>
      <c r="AC123" s="29">
        <f>IFERROR(TRIM(INDEX($A123:$X123,MATCH(Lists!$J$2,$A$1:$X$1,0))&amp;""),"")</f>
        <v/>
      </c>
      <c r="AD123" s="29">
        <f>IFERROR(TRIM(INDEX($A123:$X123,MATCH(Lists!$J$3,$A$1:$X$1,0))&amp;""),"")</f>
        <v/>
      </c>
      <c r="AE123" s="29">
        <f>IFERROR(TRIM(INDEX($A123:$X123,MATCH(Lists!$J$4,$A$1:$X$1,0))&amp;""),"")</f>
        <v/>
      </c>
      <c r="AF123" s="29">
        <f>IFERROR(TRIM(INDEX($A123:$X123,MATCH(Lists!$J$5,$A$1:$X$1,0))&amp;""),"")</f>
        <v/>
      </c>
      <c r="AG123" s="29">
        <f>IFERROR(TRIM(INDEX($A123:$X123,MATCH(Lists!$J$7,$A$1:$X$1,0))&amp;""),"")</f>
        <v/>
      </c>
      <c r="AH123" s="29">
        <f>IF(AC123="",0,IF(UPPER(TRIM(Z123))="Y",0,IF(AG123="",1,IF(IFERROR(INDEX(Lists!$B$2:$B$9,MATCH(AG123,Lists!$A$2:$A$9,0)),"N")="Y",1,0))))</f>
        <v/>
      </c>
      <c r="AI123" s="29">
        <f>IF(AND(AH123=1,AF123&lt;&gt;""),SUMPRODUCT(($AF$2:AF123=AF123)*($AH$2:AH123=1)),"")</f>
        <v/>
      </c>
      <c r="AJ123" s="29">
        <f>IF(AI123="","",AF123&amp;"|"&amp;AI123)</f>
        <v/>
      </c>
      <c r="AK123" s="29">
        <f>IFERROR(TRIM(INDEX($A123:$X123,MATCH(Lists!$J$6,$A$1:$X$1,0))&amp;""),"")</f>
        <v/>
      </c>
    </row>
    <row r="124">
      <c r="Y124" s="28" t="n"/>
      <c r="Z124" s="30" t="n"/>
      <c r="AA124" s="30" t="n"/>
      <c r="AB124" s="28" t="n"/>
      <c r="AC124" s="29">
        <f>IFERROR(TRIM(INDEX($A124:$X124,MATCH(Lists!$J$2,$A$1:$X$1,0))&amp;""),"")</f>
        <v/>
      </c>
      <c r="AD124" s="29">
        <f>IFERROR(TRIM(INDEX($A124:$X124,MATCH(Lists!$J$3,$A$1:$X$1,0))&amp;""),"")</f>
        <v/>
      </c>
      <c r="AE124" s="29">
        <f>IFERROR(TRIM(INDEX($A124:$X124,MATCH(Lists!$J$4,$A$1:$X$1,0))&amp;""),"")</f>
        <v/>
      </c>
      <c r="AF124" s="29">
        <f>IFERROR(TRIM(INDEX($A124:$X124,MATCH(Lists!$J$5,$A$1:$X$1,0))&amp;""),"")</f>
        <v/>
      </c>
      <c r="AG124" s="29">
        <f>IFERROR(TRIM(INDEX($A124:$X124,MATCH(Lists!$J$7,$A$1:$X$1,0))&amp;""),"")</f>
        <v/>
      </c>
      <c r="AH124" s="29">
        <f>IF(AC124="",0,IF(UPPER(TRIM(Z124))="Y",0,IF(AG124="",1,IF(IFERROR(INDEX(Lists!$B$2:$B$9,MATCH(AG124,Lists!$A$2:$A$9,0)),"N")="Y",1,0))))</f>
        <v/>
      </c>
      <c r="AI124" s="29">
        <f>IF(AND(AH124=1,AF124&lt;&gt;""),SUMPRODUCT(($AF$2:AF124=AF124)*($AH$2:AH124=1)),"")</f>
        <v/>
      </c>
      <c r="AJ124" s="29">
        <f>IF(AI124="","",AF124&amp;"|"&amp;AI124)</f>
        <v/>
      </c>
      <c r="AK124" s="29">
        <f>IFERROR(TRIM(INDEX($A124:$X124,MATCH(Lists!$J$6,$A$1:$X$1,0))&amp;""),"")</f>
        <v/>
      </c>
    </row>
    <row r="125">
      <c r="Y125" s="28" t="n"/>
      <c r="Z125" s="30" t="n"/>
      <c r="AA125" s="30" t="n"/>
      <c r="AB125" s="28" t="n"/>
      <c r="AC125" s="29">
        <f>IFERROR(TRIM(INDEX($A125:$X125,MATCH(Lists!$J$2,$A$1:$X$1,0))&amp;""),"")</f>
        <v/>
      </c>
      <c r="AD125" s="29">
        <f>IFERROR(TRIM(INDEX($A125:$X125,MATCH(Lists!$J$3,$A$1:$X$1,0))&amp;""),"")</f>
        <v/>
      </c>
      <c r="AE125" s="29">
        <f>IFERROR(TRIM(INDEX($A125:$X125,MATCH(Lists!$J$4,$A$1:$X$1,0))&amp;""),"")</f>
        <v/>
      </c>
      <c r="AF125" s="29">
        <f>IFERROR(TRIM(INDEX($A125:$X125,MATCH(Lists!$J$5,$A$1:$X$1,0))&amp;""),"")</f>
        <v/>
      </c>
      <c r="AG125" s="29">
        <f>IFERROR(TRIM(INDEX($A125:$X125,MATCH(Lists!$J$7,$A$1:$X$1,0))&amp;""),"")</f>
        <v/>
      </c>
      <c r="AH125" s="29">
        <f>IF(AC125="",0,IF(UPPER(TRIM(Z125))="Y",0,IF(AG125="",1,IF(IFERROR(INDEX(Lists!$B$2:$B$9,MATCH(AG125,Lists!$A$2:$A$9,0)),"N")="Y",1,0))))</f>
        <v/>
      </c>
      <c r="AI125" s="29">
        <f>IF(AND(AH125=1,AF125&lt;&gt;""),SUMPRODUCT(($AF$2:AF125=AF125)*($AH$2:AH125=1)),"")</f>
        <v/>
      </c>
      <c r="AJ125" s="29">
        <f>IF(AI125="","",AF125&amp;"|"&amp;AI125)</f>
        <v/>
      </c>
      <c r="AK125" s="29">
        <f>IFERROR(TRIM(INDEX($A125:$X125,MATCH(Lists!$J$6,$A$1:$X$1,0))&amp;""),"")</f>
        <v/>
      </c>
    </row>
    <row r="126">
      <c r="Y126" s="28" t="n"/>
      <c r="Z126" s="30" t="n"/>
      <c r="AA126" s="30" t="n"/>
      <c r="AB126" s="28" t="n"/>
      <c r="AC126" s="29">
        <f>IFERROR(TRIM(INDEX($A126:$X126,MATCH(Lists!$J$2,$A$1:$X$1,0))&amp;""),"")</f>
        <v/>
      </c>
      <c r="AD126" s="29">
        <f>IFERROR(TRIM(INDEX($A126:$X126,MATCH(Lists!$J$3,$A$1:$X$1,0))&amp;""),"")</f>
        <v/>
      </c>
      <c r="AE126" s="29">
        <f>IFERROR(TRIM(INDEX($A126:$X126,MATCH(Lists!$J$4,$A$1:$X$1,0))&amp;""),"")</f>
        <v/>
      </c>
      <c r="AF126" s="29">
        <f>IFERROR(TRIM(INDEX($A126:$X126,MATCH(Lists!$J$5,$A$1:$X$1,0))&amp;""),"")</f>
        <v/>
      </c>
      <c r="AG126" s="29">
        <f>IFERROR(TRIM(INDEX($A126:$X126,MATCH(Lists!$J$7,$A$1:$X$1,0))&amp;""),"")</f>
        <v/>
      </c>
      <c r="AH126" s="29">
        <f>IF(AC126="",0,IF(UPPER(TRIM(Z126))="Y",0,IF(AG126="",1,IF(IFERROR(INDEX(Lists!$B$2:$B$9,MATCH(AG126,Lists!$A$2:$A$9,0)),"N")="Y",1,0))))</f>
        <v/>
      </c>
      <c r="AI126" s="29">
        <f>IF(AND(AH126=1,AF126&lt;&gt;""),SUMPRODUCT(($AF$2:AF126=AF126)*($AH$2:AH126=1)),"")</f>
        <v/>
      </c>
      <c r="AJ126" s="29">
        <f>IF(AI126="","",AF126&amp;"|"&amp;AI126)</f>
        <v/>
      </c>
      <c r="AK126" s="29">
        <f>IFERROR(TRIM(INDEX($A126:$X126,MATCH(Lists!$J$6,$A$1:$X$1,0))&amp;""),"")</f>
        <v/>
      </c>
    </row>
    <row r="127">
      <c r="Y127" s="28" t="n"/>
      <c r="Z127" s="30" t="n"/>
      <c r="AA127" s="30" t="n"/>
      <c r="AB127" s="28" t="n"/>
      <c r="AC127" s="29">
        <f>IFERROR(TRIM(INDEX($A127:$X127,MATCH(Lists!$J$2,$A$1:$X$1,0))&amp;""),"")</f>
        <v/>
      </c>
      <c r="AD127" s="29">
        <f>IFERROR(TRIM(INDEX($A127:$X127,MATCH(Lists!$J$3,$A$1:$X$1,0))&amp;""),"")</f>
        <v/>
      </c>
      <c r="AE127" s="29">
        <f>IFERROR(TRIM(INDEX($A127:$X127,MATCH(Lists!$J$4,$A$1:$X$1,0))&amp;""),"")</f>
        <v/>
      </c>
      <c r="AF127" s="29">
        <f>IFERROR(TRIM(INDEX($A127:$X127,MATCH(Lists!$J$5,$A$1:$X$1,0))&amp;""),"")</f>
        <v/>
      </c>
      <c r="AG127" s="29">
        <f>IFERROR(TRIM(INDEX($A127:$X127,MATCH(Lists!$J$7,$A$1:$X$1,0))&amp;""),"")</f>
        <v/>
      </c>
      <c r="AH127" s="29">
        <f>IF(AC127="",0,IF(UPPER(TRIM(Z127))="Y",0,IF(AG127="",1,IF(IFERROR(INDEX(Lists!$B$2:$B$9,MATCH(AG127,Lists!$A$2:$A$9,0)),"N")="Y",1,0))))</f>
        <v/>
      </c>
      <c r="AI127" s="29">
        <f>IF(AND(AH127=1,AF127&lt;&gt;""),SUMPRODUCT(($AF$2:AF127=AF127)*($AH$2:AH127=1)),"")</f>
        <v/>
      </c>
      <c r="AJ127" s="29">
        <f>IF(AI127="","",AF127&amp;"|"&amp;AI127)</f>
        <v/>
      </c>
      <c r="AK127" s="29">
        <f>IFERROR(TRIM(INDEX($A127:$X127,MATCH(Lists!$J$6,$A$1:$X$1,0))&amp;""),"")</f>
        <v/>
      </c>
    </row>
    <row r="128">
      <c r="Y128" s="28" t="n"/>
      <c r="Z128" s="30" t="n"/>
      <c r="AA128" s="30" t="n"/>
      <c r="AB128" s="28" t="n"/>
      <c r="AC128" s="29">
        <f>IFERROR(TRIM(INDEX($A128:$X128,MATCH(Lists!$J$2,$A$1:$X$1,0))&amp;""),"")</f>
        <v/>
      </c>
      <c r="AD128" s="29">
        <f>IFERROR(TRIM(INDEX($A128:$X128,MATCH(Lists!$J$3,$A$1:$X$1,0))&amp;""),"")</f>
        <v/>
      </c>
      <c r="AE128" s="29">
        <f>IFERROR(TRIM(INDEX($A128:$X128,MATCH(Lists!$J$4,$A$1:$X$1,0))&amp;""),"")</f>
        <v/>
      </c>
      <c r="AF128" s="29">
        <f>IFERROR(TRIM(INDEX($A128:$X128,MATCH(Lists!$J$5,$A$1:$X$1,0))&amp;""),"")</f>
        <v/>
      </c>
      <c r="AG128" s="29">
        <f>IFERROR(TRIM(INDEX($A128:$X128,MATCH(Lists!$J$7,$A$1:$X$1,0))&amp;""),"")</f>
        <v/>
      </c>
      <c r="AH128" s="29">
        <f>IF(AC128="",0,IF(UPPER(TRIM(Z128))="Y",0,IF(AG128="",1,IF(IFERROR(INDEX(Lists!$B$2:$B$9,MATCH(AG128,Lists!$A$2:$A$9,0)),"N")="Y",1,0))))</f>
        <v/>
      </c>
      <c r="AI128" s="29">
        <f>IF(AND(AH128=1,AF128&lt;&gt;""),SUMPRODUCT(($AF$2:AF128=AF128)*($AH$2:AH128=1)),"")</f>
        <v/>
      </c>
      <c r="AJ128" s="29">
        <f>IF(AI128="","",AF128&amp;"|"&amp;AI128)</f>
        <v/>
      </c>
      <c r="AK128" s="29">
        <f>IFERROR(TRIM(INDEX($A128:$X128,MATCH(Lists!$J$6,$A$1:$X$1,0))&amp;""),"")</f>
        <v/>
      </c>
    </row>
    <row r="129">
      <c r="Y129" s="28" t="n"/>
      <c r="Z129" s="30" t="n"/>
      <c r="AA129" s="30" t="n"/>
      <c r="AB129" s="28" t="n"/>
      <c r="AC129" s="29">
        <f>IFERROR(TRIM(INDEX($A129:$X129,MATCH(Lists!$J$2,$A$1:$X$1,0))&amp;""),"")</f>
        <v/>
      </c>
      <c r="AD129" s="29">
        <f>IFERROR(TRIM(INDEX($A129:$X129,MATCH(Lists!$J$3,$A$1:$X$1,0))&amp;""),"")</f>
        <v/>
      </c>
      <c r="AE129" s="29">
        <f>IFERROR(TRIM(INDEX($A129:$X129,MATCH(Lists!$J$4,$A$1:$X$1,0))&amp;""),"")</f>
        <v/>
      </c>
      <c r="AF129" s="29">
        <f>IFERROR(TRIM(INDEX($A129:$X129,MATCH(Lists!$J$5,$A$1:$X$1,0))&amp;""),"")</f>
        <v/>
      </c>
      <c r="AG129" s="29">
        <f>IFERROR(TRIM(INDEX($A129:$X129,MATCH(Lists!$J$7,$A$1:$X$1,0))&amp;""),"")</f>
        <v/>
      </c>
      <c r="AH129" s="29">
        <f>IF(AC129="",0,IF(UPPER(TRIM(Z129))="Y",0,IF(AG129="",1,IF(IFERROR(INDEX(Lists!$B$2:$B$9,MATCH(AG129,Lists!$A$2:$A$9,0)),"N")="Y",1,0))))</f>
        <v/>
      </c>
      <c r="AI129" s="29">
        <f>IF(AND(AH129=1,AF129&lt;&gt;""),SUMPRODUCT(($AF$2:AF129=AF129)*($AH$2:AH129=1)),"")</f>
        <v/>
      </c>
      <c r="AJ129" s="29">
        <f>IF(AI129="","",AF129&amp;"|"&amp;AI129)</f>
        <v/>
      </c>
      <c r="AK129" s="29">
        <f>IFERROR(TRIM(INDEX($A129:$X129,MATCH(Lists!$J$6,$A$1:$X$1,0))&amp;""),"")</f>
        <v/>
      </c>
    </row>
    <row r="130">
      <c r="Y130" s="28" t="n"/>
      <c r="Z130" s="30" t="n"/>
      <c r="AA130" s="30" t="n"/>
      <c r="AB130" s="28" t="n"/>
      <c r="AC130" s="29">
        <f>IFERROR(TRIM(INDEX($A130:$X130,MATCH(Lists!$J$2,$A$1:$X$1,0))&amp;""),"")</f>
        <v/>
      </c>
      <c r="AD130" s="29">
        <f>IFERROR(TRIM(INDEX($A130:$X130,MATCH(Lists!$J$3,$A$1:$X$1,0))&amp;""),"")</f>
        <v/>
      </c>
      <c r="AE130" s="29">
        <f>IFERROR(TRIM(INDEX($A130:$X130,MATCH(Lists!$J$4,$A$1:$X$1,0))&amp;""),"")</f>
        <v/>
      </c>
      <c r="AF130" s="29">
        <f>IFERROR(TRIM(INDEX($A130:$X130,MATCH(Lists!$J$5,$A$1:$X$1,0))&amp;""),"")</f>
        <v/>
      </c>
      <c r="AG130" s="29">
        <f>IFERROR(TRIM(INDEX($A130:$X130,MATCH(Lists!$J$7,$A$1:$X$1,0))&amp;""),"")</f>
        <v/>
      </c>
      <c r="AH130" s="29">
        <f>IF(AC130="",0,IF(UPPER(TRIM(Z130))="Y",0,IF(AG130="",1,IF(IFERROR(INDEX(Lists!$B$2:$B$9,MATCH(AG130,Lists!$A$2:$A$9,0)),"N")="Y",1,0))))</f>
        <v/>
      </c>
      <c r="AI130" s="29">
        <f>IF(AND(AH130=1,AF130&lt;&gt;""),SUMPRODUCT(($AF$2:AF130=AF130)*($AH$2:AH130=1)),"")</f>
        <v/>
      </c>
      <c r="AJ130" s="29">
        <f>IF(AI130="","",AF130&amp;"|"&amp;AI130)</f>
        <v/>
      </c>
      <c r="AK130" s="29">
        <f>IFERROR(TRIM(INDEX($A130:$X130,MATCH(Lists!$J$6,$A$1:$X$1,0))&amp;""),"")</f>
        <v/>
      </c>
    </row>
    <row r="131">
      <c r="Y131" s="28" t="n"/>
      <c r="Z131" s="30" t="n"/>
      <c r="AA131" s="30" t="n"/>
      <c r="AB131" s="28" t="n"/>
      <c r="AC131" s="29">
        <f>IFERROR(TRIM(INDEX($A131:$X131,MATCH(Lists!$J$2,$A$1:$X$1,0))&amp;""),"")</f>
        <v/>
      </c>
      <c r="AD131" s="29">
        <f>IFERROR(TRIM(INDEX($A131:$X131,MATCH(Lists!$J$3,$A$1:$X$1,0))&amp;""),"")</f>
        <v/>
      </c>
      <c r="AE131" s="29">
        <f>IFERROR(TRIM(INDEX($A131:$X131,MATCH(Lists!$J$4,$A$1:$X$1,0))&amp;""),"")</f>
        <v/>
      </c>
      <c r="AF131" s="29">
        <f>IFERROR(TRIM(INDEX($A131:$X131,MATCH(Lists!$J$5,$A$1:$X$1,0))&amp;""),"")</f>
        <v/>
      </c>
      <c r="AG131" s="29">
        <f>IFERROR(TRIM(INDEX($A131:$X131,MATCH(Lists!$J$7,$A$1:$X$1,0))&amp;""),"")</f>
        <v/>
      </c>
      <c r="AH131" s="29">
        <f>IF(AC131="",0,IF(UPPER(TRIM(Z131))="Y",0,IF(AG131="",1,IF(IFERROR(INDEX(Lists!$B$2:$B$9,MATCH(AG131,Lists!$A$2:$A$9,0)),"N")="Y",1,0))))</f>
        <v/>
      </c>
      <c r="AI131" s="29">
        <f>IF(AND(AH131=1,AF131&lt;&gt;""),SUMPRODUCT(($AF$2:AF131=AF131)*($AH$2:AH131=1)),"")</f>
        <v/>
      </c>
      <c r="AJ131" s="29">
        <f>IF(AI131="","",AF131&amp;"|"&amp;AI131)</f>
        <v/>
      </c>
      <c r="AK131" s="29">
        <f>IFERROR(TRIM(INDEX($A131:$X131,MATCH(Lists!$J$6,$A$1:$X$1,0))&amp;""),"")</f>
        <v/>
      </c>
    </row>
    <row r="132">
      <c r="Y132" s="28" t="n"/>
      <c r="Z132" s="30" t="n"/>
      <c r="AA132" s="30" t="n"/>
      <c r="AB132" s="28" t="n"/>
      <c r="AC132" s="29">
        <f>IFERROR(TRIM(INDEX($A132:$X132,MATCH(Lists!$J$2,$A$1:$X$1,0))&amp;""),"")</f>
        <v/>
      </c>
      <c r="AD132" s="29">
        <f>IFERROR(TRIM(INDEX($A132:$X132,MATCH(Lists!$J$3,$A$1:$X$1,0))&amp;""),"")</f>
        <v/>
      </c>
      <c r="AE132" s="29">
        <f>IFERROR(TRIM(INDEX($A132:$X132,MATCH(Lists!$J$4,$A$1:$X$1,0))&amp;""),"")</f>
        <v/>
      </c>
      <c r="AF132" s="29">
        <f>IFERROR(TRIM(INDEX($A132:$X132,MATCH(Lists!$J$5,$A$1:$X$1,0))&amp;""),"")</f>
        <v/>
      </c>
      <c r="AG132" s="29">
        <f>IFERROR(TRIM(INDEX($A132:$X132,MATCH(Lists!$J$7,$A$1:$X$1,0))&amp;""),"")</f>
        <v/>
      </c>
      <c r="AH132" s="29">
        <f>IF(AC132="",0,IF(UPPER(TRIM(Z132))="Y",0,IF(AG132="",1,IF(IFERROR(INDEX(Lists!$B$2:$B$9,MATCH(AG132,Lists!$A$2:$A$9,0)),"N")="Y",1,0))))</f>
        <v/>
      </c>
      <c r="AI132" s="29">
        <f>IF(AND(AH132=1,AF132&lt;&gt;""),SUMPRODUCT(($AF$2:AF132=AF132)*($AH$2:AH132=1)),"")</f>
        <v/>
      </c>
      <c r="AJ132" s="29">
        <f>IF(AI132="","",AF132&amp;"|"&amp;AI132)</f>
        <v/>
      </c>
      <c r="AK132" s="29">
        <f>IFERROR(TRIM(INDEX($A132:$X132,MATCH(Lists!$J$6,$A$1:$X$1,0))&amp;""),"")</f>
        <v/>
      </c>
    </row>
    <row r="133">
      <c r="Y133" s="28" t="n"/>
      <c r="Z133" s="30" t="n"/>
      <c r="AA133" s="30" t="n"/>
      <c r="AB133" s="28" t="n"/>
      <c r="AC133" s="29">
        <f>IFERROR(TRIM(INDEX($A133:$X133,MATCH(Lists!$J$2,$A$1:$X$1,0))&amp;""),"")</f>
        <v/>
      </c>
      <c r="AD133" s="29">
        <f>IFERROR(TRIM(INDEX($A133:$X133,MATCH(Lists!$J$3,$A$1:$X$1,0))&amp;""),"")</f>
        <v/>
      </c>
      <c r="AE133" s="29">
        <f>IFERROR(TRIM(INDEX($A133:$X133,MATCH(Lists!$J$4,$A$1:$X$1,0))&amp;""),"")</f>
        <v/>
      </c>
      <c r="AF133" s="29">
        <f>IFERROR(TRIM(INDEX($A133:$X133,MATCH(Lists!$J$5,$A$1:$X$1,0))&amp;""),"")</f>
        <v/>
      </c>
      <c r="AG133" s="29">
        <f>IFERROR(TRIM(INDEX($A133:$X133,MATCH(Lists!$J$7,$A$1:$X$1,0))&amp;""),"")</f>
        <v/>
      </c>
      <c r="AH133" s="29">
        <f>IF(AC133="",0,IF(UPPER(TRIM(Z133))="Y",0,IF(AG133="",1,IF(IFERROR(INDEX(Lists!$B$2:$B$9,MATCH(AG133,Lists!$A$2:$A$9,0)),"N")="Y",1,0))))</f>
        <v/>
      </c>
      <c r="AI133" s="29">
        <f>IF(AND(AH133=1,AF133&lt;&gt;""),SUMPRODUCT(($AF$2:AF133=AF133)*($AH$2:AH133=1)),"")</f>
        <v/>
      </c>
      <c r="AJ133" s="29">
        <f>IF(AI133="","",AF133&amp;"|"&amp;AI133)</f>
        <v/>
      </c>
      <c r="AK133" s="29">
        <f>IFERROR(TRIM(INDEX($A133:$X133,MATCH(Lists!$J$6,$A$1:$X$1,0))&amp;""),"")</f>
        <v/>
      </c>
    </row>
    <row r="134">
      <c r="Y134" s="28" t="n"/>
      <c r="Z134" s="30" t="n"/>
      <c r="AA134" s="30" t="n"/>
      <c r="AB134" s="28" t="n"/>
      <c r="AC134" s="29">
        <f>IFERROR(TRIM(INDEX($A134:$X134,MATCH(Lists!$J$2,$A$1:$X$1,0))&amp;""),"")</f>
        <v/>
      </c>
      <c r="AD134" s="29">
        <f>IFERROR(TRIM(INDEX($A134:$X134,MATCH(Lists!$J$3,$A$1:$X$1,0))&amp;""),"")</f>
        <v/>
      </c>
      <c r="AE134" s="29">
        <f>IFERROR(TRIM(INDEX($A134:$X134,MATCH(Lists!$J$4,$A$1:$X$1,0))&amp;""),"")</f>
        <v/>
      </c>
      <c r="AF134" s="29">
        <f>IFERROR(TRIM(INDEX($A134:$X134,MATCH(Lists!$J$5,$A$1:$X$1,0))&amp;""),"")</f>
        <v/>
      </c>
      <c r="AG134" s="29">
        <f>IFERROR(TRIM(INDEX($A134:$X134,MATCH(Lists!$J$7,$A$1:$X$1,0))&amp;""),"")</f>
        <v/>
      </c>
      <c r="AH134" s="29">
        <f>IF(AC134="",0,IF(UPPER(TRIM(Z134))="Y",0,IF(AG134="",1,IF(IFERROR(INDEX(Lists!$B$2:$B$9,MATCH(AG134,Lists!$A$2:$A$9,0)),"N")="Y",1,0))))</f>
        <v/>
      </c>
      <c r="AI134" s="29">
        <f>IF(AND(AH134=1,AF134&lt;&gt;""),SUMPRODUCT(($AF$2:AF134=AF134)*($AH$2:AH134=1)),"")</f>
        <v/>
      </c>
      <c r="AJ134" s="29">
        <f>IF(AI134="","",AF134&amp;"|"&amp;AI134)</f>
        <v/>
      </c>
      <c r="AK134" s="29">
        <f>IFERROR(TRIM(INDEX($A134:$X134,MATCH(Lists!$J$6,$A$1:$X$1,0))&amp;""),"")</f>
        <v/>
      </c>
    </row>
    <row r="135">
      <c r="Y135" s="28" t="n"/>
      <c r="Z135" s="30" t="n"/>
      <c r="AA135" s="30" t="n"/>
      <c r="AB135" s="28" t="n"/>
      <c r="AC135" s="29">
        <f>IFERROR(TRIM(INDEX($A135:$X135,MATCH(Lists!$J$2,$A$1:$X$1,0))&amp;""),"")</f>
        <v/>
      </c>
      <c r="AD135" s="29">
        <f>IFERROR(TRIM(INDEX($A135:$X135,MATCH(Lists!$J$3,$A$1:$X$1,0))&amp;""),"")</f>
        <v/>
      </c>
      <c r="AE135" s="29">
        <f>IFERROR(TRIM(INDEX($A135:$X135,MATCH(Lists!$J$4,$A$1:$X$1,0))&amp;""),"")</f>
        <v/>
      </c>
      <c r="AF135" s="29">
        <f>IFERROR(TRIM(INDEX($A135:$X135,MATCH(Lists!$J$5,$A$1:$X$1,0))&amp;""),"")</f>
        <v/>
      </c>
      <c r="AG135" s="29">
        <f>IFERROR(TRIM(INDEX($A135:$X135,MATCH(Lists!$J$7,$A$1:$X$1,0))&amp;""),"")</f>
        <v/>
      </c>
      <c r="AH135" s="29">
        <f>IF(AC135="",0,IF(UPPER(TRIM(Z135))="Y",0,IF(AG135="",1,IF(IFERROR(INDEX(Lists!$B$2:$B$9,MATCH(AG135,Lists!$A$2:$A$9,0)),"N")="Y",1,0))))</f>
        <v/>
      </c>
      <c r="AI135" s="29">
        <f>IF(AND(AH135=1,AF135&lt;&gt;""),SUMPRODUCT(($AF$2:AF135=AF135)*($AH$2:AH135=1)),"")</f>
        <v/>
      </c>
      <c r="AJ135" s="29">
        <f>IF(AI135="","",AF135&amp;"|"&amp;AI135)</f>
        <v/>
      </c>
      <c r="AK135" s="29">
        <f>IFERROR(TRIM(INDEX($A135:$X135,MATCH(Lists!$J$6,$A$1:$X$1,0))&amp;""),"")</f>
        <v/>
      </c>
    </row>
    <row r="136">
      <c r="Y136" s="28" t="n"/>
      <c r="Z136" s="30" t="n"/>
      <c r="AA136" s="30" t="n"/>
      <c r="AB136" s="28" t="n"/>
      <c r="AC136" s="29">
        <f>IFERROR(TRIM(INDEX($A136:$X136,MATCH(Lists!$J$2,$A$1:$X$1,0))&amp;""),"")</f>
        <v/>
      </c>
      <c r="AD136" s="29">
        <f>IFERROR(TRIM(INDEX($A136:$X136,MATCH(Lists!$J$3,$A$1:$X$1,0))&amp;""),"")</f>
        <v/>
      </c>
      <c r="AE136" s="29">
        <f>IFERROR(TRIM(INDEX($A136:$X136,MATCH(Lists!$J$4,$A$1:$X$1,0))&amp;""),"")</f>
        <v/>
      </c>
      <c r="AF136" s="29">
        <f>IFERROR(TRIM(INDEX($A136:$X136,MATCH(Lists!$J$5,$A$1:$X$1,0))&amp;""),"")</f>
        <v/>
      </c>
      <c r="AG136" s="29">
        <f>IFERROR(TRIM(INDEX($A136:$X136,MATCH(Lists!$J$7,$A$1:$X$1,0))&amp;""),"")</f>
        <v/>
      </c>
      <c r="AH136" s="29">
        <f>IF(AC136="",0,IF(UPPER(TRIM(Z136))="Y",0,IF(AG136="",1,IF(IFERROR(INDEX(Lists!$B$2:$B$9,MATCH(AG136,Lists!$A$2:$A$9,0)),"N")="Y",1,0))))</f>
        <v/>
      </c>
      <c r="AI136" s="29">
        <f>IF(AND(AH136=1,AF136&lt;&gt;""),SUMPRODUCT(($AF$2:AF136=AF136)*($AH$2:AH136=1)),"")</f>
        <v/>
      </c>
      <c r="AJ136" s="29">
        <f>IF(AI136="","",AF136&amp;"|"&amp;AI136)</f>
        <v/>
      </c>
      <c r="AK136" s="29">
        <f>IFERROR(TRIM(INDEX($A136:$X136,MATCH(Lists!$J$6,$A$1:$X$1,0))&amp;""),"")</f>
        <v/>
      </c>
    </row>
    <row r="137">
      <c r="Y137" s="28" t="n"/>
      <c r="Z137" s="30" t="n"/>
      <c r="AA137" s="30" t="n"/>
      <c r="AB137" s="28" t="n"/>
      <c r="AC137" s="29">
        <f>IFERROR(TRIM(INDEX($A137:$X137,MATCH(Lists!$J$2,$A$1:$X$1,0))&amp;""),"")</f>
        <v/>
      </c>
      <c r="AD137" s="29">
        <f>IFERROR(TRIM(INDEX($A137:$X137,MATCH(Lists!$J$3,$A$1:$X$1,0))&amp;""),"")</f>
        <v/>
      </c>
      <c r="AE137" s="29">
        <f>IFERROR(TRIM(INDEX($A137:$X137,MATCH(Lists!$J$4,$A$1:$X$1,0))&amp;""),"")</f>
        <v/>
      </c>
      <c r="AF137" s="29">
        <f>IFERROR(TRIM(INDEX($A137:$X137,MATCH(Lists!$J$5,$A$1:$X$1,0))&amp;""),"")</f>
        <v/>
      </c>
      <c r="AG137" s="29">
        <f>IFERROR(TRIM(INDEX($A137:$X137,MATCH(Lists!$J$7,$A$1:$X$1,0))&amp;""),"")</f>
        <v/>
      </c>
      <c r="AH137" s="29">
        <f>IF(AC137="",0,IF(UPPER(TRIM(Z137))="Y",0,IF(AG137="",1,IF(IFERROR(INDEX(Lists!$B$2:$B$9,MATCH(AG137,Lists!$A$2:$A$9,0)),"N")="Y",1,0))))</f>
        <v/>
      </c>
      <c r="AI137" s="29">
        <f>IF(AND(AH137=1,AF137&lt;&gt;""),SUMPRODUCT(($AF$2:AF137=AF137)*($AH$2:AH137=1)),"")</f>
        <v/>
      </c>
      <c r="AJ137" s="29">
        <f>IF(AI137="","",AF137&amp;"|"&amp;AI137)</f>
        <v/>
      </c>
      <c r="AK137" s="29">
        <f>IFERROR(TRIM(INDEX($A137:$X137,MATCH(Lists!$J$6,$A$1:$X$1,0))&amp;""),"")</f>
        <v/>
      </c>
    </row>
    <row r="138">
      <c r="Y138" s="28" t="n"/>
      <c r="Z138" s="30" t="n"/>
      <c r="AA138" s="30" t="n"/>
      <c r="AB138" s="28" t="n"/>
      <c r="AC138" s="29">
        <f>IFERROR(TRIM(INDEX($A138:$X138,MATCH(Lists!$J$2,$A$1:$X$1,0))&amp;""),"")</f>
        <v/>
      </c>
      <c r="AD138" s="29">
        <f>IFERROR(TRIM(INDEX($A138:$X138,MATCH(Lists!$J$3,$A$1:$X$1,0))&amp;""),"")</f>
        <v/>
      </c>
      <c r="AE138" s="29">
        <f>IFERROR(TRIM(INDEX($A138:$X138,MATCH(Lists!$J$4,$A$1:$X$1,0))&amp;""),"")</f>
        <v/>
      </c>
      <c r="AF138" s="29">
        <f>IFERROR(TRIM(INDEX($A138:$X138,MATCH(Lists!$J$5,$A$1:$X$1,0))&amp;""),"")</f>
        <v/>
      </c>
      <c r="AG138" s="29">
        <f>IFERROR(TRIM(INDEX($A138:$X138,MATCH(Lists!$J$7,$A$1:$X$1,0))&amp;""),"")</f>
        <v/>
      </c>
      <c r="AH138" s="29">
        <f>IF(AC138="",0,IF(UPPER(TRIM(Z138))="Y",0,IF(AG138="",1,IF(IFERROR(INDEX(Lists!$B$2:$B$9,MATCH(AG138,Lists!$A$2:$A$9,0)),"N")="Y",1,0))))</f>
        <v/>
      </c>
      <c r="AI138" s="29">
        <f>IF(AND(AH138=1,AF138&lt;&gt;""),SUMPRODUCT(($AF$2:AF138=AF138)*($AH$2:AH138=1)),"")</f>
        <v/>
      </c>
      <c r="AJ138" s="29">
        <f>IF(AI138="","",AF138&amp;"|"&amp;AI138)</f>
        <v/>
      </c>
      <c r="AK138" s="29">
        <f>IFERROR(TRIM(INDEX($A138:$X138,MATCH(Lists!$J$6,$A$1:$X$1,0))&amp;""),"")</f>
        <v/>
      </c>
    </row>
    <row r="139">
      <c r="Y139" s="28" t="n"/>
      <c r="Z139" s="30" t="n"/>
      <c r="AA139" s="30" t="n"/>
      <c r="AB139" s="28" t="n"/>
      <c r="AC139" s="29">
        <f>IFERROR(TRIM(INDEX($A139:$X139,MATCH(Lists!$J$2,$A$1:$X$1,0))&amp;""),"")</f>
        <v/>
      </c>
      <c r="AD139" s="29">
        <f>IFERROR(TRIM(INDEX($A139:$X139,MATCH(Lists!$J$3,$A$1:$X$1,0))&amp;""),"")</f>
        <v/>
      </c>
      <c r="AE139" s="29">
        <f>IFERROR(TRIM(INDEX($A139:$X139,MATCH(Lists!$J$4,$A$1:$X$1,0))&amp;""),"")</f>
        <v/>
      </c>
      <c r="AF139" s="29">
        <f>IFERROR(TRIM(INDEX($A139:$X139,MATCH(Lists!$J$5,$A$1:$X$1,0))&amp;""),"")</f>
        <v/>
      </c>
      <c r="AG139" s="29">
        <f>IFERROR(TRIM(INDEX($A139:$X139,MATCH(Lists!$J$7,$A$1:$X$1,0))&amp;""),"")</f>
        <v/>
      </c>
      <c r="AH139" s="29">
        <f>IF(AC139="",0,IF(UPPER(TRIM(Z139))="Y",0,IF(AG139="",1,IF(IFERROR(INDEX(Lists!$B$2:$B$9,MATCH(AG139,Lists!$A$2:$A$9,0)),"N")="Y",1,0))))</f>
        <v/>
      </c>
      <c r="AI139" s="29">
        <f>IF(AND(AH139=1,AF139&lt;&gt;""),SUMPRODUCT(($AF$2:AF139=AF139)*($AH$2:AH139=1)),"")</f>
        <v/>
      </c>
      <c r="AJ139" s="29">
        <f>IF(AI139="","",AF139&amp;"|"&amp;AI139)</f>
        <v/>
      </c>
      <c r="AK139" s="29">
        <f>IFERROR(TRIM(INDEX($A139:$X139,MATCH(Lists!$J$6,$A$1:$X$1,0))&amp;""),"")</f>
        <v/>
      </c>
    </row>
    <row r="140">
      <c r="Y140" s="28" t="n"/>
      <c r="Z140" s="30" t="n"/>
      <c r="AA140" s="30" t="n"/>
      <c r="AB140" s="28" t="n"/>
      <c r="AC140" s="29">
        <f>IFERROR(TRIM(INDEX($A140:$X140,MATCH(Lists!$J$2,$A$1:$X$1,0))&amp;""),"")</f>
        <v/>
      </c>
      <c r="AD140" s="29">
        <f>IFERROR(TRIM(INDEX($A140:$X140,MATCH(Lists!$J$3,$A$1:$X$1,0))&amp;""),"")</f>
        <v/>
      </c>
      <c r="AE140" s="29">
        <f>IFERROR(TRIM(INDEX($A140:$X140,MATCH(Lists!$J$4,$A$1:$X$1,0))&amp;""),"")</f>
        <v/>
      </c>
      <c r="AF140" s="29">
        <f>IFERROR(TRIM(INDEX($A140:$X140,MATCH(Lists!$J$5,$A$1:$X$1,0))&amp;""),"")</f>
        <v/>
      </c>
      <c r="AG140" s="29">
        <f>IFERROR(TRIM(INDEX($A140:$X140,MATCH(Lists!$J$7,$A$1:$X$1,0))&amp;""),"")</f>
        <v/>
      </c>
      <c r="AH140" s="29">
        <f>IF(AC140="",0,IF(UPPER(TRIM(Z140))="Y",0,IF(AG140="",1,IF(IFERROR(INDEX(Lists!$B$2:$B$9,MATCH(AG140,Lists!$A$2:$A$9,0)),"N")="Y",1,0))))</f>
        <v/>
      </c>
      <c r="AI140" s="29">
        <f>IF(AND(AH140=1,AF140&lt;&gt;""),SUMPRODUCT(($AF$2:AF140=AF140)*($AH$2:AH140=1)),"")</f>
        <v/>
      </c>
      <c r="AJ140" s="29">
        <f>IF(AI140="","",AF140&amp;"|"&amp;AI140)</f>
        <v/>
      </c>
      <c r="AK140" s="29">
        <f>IFERROR(TRIM(INDEX($A140:$X140,MATCH(Lists!$J$6,$A$1:$X$1,0))&amp;""),"")</f>
        <v/>
      </c>
    </row>
    <row r="141">
      <c r="Y141" s="28" t="n"/>
      <c r="Z141" s="30" t="n"/>
      <c r="AA141" s="30" t="n"/>
      <c r="AB141" s="28" t="n"/>
      <c r="AC141" s="29">
        <f>IFERROR(TRIM(INDEX($A141:$X141,MATCH(Lists!$J$2,$A$1:$X$1,0))&amp;""),"")</f>
        <v/>
      </c>
      <c r="AD141" s="29">
        <f>IFERROR(TRIM(INDEX($A141:$X141,MATCH(Lists!$J$3,$A$1:$X$1,0))&amp;""),"")</f>
        <v/>
      </c>
      <c r="AE141" s="29">
        <f>IFERROR(TRIM(INDEX($A141:$X141,MATCH(Lists!$J$4,$A$1:$X$1,0))&amp;""),"")</f>
        <v/>
      </c>
      <c r="AF141" s="29">
        <f>IFERROR(TRIM(INDEX($A141:$X141,MATCH(Lists!$J$5,$A$1:$X$1,0))&amp;""),"")</f>
        <v/>
      </c>
      <c r="AG141" s="29">
        <f>IFERROR(TRIM(INDEX($A141:$X141,MATCH(Lists!$J$7,$A$1:$X$1,0))&amp;""),"")</f>
        <v/>
      </c>
      <c r="AH141" s="29">
        <f>IF(AC141="",0,IF(UPPER(TRIM(Z141))="Y",0,IF(AG141="",1,IF(IFERROR(INDEX(Lists!$B$2:$B$9,MATCH(AG141,Lists!$A$2:$A$9,0)),"N")="Y",1,0))))</f>
        <v/>
      </c>
      <c r="AI141" s="29">
        <f>IF(AND(AH141=1,AF141&lt;&gt;""),SUMPRODUCT(($AF$2:AF141=AF141)*($AH$2:AH141=1)),"")</f>
        <v/>
      </c>
      <c r="AJ141" s="29">
        <f>IF(AI141="","",AF141&amp;"|"&amp;AI141)</f>
        <v/>
      </c>
      <c r="AK141" s="29">
        <f>IFERROR(TRIM(INDEX($A141:$X141,MATCH(Lists!$J$6,$A$1:$X$1,0))&amp;""),"")</f>
        <v/>
      </c>
    </row>
    <row r="142">
      <c r="Y142" s="28" t="n"/>
      <c r="Z142" s="30" t="n"/>
      <c r="AA142" s="30" t="n"/>
      <c r="AB142" s="28" t="n"/>
      <c r="AC142" s="29">
        <f>IFERROR(TRIM(INDEX($A142:$X142,MATCH(Lists!$J$2,$A$1:$X$1,0))&amp;""),"")</f>
        <v/>
      </c>
      <c r="AD142" s="29">
        <f>IFERROR(TRIM(INDEX($A142:$X142,MATCH(Lists!$J$3,$A$1:$X$1,0))&amp;""),"")</f>
        <v/>
      </c>
      <c r="AE142" s="29">
        <f>IFERROR(TRIM(INDEX($A142:$X142,MATCH(Lists!$J$4,$A$1:$X$1,0))&amp;""),"")</f>
        <v/>
      </c>
      <c r="AF142" s="29">
        <f>IFERROR(TRIM(INDEX($A142:$X142,MATCH(Lists!$J$5,$A$1:$X$1,0))&amp;""),"")</f>
        <v/>
      </c>
      <c r="AG142" s="29">
        <f>IFERROR(TRIM(INDEX($A142:$X142,MATCH(Lists!$J$7,$A$1:$X$1,0))&amp;""),"")</f>
        <v/>
      </c>
      <c r="AH142" s="29">
        <f>IF(AC142="",0,IF(UPPER(TRIM(Z142))="Y",0,IF(AG142="",1,IF(IFERROR(INDEX(Lists!$B$2:$B$9,MATCH(AG142,Lists!$A$2:$A$9,0)),"N")="Y",1,0))))</f>
        <v/>
      </c>
      <c r="AI142" s="29">
        <f>IF(AND(AH142=1,AF142&lt;&gt;""),SUMPRODUCT(($AF$2:AF142=AF142)*($AH$2:AH142=1)),"")</f>
        <v/>
      </c>
      <c r="AJ142" s="29">
        <f>IF(AI142="","",AF142&amp;"|"&amp;AI142)</f>
        <v/>
      </c>
      <c r="AK142" s="29">
        <f>IFERROR(TRIM(INDEX($A142:$X142,MATCH(Lists!$J$6,$A$1:$X$1,0))&amp;""),"")</f>
        <v/>
      </c>
    </row>
    <row r="143">
      <c r="Y143" s="28" t="n"/>
      <c r="Z143" s="30" t="n"/>
      <c r="AA143" s="30" t="n"/>
      <c r="AB143" s="28" t="n"/>
      <c r="AC143" s="29">
        <f>IFERROR(TRIM(INDEX($A143:$X143,MATCH(Lists!$J$2,$A$1:$X$1,0))&amp;""),"")</f>
        <v/>
      </c>
      <c r="AD143" s="29">
        <f>IFERROR(TRIM(INDEX($A143:$X143,MATCH(Lists!$J$3,$A$1:$X$1,0))&amp;""),"")</f>
        <v/>
      </c>
      <c r="AE143" s="29">
        <f>IFERROR(TRIM(INDEX($A143:$X143,MATCH(Lists!$J$4,$A$1:$X$1,0))&amp;""),"")</f>
        <v/>
      </c>
      <c r="AF143" s="29">
        <f>IFERROR(TRIM(INDEX($A143:$X143,MATCH(Lists!$J$5,$A$1:$X$1,0))&amp;""),"")</f>
        <v/>
      </c>
      <c r="AG143" s="29">
        <f>IFERROR(TRIM(INDEX($A143:$X143,MATCH(Lists!$J$7,$A$1:$X$1,0))&amp;""),"")</f>
        <v/>
      </c>
      <c r="AH143" s="29">
        <f>IF(AC143="",0,IF(UPPER(TRIM(Z143))="Y",0,IF(AG143="",1,IF(IFERROR(INDEX(Lists!$B$2:$B$9,MATCH(AG143,Lists!$A$2:$A$9,0)),"N")="Y",1,0))))</f>
        <v/>
      </c>
      <c r="AI143" s="29">
        <f>IF(AND(AH143=1,AF143&lt;&gt;""),SUMPRODUCT(($AF$2:AF143=AF143)*($AH$2:AH143=1)),"")</f>
        <v/>
      </c>
      <c r="AJ143" s="29">
        <f>IF(AI143="","",AF143&amp;"|"&amp;AI143)</f>
        <v/>
      </c>
      <c r="AK143" s="29">
        <f>IFERROR(TRIM(INDEX($A143:$X143,MATCH(Lists!$J$6,$A$1:$X$1,0))&amp;""),"")</f>
        <v/>
      </c>
    </row>
    <row r="144">
      <c r="Y144" s="28" t="n"/>
      <c r="Z144" s="30" t="n"/>
      <c r="AA144" s="30" t="n"/>
      <c r="AB144" s="28" t="n"/>
      <c r="AC144" s="29">
        <f>IFERROR(TRIM(INDEX($A144:$X144,MATCH(Lists!$J$2,$A$1:$X$1,0))&amp;""),"")</f>
        <v/>
      </c>
      <c r="AD144" s="29">
        <f>IFERROR(TRIM(INDEX($A144:$X144,MATCH(Lists!$J$3,$A$1:$X$1,0))&amp;""),"")</f>
        <v/>
      </c>
      <c r="AE144" s="29">
        <f>IFERROR(TRIM(INDEX($A144:$X144,MATCH(Lists!$J$4,$A$1:$X$1,0))&amp;""),"")</f>
        <v/>
      </c>
      <c r="AF144" s="29">
        <f>IFERROR(TRIM(INDEX($A144:$X144,MATCH(Lists!$J$5,$A$1:$X$1,0))&amp;""),"")</f>
        <v/>
      </c>
      <c r="AG144" s="29">
        <f>IFERROR(TRIM(INDEX($A144:$X144,MATCH(Lists!$J$7,$A$1:$X$1,0))&amp;""),"")</f>
        <v/>
      </c>
      <c r="AH144" s="29">
        <f>IF(AC144="",0,IF(UPPER(TRIM(Z144))="Y",0,IF(AG144="",1,IF(IFERROR(INDEX(Lists!$B$2:$B$9,MATCH(AG144,Lists!$A$2:$A$9,0)),"N")="Y",1,0))))</f>
        <v/>
      </c>
      <c r="AI144" s="29">
        <f>IF(AND(AH144=1,AF144&lt;&gt;""),SUMPRODUCT(($AF$2:AF144=AF144)*($AH$2:AH144=1)),"")</f>
        <v/>
      </c>
      <c r="AJ144" s="29">
        <f>IF(AI144="","",AF144&amp;"|"&amp;AI144)</f>
        <v/>
      </c>
      <c r="AK144" s="29">
        <f>IFERROR(TRIM(INDEX($A144:$X144,MATCH(Lists!$J$6,$A$1:$X$1,0))&amp;""),"")</f>
        <v/>
      </c>
    </row>
    <row r="145">
      <c r="Y145" s="28" t="n"/>
      <c r="Z145" s="30" t="n"/>
      <c r="AA145" s="30" t="n"/>
      <c r="AB145" s="28" t="n"/>
      <c r="AC145" s="29">
        <f>IFERROR(TRIM(INDEX($A145:$X145,MATCH(Lists!$J$2,$A$1:$X$1,0))&amp;""),"")</f>
        <v/>
      </c>
      <c r="AD145" s="29">
        <f>IFERROR(TRIM(INDEX($A145:$X145,MATCH(Lists!$J$3,$A$1:$X$1,0))&amp;""),"")</f>
        <v/>
      </c>
      <c r="AE145" s="29">
        <f>IFERROR(TRIM(INDEX($A145:$X145,MATCH(Lists!$J$4,$A$1:$X$1,0))&amp;""),"")</f>
        <v/>
      </c>
      <c r="AF145" s="29">
        <f>IFERROR(TRIM(INDEX($A145:$X145,MATCH(Lists!$J$5,$A$1:$X$1,0))&amp;""),"")</f>
        <v/>
      </c>
      <c r="AG145" s="29">
        <f>IFERROR(TRIM(INDEX($A145:$X145,MATCH(Lists!$J$7,$A$1:$X$1,0))&amp;""),"")</f>
        <v/>
      </c>
      <c r="AH145" s="29">
        <f>IF(AC145="",0,IF(UPPER(TRIM(Z145))="Y",0,IF(AG145="",1,IF(IFERROR(INDEX(Lists!$B$2:$B$9,MATCH(AG145,Lists!$A$2:$A$9,0)),"N")="Y",1,0))))</f>
        <v/>
      </c>
      <c r="AI145" s="29">
        <f>IF(AND(AH145=1,AF145&lt;&gt;""),SUMPRODUCT(($AF$2:AF145=AF145)*($AH$2:AH145=1)),"")</f>
        <v/>
      </c>
      <c r="AJ145" s="29">
        <f>IF(AI145="","",AF145&amp;"|"&amp;AI145)</f>
        <v/>
      </c>
      <c r="AK145" s="29">
        <f>IFERROR(TRIM(INDEX($A145:$X145,MATCH(Lists!$J$6,$A$1:$X$1,0))&amp;""),"")</f>
        <v/>
      </c>
    </row>
    <row r="146">
      <c r="Y146" s="28" t="n"/>
      <c r="Z146" s="30" t="n"/>
      <c r="AA146" s="30" t="n"/>
      <c r="AB146" s="28" t="n"/>
      <c r="AC146" s="29">
        <f>IFERROR(TRIM(INDEX($A146:$X146,MATCH(Lists!$J$2,$A$1:$X$1,0))&amp;""),"")</f>
        <v/>
      </c>
      <c r="AD146" s="29">
        <f>IFERROR(TRIM(INDEX($A146:$X146,MATCH(Lists!$J$3,$A$1:$X$1,0))&amp;""),"")</f>
        <v/>
      </c>
      <c r="AE146" s="29">
        <f>IFERROR(TRIM(INDEX($A146:$X146,MATCH(Lists!$J$4,$A$1:$X$1,0))&amp;""),"")</f>
        <v/>
      </c>
      <c r="AF146" s="29">
        <f>IFERROR(TRIM(INDEX($A146:$X146,MATCH(Lists!$J$5,$A$1:$X$1,0))&amp;""),"")</f>
        <v/>
      </c>
      <c r="AG146" s="29">
        <f>IFERROR(TRIM(INDEX($A146:$X146,MATCH(Lists!$J$7,$A$1:$X$1,0))&amp;""),"")</f>
        <v/>
      </c>
      <c r="AH146" s="29">
        <f>IF(AC146="",0,IF(UPPER(TRIM(Z146))="Y",0,IF(AG146="",1,IF(IFERROR(INDEX(Lists!$B$2:$B$9,MATCH(AG146,Lists!$A$2:$A$9,0)),"N")="Y",1,0))))</f>
        <v/>
      </c>
      <c r="AI146" s="29">
        <f>IF(AND(AH146=1,AF146&lt;&gt;""),SUMPRODUCT(($AF$2:AF146=AF146)*($AH$2:AH146=1)),"")</f>
        <v/>
      </c>
      <c r="AJ146" s="29">
        <f>IF(AI146="","",AF146&amp;"|"&amp;AI146)</f>
        <v/>
      </c>
      <c r="AK146" s="29">
        <f>IFERROR(TRIM(INDEX($A146:$X146,MATCH(Lists!$J$6,$A$1:$X$1,0))&amp;""),"")</f>
        <v/>
      </c>
    </row>
    <row r="147">
      <c r="Y147" s="28" t="n"/>
      <c r="Z147" s="30" t="n"/>
      <c r="AA147" s="30" t="n"/>
      <c r="AB147" s="28" t="n"/>
      <c r="AC147" s="29">
        <f>IFERROR(TRIM(INDEX($A147:$X147,MATCH(Lists!$J$2,$A$1:$X$1,0))&amp;""),"")</f>
        <v/>
      </c>
      <c r="AD147" s="29">
        <f>IFERROR(TRIM(INDEX($A147:$X147,MATCH(Lists!$J$3,$A$1:$X$1,0))&amp;""),"")</f>
        <v/>
      </c>
      <c r="AE147" s="29">
        <f>IFERROR(TRIM(INDEX($A147:$X147,MATCH(Lists!$J$4,$A$1:$X$1,0))&amp;""),"")</f>
        <v/>
      </c>
      <c r="AF147" s="29">
        <f>IFERROR(TRIM(INDEX($A147:$X147,MATCH(Lists!$J$5,$A$1:$X$1,0))&amp;""),"")</f>
        <v/>
      </c>
      <c r="AG147" s="29">
        <f>IFERROR(TRIM(INDEX($A147:$X147,MATCH(Lists!$J$7,$A$1:$X$1,0))&amp;""),"")</f>
        <v/>
      </c>
      <c r="AH147" s="29">
        <f>IF(AC147="",0,IF(UPPER(TRIM(Z147))="Y",0,IF(AG147="",1,IF(IFERROR(INDEX(Lists!$B$2:$B$9,MATCH(AG147,Lists!$A$2:$A$9,0)),"N")="Y",1,0))))</f>
        <v/>
      </c>
      <c r="AI147" s="29">
        <f>IF(AND(AH147=1,AF147&lt;&gt;""),SUMPRODUCT(($AF$2:AF147=AF147)*($AH$2:AH147=1)),"")</f>
        <v/>
      </c>
      <c r="AJ147" s="29">
        <f>IF(AI147="","",AF147&amp;"|"&amp;AI147)</f>
        <v/>
      </c>
      <c r="AK147" s="29">
        <f>IFERROR(TRIM(INDEX($A147:$X147,MATCH(Lists!$J$6,$A$1:$X$1,0))&amp;""),"")</f>
        <v/>
      </c>
    </row>
    <row r="148">
      <c r="Y148" s="28" t="n"/>
      <c r="Z148" s="30" t="n"/>
      <c r="AA148" s="30" t="n"/>
      <c r="AB148" s="28" t="n"/>
      <c r="AC148" s="29">
        <f>IFERROR(TRIM(INDEX($A148:$X148,MATCH(Lists!$J$2,$A$1:$X$1,0))&amp;""),"")</f>
        <v/>
      </c>
      <c r="AD148" s="29">
        <f>IFERROR(TRIM(INDEX($A148:$X148,MATCH(Lists!$J$3,$A$1:$X$1,0))&amp;""),"")</f>
        <v/>
      </c>
      <c r="AE148" s="29">
        <f>IFERROR(TRIM(INDEX($A148:$X148,MATCH(Lists!$J$4,$A$1:$X$1,0))&amp;""),"")</f>
        <v/>
      </c>
      <c r="AF148" s="29">
        <f>IFERROR(TRIM(INDEX($A148:$X148,MATCH(Lists!$J$5,$A$1:$X$1,0))&amp;""),"")</f>
        <v/>
      </c>
      <c r="AG148" s="29">
        <f>IFERROR(TRIM(INDEX($A148:$X148,MATCH(Lists!$J$7,$A$1:$X$1,0))&amp;""),"")</f>
        <v/>
      </c>
      <c r="AH148" s="29">
        <f>IF(AC148="",0,IF(UPPER(TRIM(Z148))="Y",0,IF(AG148="",1,IF(IFERROR(INDEX(Lists!$B$2:$B$9,MATCH(AG148,Lists!$A$2:$A$9,0)),"N")="Y",1,0))))</f>
        <v/>
      </c>
      <c r="AI148" s="29">
        <f>IF(AND(AH148=1,AF148&lt;&gt;""),SUMPRODUCT(($AF$2:AF148=AF148)*($AH$2:AH148=1)),"")</f>
        <v/>
      </c>
      <c r="AJ148" s="29">
        <f>IF(AI148="","",AF148&amp;"|"&amp;AI148)</f>
        <v/>
      </c>
      <c r="AK148" s="29">
        <f>IFERROR(TRIM(INDEX($A148:$X148,MATCH(Lists!$J$6,$A$1:$X$1,0))&amp;""),"")</f>
        <v/>
      </c>
    </row>
    <row r="149">
      <c r="Y149" s="28" t="n"/>
      <c r="Z149" s="30" t="n"/>
      <c r="AA149" s="30" t="n"/>
      <c r="AB149" s="28" t="n"/>
      <c r="AC149" s="29">
        <f>IFERROR(TRIM(INDEX($A149:$X149,MATCH(Lists!$J$2,$A$1:$X$1,0))&amp;""),"")</f>
        <v/>
      </c>
      <c r="AD149" s="29">
        <f>IFERROR(TRIM(INDEX($A149:$X149,MATCH(Lists!$J$3,$A$1:$X$1,0))&amp;""),"")</f>
        <v/>
      </c>
      <c r="AE149" s="29">
        <f>IFERROR(TRIM(INDEX($A149:$X149,MATCH(Lists!$J$4,$A$1:$X$1,0))&amp;""),"")</f>
        <v/>
      </c>
      <c r="AF149" s="29">
        <f>IFERROR(TRIM(INDEX($A149:$X149,MATCH(Lists!$J$5,$A$1:$X$1,0))&amp;""),"")</f>
        <v/>
      </c>
      <c r="AG149" s="29">
        <f>IFERROR(TRIM(INDEX($A149:$X149,MATCH(Lists!$J$7,$A$1:$X$1,0))&amp;""),"")</f>
        <v/>
      </c>
      <c r="AH149" s="29">
        <f>IF(AC149="",0,IF(UPPER(TRIM(Z149))="Y",0,IF(AG149="",1,IF(IFERROR(INDEX(Lists!$B$2:$B$9,MATCH(AG149,Lists!$A$2:$A$9,0)),"N")="Y",1,0))))</f>
        <v/>
      </c>
      <c r="AI149" s="29">
        <f>IF(AND(AH149=1,AF149&lt;&gt;""),SUMPRODUCT(($AF$2:AF149=AF149)*($AH$2:AH149=1)),"")</f>
        <v/>
      </c>
      <c r="AJ149" s="29">
        <f>IF(AI149="","",AF149&amp;"|"&amp;AI149)</f>
        <v/>
      </c>
      <c r="AK149" s="29">
        <f>IFERROR(TRIM(INDEX($A149:$X149,MATCH(Lists!$J$6,$A$1:$X$1,0))&amp;""),"")</f>
        <v/>
      </c>
    </row>
    <row r="150">
      <c r="Y150" s="28" t="n"/>
      <c r="Z150" s="30" t="n"/>
      <c r="AA150" s="30" t="n"/>
      <c r="AB150" s="28" t="n"/>
      <c r="AC150" s="29">
        <f>IFERROR(TRIM(INDEX($A150:$X150,MATCH(Lists!$J$2,$A$1:$X$1,0))&amp;""),"")</f>
        <v/>
      </c>
      <c r="AD150" s="29">
        <f>IFERROR(TRIM(INDEX($A150:$X150,MATCH(Lists!$J$3,$A$1:$X$1,0))&amp;""),"")</f>
        <v/>
      </c>
      <c r="AE150" s="29">
        <f>IFERROR(TRIM(INDEX($A150:$X150,MATCH(Lists!$J$4,$A$1:$X$1,0))&amp;""),"")</f>
        <v/>
      </c>
      <c r="AF150" s="29">
        <f>IFERROR(TRIM(INDEX($A150:$X150,MATCH(Lists!$J$5,$A$1:$X$1,0))&amp;""),"")</f>
        <v/>
      </c>
      <c r="AG150" s="29">
        <f>IFERROR(TRIM(INDEX($A150:$X150,MATCH(Lists!$J$7,$A$1:$X$1,0))&amp;""),"")</f>
        <v/>
      </c>
      <c r="AH150" s="29">
        <f>IF(AC150="",0,IF(UPPER(TRIM(Z150))="Y",0,IF(AG150="",1,IF(IFERROR(INDEX(Lists!$B$2:$B$9,MATCH(AG150,Lists!$A$2:$A$9,0)),"N")="Y",1,0))))</f>
        <v/>
      </c>
      <c r="AI150" s="29">
        <f>IF(AND(AH150=1,AF150&lt;&gt;""),SUMPRODUCT(($AF$2:AF150=AF150)*($AH$2:AH150=1)),"")</f>
        <v/>
      </c>
      <c r="AJ150" s="29">
        <f>IF(AI150="","",AF150&amp;"|"&amp;AI150)</f>
        <v/>
      </c>
      <c r="AK150" s="29">
        <f>IFERROR(TRIM(INDEX($A150:$X150,MATCH(Lists!$J$6,$A$1:$X$1,0))&amp;""),"")</f>
        <v/>
      </c>
    </row>
    <row r="151">
      <c r="Y151" s="28" t="n"/>
      <c r="Z151" s="30" t="n"/>
      <c r="AA151" s="30" t="n"/>
      <c r="AB151" s="28" t="n"/>
      <c r="AC151" s="29">
        <f>IFERROR(TRIM(INDEX($A151:$X151,MATCH(Lists!$J$2,$A$1:$X$1,0))&amp;""),"")</f>
        <v/>
      </c>
      <c r="AD151" s="29">
        <f>IFERROR(TRIM(INDEX($A151:$X151,MATCH(Lists!$J$3,$A$1:$X$1,0))&amp;""),"")</f>
        <v/>
      </c>
      <c r="AE151" s="29">
        <f>IFERROR(TRIM(INDEX($A151:$X151,MATCH(Lists!$J$4,$A$1:$X$1,0))&amp;""),"")</f>
        <v/>
      </c>
      <c r="AF151" s="29">
        <f>IFERROR(TRIM(INDEX($A151:$X151,MATCH(Lists!$J$5,$A$1:$X$1,0))&amp;""),"")</f>
        <v/>
      </c>
      <c r="AG151" s="29">
        <f>IFERROR(TRIM(INDEX($A151:$X151,MATCH(Lists!$J$7,$A$1:$X$1,0))&amp;""),"")</f>
        <v/>
      </c>
      <c r="AH151" s="29">
        <f>IF(AC151="",0,IF(UPPER(TRIM(Z151))="Y",0,IF(AG151="",1,IF(IFERROR(INDEX(Lists!$B$2:$B$9,MATCH(AG151,Lists!$A$2:$A$9,0)),"N")="Y",1,0))))</f>
        <v/>
      </c>
      <c r="AI151" s="29">
        <f>IF(AND(AH151=1,AF151&lt;&gt;""),SUMPRODUCT(($AF$2:AF151=AF151)*($AH$2:AH151=1)),"")</f>
        <v/>
      </c>
      <c r="AJ151" s="29">
        <f>IF(AI151="","",AF151&amp;"|"&amp;AI151)</f>
        <v/>
      </c>
      <c r="AK151" s="29">
        <f>IFERROR(TRIM(INDEX($A151:$X151,MATCH(Lists!$J$6,$A$1:$X$1,0))&amp;""),"")</f>
        <v/>
      </c>
    </row>
    <row r="152">
      <c r="Y152" s="28" t="n"/>
      <c r="Z152" s="30" t="n"/>
      <c r="AA152" s="30" t="n"/>
      <c r="AB152" s="28" t="n"/>
      <c r="AC152" s="29">
        <f>IFERROR(TRIM(INDEX($A152:$X152,MATCH(Lists!$J$2,$A$1:$X$1,0))&amp;""),"")</f>
        <v/>
      </c>
      <c r="AD152" s="29">
        <f>IFERROR(TRIM(INDEX($A152:$X152,MATCH(Lists!$J$3,$A$1:$X$1,0))&amp;""),"")</f>
        <v/>
      </c>
      <c r="AE152" s="29">
        <f>IFERROR(TRIM(INDEX($A152:$X152,MATCH(Lists!$J$4,$A$1:$X$1,0))&amp;""),"")</f>
        <v/>
      </c>
      <c r="AF152" s="29">
        <f>IFERROR(TRIM(INDEX($A152:$X152,MATCH(Lists!$J$5,$A$1:$X$1,0))&amp;""),"")</f>
        <v/>
      </c>
      <c r="AG152" s="29">
        <f>IFERROR(TRIM(INDEX($A152:$X152,MATCH(Lists!$J$7,$A$1:$X$1,0))&amp;""),"")</f>
        <v/>
      </c>
      <c r="AH152" s="29">
        <f>IF(AC152="",0,IF(UPPER(TRIM(Z152))="Y",0,IF(AG152="",1,IF(IFERROR(INDEX(Lists!$B$2:$B$9,MATCH(AG152,Lists!$A$2:$A$9,0)),"N")="Y",1,0))))</f>
        <v/>
      </c>
      <c r="AI152" s="29">
        <f>IF(AND(AH152=1,AF152&lt;&gt;""),SUMPRODUCT(($AF$2:AF152=AF152)*($AH$2:AH152=1)),"")</f>
        <v/>
      </c>
      <c r="AJ152" s="29">
        <f>IF(AI152="","",AF152&amp;"|"&amp;AI152)</f>
        <v/>
      </c>
      <c r="AK152" s="29">
        <f>IFERROR(TRIM(INDEX($A152:$X152,MATCH(Lists!$J$6,$A$1:$X$1,0))&amp;""),"")</f>
        <v/>
      </c>
    </row>
    <row r="153">
      <c r="Y153" s="28" t="n"/>
      <c r="Z153" s="30" t="n"/>
      <c r="AA153" s="30" t="n"/>
      <c r="AB153" s="28" t="n"/>
      <c r="AC153" s="29">
        <f>IFERROR(TRIM(INDEX($A153:$X153,MATCH(Lists!$J$2,$A$1:$X$1,0))&amp;""),"")</f>
        <v/>
      </c>
      <c r="AD153" s="29">
        <f>IFERROR(TRIM(INDEX($A153:$X153,MATCH(Lists!$J$3,$A$1:$X$1,0))&amp;""),"")</f>
        <v/>
      </c>
      <c r="AE153" s="29">
        <f>IFERROR(TRIM(INDEX($A153:$X153,MATCH(Lists!$J$4,$A$1:$X$1,0))&amp;""),"")</f>
        <v/>
      </c>
      <c r="AF153" s="29">
        <f>IFERROR(TRIM(INDEX($A153:$X153,MATCH(Lists!$J$5,$A$1:$X$1,0))&amp;""),"")</f>
        <v/>
      </c>
      <c r="AG153" s="29">
        <f>IFERROR(TRIM(INDEX($A153:$X153,MATCH(Lists!$J$7,$A$1:$X$1,0))&amp;""),"")</f>
        <v/>
      </c>
      <c r="AH153" s="29">
        <f>IF(AC153="",0,IF(UPPER(TRIM(Z153))="Y",0,IF(AG153="",1,IF(IFERROR(INDEX(Lists!$B$2:$B$9,MATCH(AG153,Lists!$A$2:$A$9,0)),"N")="Y",1,0))))</f>
        <v/>
      </c>
      <c r="AI153" s="29">
        <f>IF(AND(AH153=1,AF153&lt;&gt;""),SUMPRODUCT(($AF$2:AF153=AF153)*($AH$2:AH153=1)),"")</f>
        <v/>
      </c>
      <c r="AJ153" s="29">
        <f>IF(AI153="","",AF153&amp;"|"&amp;AI153)</f>
        <v/>
      </c>
      <c r="AK153" s="29">
        <f>IFERROR(TRIM(INDEX($A153:$X153,MATCH(Lists!$J$6,$A$1:$X$1,0))&amp;""),"")</f>
        <v/>
      </c>
    </row>
    <row r="154">
      <c r="Y154" s="28" t="n"/>
      <c r="Z154" s="30" t="n"/>
      <c r="AA154" s="30" t="n"/>
      <c r="AB154" s="28" t="n"/>
      <c r="AC154" s="29">
        <f>IFERROR(TRIM(INDEX($A154:$X154,MATCH(Lists!$J$2,$A$1:$X$1,0))&amp;""),"")</f>
        <v/>
      </c>
      <c r="AD154" s="29">
        <f>IFERROR(TRIM(INDEX($A154:$X154,MATCH(Lists!$J$3,$A$1:$X$1,0))&amp;""),"")</f>
        <v/>
      </c>
      <c r="AE154" s="29">
        <f>IFERROR(TRIM(INDEX($A154:$X154,MATCH(Lists!$J$4,$A$1:$X$1,0))&amp;""),"")</f>
        <v/>
      </c>
      <c r="AF154" s="29">
        <f>IFERROR(TRIM(INDEX($A154:$X154,MATCH(Lists!$J$5,$A$1:$X$1,0))&amp;""),"")</f>
        <v/>
      </c>
      <c r="AG154" s="29">
        <f>IFERROR(TRIM(INDEX($A154:$X154,MATCH(Lists!$J$7,$A$1:$X$1,0))&amp;""),"")</f>
        <v/>
      </c>
      <c r="AH154" s="29">
        <f>IF(AC154="",0,IF(UPPER(TRIM(Z154))="Y",0,IF(AG154="",1,IF(IFERROR(INDEX(Lists!$B$2:$B$9,MATCH(AG154,Lists!$A$2:$A$9,0)),"N")="Y",1,0))))</f>
        <v/>
      </c>
      <c r="AI154" s="29">
        <f>IF(AND(AH154=1,AF154&lt;&gt;""),SUMPRODUCT(($AF$2:AF154=AF154)*($AH$2:AH154=1)),"")</f>
        <v/>
      </c>
      <c r="AJ154" s="29">
        <f>IF(AI154="","",AF154&amp;"|"&amp;AI154)</f>
        <v/>
      </c>
      <c r="AK154" s="29">
        <f>IFERROR(TRIM(INDEX($A154:$X154,MATCH(Lists!$J$6,$A$1:$X$1,0))&amp;""),"")</f>
        <v/>
      </c>
    </row>
    <row r="155">
      <c r="Y155" s="28" t="n"/>
      <c r="Z155" s="30" t="n"/>
      <c r="AA155" s="30" t="n"/>
      <c r="AB155" s="28" t="n"/>
      <c r="AC155" s="29">
        <f>IFERROR(TRIM(INDEX($A155:$X155,MATCH(Lists!$J$2,$A$1:$X$1,0))&amp;""),"")</f>
        <v/>
      </c>
      <c r="AD155" s="29">
        <f>IFERROR(TRIM(INDEX($A155:$X155,MATCH(Lists!$J$3,$A$1:$X$1,0))&amp;""),"")</f>
        <v/>
      </c>
      <c r="AE155" s="29">
        <f>IFERROR(TRIM(INDEX($A155:$X155,MATCH(Lists!$J$4,$A$1:$X$1,0))&amp;""),"")</f>
        <v/>
      </c>
      <c r="AF155" s="29">
        <f>IFERROR(TRIM(INDEX($A155:$X155,MATCH(Lists!$J$5,$A$1:$X$1,0))&amp;""),"")</f>
        <v/>
      </c>
      <c r="AG155" s="29">
        <f>IFERROR(TRIM(INDEX($A155:$X155,MATCH(Lists!$J$7,$A$1:$X$1,0))&amp;""),"")</f>
        <v/>
      </c>
      <c r="AH155" s="29">
        <f>IF(AC155="",0,IF(UPPER(TRIM(Z155))="Y",0,IF(AG155="",1,IF(IFERROR(INDEX(Lists!$B$2:$B$9,MATCH(AG155,Lists!$A$2:$A$9,0)),"N")="Y",1,0))))</f>
        <v/>
      </c>
      <c r="AI155" s="29">
        <f>IF(AND(AH155=1,AF155&lt;&gt;""),SUMPRODUCT(($AF$2:AF155=AF155)*($AH$2:AH155=1)),"")</f>
        <v/>
      </c>
      <c r="AJ155" s="29">
        <f>IF(AI155="","",AF155&amp;"|"&amp;AI155)</f>
        <v/>
      </c>
      <c r="AK155" s="29">
        <f>IFERROR(TRIM(INDEX($A155:$X155,MATCH(Lists!$J$6,$A$1:$X$1,0))&amp;""),"")</f>
        <v/>
      </c>
    </row>
    <row r="156">
      <c r="Y156" s="28" t="n"/>
      <c r="Z156" s="30" t="n"/>
      <c r="AA156" s="30" t="n"/>
      <c r="AB156" s="28" t="n"/>
      <c r="AC156" s="29">
        <f>IFERROR(TRIM(INDEX($A156:$X156,MATCH(Lists!$J$2,$A$1:$X$1,0))&amp;""),"")</f>
        <v/>
      </c>
      <c r="AD156" s="29">
        <f>IFERROR(TRIM(INDEX($A156:$X156,MATCH(Lists!$J$3,$A$1:$X$1,0))&amp;""),"")</f>
        <v/>
      </c>
      <c r="AE156" s="29">
        <f>IFERROR(TRIM(INDEX($A156:$X156,MATCH(Lists!$J$4,$A$1:$X$1,0))&amp;""),"")</f>
        <v/>
      </c>
      <c r="AF156" s="29">
        <f>IFERROR(TRIM(INDEX($A156:$X156,MATCH(Lists!$J$5,$A$1:$X$1,0))&amp;""),"")</f>
        <v/>
      </c>
      <c r="AG156" s="29">
        <f>IFERROR(TRIM(INDEX($A156:$X156,MATCH(Lists!$J$7,$A$1:$X$1,0))&amp;""),"")</f>
        <v/>
      </c>
      <c r="AH156" s="29">
        <f>IF(AC156="",0,IF(UPPER(TRIM(Z156))="Y",0,IF(AG156="",1,IF(IFERROR(INDEX(Lists!$B$2:$B$9,MATCH(AG156,Lists!$A$2:$A$9,0)),"N")="Y",1,0))))</f>
        <v/>
      </c>
      <c r="AI156" s="29">
        <f>IF(AND(AH156=1,AF156&lt;&gt;""),SUMPRODUCT(($AF$2:AF156=AF156)*($AH$2:AH156=1)),"")</f>
        <v/>
      </c>
      <c r="AJ156" s="29">
        <f>IF(AI156="","",AF156&amp;"|"&amp;AI156)</f>
        <v/>
      </c>
      <c r="AK156" s="29">
        <f>IFERROR(TRIM(INDEX($A156:$X156,MATCH(Lists!$J$6,$A$1:$X$1,0))&amp;""),"")</f>
        <v/>
      </c>
    </row>
    <row r="157">
      <c r="Y157" s="28" t="n"/>
      <c r="Z157" s="30" t="n"/>
      <c r="AA157" s="30" t="n"/>
      <c r="AB157" s="28" t="n"/>
      <c r="AC157" s="29">
        <f>IFERROR(TRIM(INDEX($A157:$X157,MATCH(Lists!$J$2,$A$1:$X$1,0))&amp;""),"")</f>
        <v/>
      </c>
      <c r="AD157" s="29">
        <f>IFERROR(TRIM(INDEX($A157:$X157,MATCH(Lists!$J$3,$A$1:$X$1,0))&amp;""),"")</f>
        <v/>
      </c>
      <c r="AE157" s="29">
        <f>IFERROR(TRIM(INDEX($A157:$X157,MATCH(Lists!$J$4,$A$1:$X$1,0))&amp;""),"")</f>
        <v/>
      </c>
      <c r="AF157" s="29">
        <f>IFERROR(TRIM(INDEX($A157:$X157,MATCH(Lists!$J$5,$A$1:$X$1,0))&amp;""),"")</f>
        <v/>
      </c>
      <c r="AG157" s="29">
        <f>IFERROR(TRIM(INDEX($A157:$X157,MATCH(Lists!$J$7,$A$1:$X$1,0))&amp;""),"")</f>
        <v/>
      </c>
      <c r="AH157" s="29">
        <f>IF(AC157="",0,IF(UPPER(TRIM(Z157))="Y",0,IF(AG157="",1,IF(IFERROR(INDEX(Lists!$B$2:$B$9,MATCH(AG157,Lists!$A$2:$A$9,0)),"N")="Y",1,0))))</f>
        <v/>
      </c>
      <c r="AI157" s="29">
        <f>IF(AND(AH157=1,AF157&lt;&gt;""),SUMPRODUCT(($AF$2:AF157=AF157)*($AH$2:AH157=1)),"")</f>
        <v/>
      </c>
      <c r="AJ157" s="29">
        <f>IF(AI157="","",AF157&amp;"|"&amp;AI157)</f>
        <v/>
      </c>
      <c r="AK157" s="29">
        <f>IFERROR(TRIM(INDEX($A157:$X157,MATCH(Lists!$J$6,$A$1:$X$1,0))&amp;""),"")</f>
        <v/>
      </c>
    </row>
    <row r="158">
      <c r="Y158" s="28" t="n"/>
      <c r="Z158" s="30" t="n"/>
      <c r="AA158" s="30" t="n"/>
      <c r="AB158" s="28" t="n"/>
      <c r="AC158" s="29">
        <f>IFERROR(TRIM(INDEX($A158:$X158,MATCH(Lists!$J$2,$A$1:$X$1,0))&amp;""),"")</f>
        <v/>
      </c>
      <c r="AD158" s="29">
        <f>IFERROR(TRIM(INDEX($A158:$X158,MATCH(Lists!$J$3,$A$1:$X$1,0))&amp;""),"")</f>
        <v/>
      </c>
      <c r="AE158" s="29">
        <f>IFERROR(TRIM(INDEX($A158:$X158,MATCH(Lists!$J$4,$A$1:$X$1,0))&amp;""),"")</f>
        <v/>
      </c>
      <c r="AF158" s="29">
        <f>IFERROR(TRIM(INDEX($A158:$X158,MATCH(Lists!$J$5,$A$1:$X$1,0))&amp;""),"")</f>
        <v/>
      </c>
      <c r="AG158" s="29">
        <f>IFERROR(TRIM(INDEX($A158:$X158,MATCH(Lists!$J$7,$A$1:$X$1,0))&amp;""),"")</f>
        <v/>
      </c>
      <c r="AH158" s="29">
        <f>IF(AC158="",0,IF(UPPER(TRIM(Z158))="Y",0,IF(AG158="",1,IF(IFERROR(INDEX(Lists!$B$2:$B$9,MATCH(AG158,Lists!$A$2:$A$9,0)),"N")="Y",1,0))))</f>
        <v/>
      </c>
      <c r="AI158" s="29">
        <f>IF(AND(AH158=1,AF158&lt;&gt;""),SUMPRODUCT(($AF$2:AF158=AF158)*($AH$2:AH158=1)),"")</f>
        <v/>
      </c>
      <c r="AJ158" s="29">
        <f>IF(AI158="","",AF158&amp;"|"&amp;AI158)</f>
        <v/>
      </c>
      <c r="AK158" s="29">
        <f>IFERROR(TRIM(INDEX($A158:$X158,MATCH(Lists!$J$6,$A$1:$X$1,0))&amp;""),"")</f>
        <v/>
      </c>
    </row>
    <row r="159">
      <c r="Y159" s="28" t="n"/>
      <c r="Z159" s="30" t="n"/>
      <c r="AA159" s="30" t="n"/>
      <c r="AB159" s="28" t="n"/>
      <c r="AC159" s="29">
        <f>IFERROR(TRIM(INDEX($A159:$X159,MATCH(Lists!$J$2,$A$1:$X$1,0))&amp;""),"")</f>
        <v/>
      </c>
      <c r="AD159" s="29">
        <f>IFERROR(TRIM(INDEX($A159:$X159,MATCH(Lists!$J$3,$A$1:$X$1,0))&amp;""),"")</f>
        <v/>
      </c>
      <c r="AE159" s="29">
        <f>IFERROR(TRIM(INDEX($A159:$X159,MATCH(Lists!$J$4,$A$1:$X$1,0))&amp;""),"")</f>
        <v/>
      </c>
      <c r="AF159" s="29">
        <f>IFERROR(TRIM(INDEX($A159:$X159,MATCH(Lists!$J$5,$A$1:$X$1,0))&amp;""),"")</f>
        <v/>
      </c>
      <c r="AG159" s="29">
        <f>IFERROR(TRIM(INDEX($A159:$X159,MATCH(Lists!$J$7,$A$1:$X$1,0))&amp;""),"")</f>
        <v/>
      </c>
      <c r="AH159" s="29">
        <f>IF(AC159="",0,IF(UPPER(TRIM(Z159))="Y",0,IF(AG159="",1,IF(IFERROR(INDEX(Lists!$B$2:$B$9,MATCH(AG159,Lists!$A$2:$A$9,0)),"N")="Y",1,0))))</f>
        <v/>
      </c>
      <c r="AI159" s="29">
        <f>IF(AND(AH159=1,AF159&lt;&gt;""),SUMPRODUCT(($AF$2:AF159=AF159)*($AH$2:AH159=1)),"")</f>
        <v/>
      </c>
      <c r="AJ159" s="29">
        <f>IF(AI159="","",AF159&amp;"|"&amp;AI159)</f>
        <v/>
      </c>
      <c r="AK159" s="29">
        <f>IFERROR(TRIM(INDEX($A159:$X159,MATCH(Lists!$J$6,$A$1:$X$1,0))&amp;""),"")</f>
        <v/>
      </c>
    </row>
    <row r="160">
      <c r="Y160" s="28" t="n"/>
      <c r="Z160" s="30" t="n"/>
      <c r="AA160" s="30" t="n"/>
      <c r="AB160" s="28" t="n"/>
      <c r="AC160" s="29">
        <f>IFERROR(TRIM(INDEX($A160:$X160,MATCH(Lists!$J$2,$A$1:$X$1,0))&amp;""),"")</f>
        <v/>
      </c>
      <c r="AD160" s="29">
        <f>IFERROR(TRIM(INDEX($A160:$X160,MATCH(Lists!$J$3,$A$1:$X$1,0))&amp;""),"")</f>
        <v/>
      </c>
      <c r="AE160" s="29">
        <f>IFERROR(TRIM(INDEX($A160:$X160,MATCH(Lists!$J$4,$A$1:$X$1,0))&amp;""),"")</f>
        <v/>
      </c>
      <c r="AF160" s="29">
        <f>IFERROR(TRIM(INDEX($A160:$X160,MATCH(Lists!$J$5,$A$1:$X$1,0))&amp;""),"")</f>
        <v/>
      </c>
      <c r="AG160" s="29">
        <f>IFERROR(TRIM(INDEX($A160:$X160,MATCH(Lists!$J$7,$A$1:$X$1,0))&amp;""),"")</f>
        <v/>
      </c>
      <c r="AH160" s="29">
        <f>IF(AC160="",0,IF(UPPER(TRIM(Z160))="Y",0,IF(AG160="",1,IF(IFERROR(INDEX(Lists!$B$2:$B$9,MATCH(AG160,Lists!$A$2:$A$9,0)),"N")="Y",1,0))))</f>
        <v/>
      </c>
      <c r="AI160" s="29">
        <f>IF(AND(AH160=1,AF160&lt;&gt;""),SUMPRODUCT(($AF$2:AF160=AF160)*($AH$2:AH160=1)),"")</f>
        <v/>
      </c>
      <c r="AJ160" s="29">
        <f>IF(AI160="","",AF160&amp;"|"&amp;AI160)</f>
        <v/>
      </c>
      <c r="AK160" s="29">
        <f>IFERROR(TRIM(INDEX($A160:$X160,MATCH(Lists!$J$6,$A$1:$X$1,0))&amp;""),"")</f>
        <v/>
      </c>
    </row>
    <row r="161">
      <c r="Y161" s="28" t="n"/>
      <c r="Z161" s="30" t="n"/>
      <c r="AA161" s="30" t="n"/>
      <c r="AB161" s="28" t="n"/>
      <c r="AC161" s="29">
        <f>IFERROR(TRIM(INDEX($A161:$X161,MATCH(Lists!$J$2,$A$1:$X$1,0))&amp;""),"")</f>
        <v/>
      </c>
      <c r="AD161" s="29">
        <f>IFERROR(TRIM(INDEX($A161:$X161,MATCH(Lists!$J$3,$A$1:$X$1,0))&amp;""),"")</f>
        <v/>
      </c>
      <c r="AE161" s="29">
        <f>IFERROR(TRIM(INDEX($A161:$X161,MATCH(Lists!$J$4,$A$1:$X$1,0))&amp;""),"")</f>
        <v/>
      </c>
      <c r="AF161" s="29">
        <f>IFERROR(TRIM(INDEX($A161:$X161,MATCH(Lists!$J$5,$A$1:$X$1,0))&amp;""),"")</f>
        <v/>
      </c>
      <c r="AG161" s="29">
        <f>IFERROR(TRIM(INDEX($A161:$X161,MATCH(Lists!$J$7,$A$1:$X$1,0))&amp;""),"")</f>
        <v/>
      </c>
      <c r="AH161" s="29">
        <f>IF(AC161="",0,IF(UPPER(TRIM(Z161))="Y",0,IF(AG161="",1,IF(IFERROR(INDEX(Lists!$B$2:$B$9,MATCH(AG161,Lists!$A$2:$A$9,0)),"N")="Y",1,0))))</f>
        <v/>
      </c>
      <c r="AI161" s="29">
        <f>IF(AND(AH161=1,AF161&lt;&gt;""),SUMPRODUCT(($AF$2:AF161=AF161)*($AH$2:AH161=1)),"")</f>
        <v/>
      </c>
      <c r="AJ161" s="29">
        <f>IF(AI161="","",AF161&amp;"|"&amp;AI161)</f>
        <v/>
      </c>
      <c r="AK161" s="29">
        <f>IFERROR(TRIM(INDEX($A161:$X161,MATCH(Lists!$J$6,$A$1:$X$1,0))&amp;""),"")</f>
        <v/>
      </c>
    </row>
    <row r="162">
      <c r="Y162" s="28" t="n"/>
      <c r="Z162" s="30" t="n"/>
      <c r="AA162" s="30" t="n"/>
      <c r="AB162" s="28" t="n"/>
      <c r="AC162" s="29">
        <f>IFERROR(TRIM(INDEX($A162:$X162,MATCH(Lists!$J$2,$A$1:$X$1,0))&amp;""),"")</f>
        <v/>
      </c>
      <c r="AD162" s="29">
        <f>IFERROR(TRIM(INDEX($A162:$X162,MATCH(Lists!$J$3,$A$1:$X$1,0))&amp;""),"")</f>
        <v/>
      </c>
      <c r="AE162" s="29">
        <f>IFERROR(TRIM(INDEX($A162:$X162,MATCH(Lists!$J$4,$A$1:$X$1,0))&amp;""),"")</f>
        <v/>
      </c>
      <c r="AF162" s="29">
        <f>IFERROR(TRIM(INDEX($A162:$X162,MATCH(Lists!$J$5,$A$1:$X$1,0))&amp;""),"")</f>
        <v/>
      </c>
      <c r="AG162" s="29">
        <f>IFERROR(TRIM(INDEX($A162:$X162,MATCH(Lists!$J$7,$A$1:$X$1,0))&amp;""),"")</f>
        <v/>
      </c>
      <c r="AH162" s="29">
        <f>IF(AC162="",0,IF(UPPER(TRIM(Z162))="Y",0,IF(AG162="",1,IF(IFERROR(INDEX(Lists!$B$2:$B$9,MATCH(AG162,Lists!$A$2:$A$9,0)),"N")="Y",1,0))))</f>
        <v/>
      </c>
      <c r="AI162" s="29">
        <f>IF(AND(AH162=1,AF162&lt;&gt;""),SUMPRODUCT(($AF$2:AF162=AF162)*($AH$2:AH162=1)),"")</f>
        <v/>
      </c>
      <c r="AJ162" s="29">
        <f>IF(AI162="","",AF162&amp;"|"&amp;AI162)</f>
        <v/>
      </c>
      <c r="AK162" s="29">
        <f>IFERROR(TRIM(INDEX($A162:$X162,MATCH(Lists!$J$6,$A$1:$X$1,0))&amp;""),"")</f>
        <v/>
      </c>
    </row>
    <row r="163">
      <c r="Y163" s="28" t="n"/>
      <c r="Z163" s="30" t="n"/>
      <c r="AA163" s="30" t="n"/>
      <c r="AB163" s="28" t="n"/>
      <c r="AC163" s="29">
        <f>IFERROR(TRIM(INDEX($A163:$X163,MATCH(Lists!$J$2,$A$1:$X$1,0))&amp;""),"")</f>
        <v/>
      </c>
      <c r="AD163" s="29">
        <f>IFERROR(TRIM(INDEX($A163:$X163,MATCH(Lists!$J$3,$A$1:$X$1,0))&amp;""),"")</f>
        <v/>
      </c>
      <c r="AE163" s="29">
        <f>IFERROR(TRIM(INDEX($A163:$X163,MATCH(Lists!$J$4,$A$1:$X$1,0))&amp;""),"")</f>
        <v/>
      </c>
      <c r="AF163" s="29">
        <f>IFERROR(TRIM(INDEX($A163:$X163,MATCH(Lists!$J$5,$A$1:$X$1,0))&amp;""),"")</f>
        <v/>
      </c>
      <c r="AG163" s="29">
        <f>IFERROR(TRIM(INDEX($A163:$X163,MATCH(Lists!$J$7,$A$1:$X$1,0))&amp;""),"")</f>
        <v/>
      </c>
      <c r="AH163" s="29">
        <f>IF(AC163="",0,IF(UPPER(TRIM(Z163))="Y",0,IF(AG163="",1,IF(IFERROR(INDEX(Lists!$B$2:$B$9,MATCH(AG163,Lists!$A$2:$A$9,0)),"N")="Y",1,0))))</f>
        <v/>
      </c>
      <c r="AI163" s="29">
        <f>IF(AND(AH163=1,AF163&lt;&gt;""),SUMPRODUCT(($AF$2:AF163=AF163)*($AH$2:AH163=1)),"")</f>
        <v/>
      </c>
      <c r="AJ163" s="29">
        <f>IF(AI163="","",AF163&amp;"|"&amp;AI163)</f>
        <v/>
      </c>
      <c r="AK163" s="29">
        <f>IFERROR(TRIM(INDEX($A163:$X163,MATCH(Lists!$J$6,$A$1:$X$1,0))&amp;""),"")</f>
        <v/>
      </c>
    </row>
    <row r="164">
      <c r="Y164" s="28" t="n"/>
      <c r="Z164" s="30" t="n"/>
      <c r="AA164" s="30" t="n"/>
      <c r="AB164" s="28" t="n"/>
      <c r="AC164" s="29">
        <f>IFERROR(TRIM(INDEX($A164:$X164,MATCH(Lists!$J$2,$A$1:$X$1,0))&amp;""),"")</f>
        <v/>
      </c>
      <c r="AD164" s="29">
        <f>IFERROR(TRIM(INDEX($A164:$X164,MATCH(Lists!$J$3,$A$1:$X$1,0))&amp;""),"")</f>
        <v/>
      </c>
      <c r="AE164" s="29">
        <f>IFERROR(TRIM(INDEX($A164:$X164,MATCH(Lists!$J$4,$A$1:$X$1,0))&amp;""),"")</f>
        <v/>
      </c>
      <c r="AF164" s="29">
        <f>IFERROR(TRIM(INDEX($A164:$X164,MATCH(Lists!$J$5,$A$1:$X$1,0))&amp;""),"")</f>
        <v/>
      </c>
      <c r="AG164" s="29">
        <f>IFERROR(TRIM(INDEX($A164:$X164,MATCH(Lists!$J$7,$A$1:$X$1,0))&amp;""),"")</f>
        <v/>
      </c>
      <c r="AH164" s="29">
        <f>IF(AC164="",0,IF(UPPER(TRIM(Z164))="Y",0,IF(AG164="",1,IF(IFERROR(INDEX(Lists!$B$2:$B$9,MATCH(AG164,Lists!$A$2:$A$9,0)),"N")="Y",1,0))))</f>
        <v/>
      </c>
      <c r="AI164" s="29">
        <f>IF(AND(AH164=1,AF164&lt;&gt;""),SUMPRODUCT(($AF$2:AF164=AF164)*($AH$2:AH164=1)),"")</f>
        <v/>
      </c>
      <c r="AJ164" s="29">
        <f>IF(AI164="","",AF164&amp;"|"&amp;AI164)</f>
        <v/>
      </c>
      <c r="AK164" s="29">
        <f>IFERROR(TRIM(INDEX($A164:$X164,MATCH(Lists!$J$6,$A$1:$X$1,0))&amp;""),"")</f>
        <v/>
      </c>
    </row>
    <row r="165">
      <c r="Y165" s="28" t="n"/>
      <c r="Z165" s="30" t="n"/>
      <c r="AA165" s="30" t="n"/>
      <c r="AB165" s="28" t="n"/>
      <c r="AC165" s="29">
        <f>IFERROR(TRIM(INDEX($A165:$X165,MATCH(Lists!$J$2,$A$1:$X$1,0))&amp;""),"")</f>
        <v/>
      </c>
      <c r="AD165" s="29">
        <f>IFERROR(TRIM(INDEX($A165:$X165,MATCH(Lists!$J$3,$A$1:$X$1,0))&amp;""),"")</f>
        <v/>
      </c>
      <c r="AE165" s="29">
        <f>IFERROR(TRIM(INDEX($A165:$X165,MATCH(Lists!$J$4,$A$1:$X$1,0))&amp;""),"")</f>
        <v/>
      </c>
      <c r="AF165" s="29">
        <f>IFERROR(TRIM(INDEX($A165:$X165,MATCH(Lists!$J$5,$A$1:$X$1,0))&amp;""),"")</f>
        <v/>
      </c>
      <c r="AG165" s="29">
        <f>IFERROR(TRIM(INDEX($A165:$X165,MATCH(Lists!$J$7,$A$1:$X$1,0))&amp;""),"")</f>
        <v/>
      </c>
      <c r="AH165" s="29">
        <f>IF(AC165="",0,IF(UPPER(TRIM(Z165))="Y",0,IF(AG165="",1,IF(IFERROR(INDEX(Lists!$B$2:$B$9,MATCH(AG165,Lists!$A$2:$A$9,0)),"N")="Y",1,0))))</f>
        <v/>
      </c>
      <c r="AI165" s="29">
        <f>IF(AND(AH165=1,AF165&lt;&gt;""),SUMPRODUCT(($AF$2:AF165=AF165)*($AH$2:AH165=1)),"")</f>
        <v/>
      </c>
      <c r="AJ165" s="29">
        <f>IF(AI165="","",AF165&amp;"|"&amp;AI165)</f>
        <v/>
      </c>
      <c r="AK165" s="29">
        <f>IFERROR(TRIM(INDEX($A165:$X165,MATCH(Lists!$J$6,$A$1:$X$1,0))&amp;""),"")</f>
        <v/>
      </c>
    </row>
    <row r="166">
      <c r="Y166" s="28" t="n"/>
      <c r="Z166" s="30" t="n"/>
      <c r="AA166" s="30" t="n"/>
      <c r="AB166" s="28" t="n"/>
      <c r="AC166" s="29">
        <f>IFERROR(TRIM(INDEX($A166:$X166,MATCH(Lists!$J$2,$A$1:$X$1,0))&amp;""),"")</f>
        <v/>
      </c>
      <c r="AD166" s="29">
        <f>IFERROR(TRIM(INDEX($A166:$X166,MATCH(Lists!$J$3,$A$1:$X$1,0))&amp;""),"")</f>
        <v/>
      </c>
      <c r="AE166" s="29">
        <f>IFERROR(TRIM(INDEX($A166:$X166,MATCH(Lists!$J$4,$A$1:$X$1,0))&amp;""),"")</f>
        <v/>
      </c>
      <c r="AF166" s="29">
        <f>IFERROR(TRIM(INDEX($A166:$X166,MATCH(Lists!$J$5,$A$1:$X$1,0))&amp;""),"")</f>
        <v/>
      </c>
      <c r="AG166" s="29">
        <f>IFERROR(TRIM(INDEX($A166:$X166,MATCH(Lists!$J$7,$A$1:$X$1,0))&amp;""),"")</f>
        <v/>
      </c>
      <c r="AH166" s="29">
        <f>IF(AC166="",0,IF(UPPER(TRIM(Z166))="Y",0,IF(AG166="",1,IF(IFERROR(INDEX(Lists!$B$2:$B$9,MATCH(AG166,Lists!$A$2:$A$9,0)),"N")="Y",1,0))))</f>
        <v/>
      </c>
      <c r="AI166" s="29">
        <f>IF(AND(AH166=1,AF166&lt;&gt;""),SUMPRODUCT(($AF$2:AF166=AF166)*($AH$2:AH166=1)),"")</f>
        <v/>
      </c>
      <c r="AJ166" s="29">
        <f>IF(AI166="","",AF166&amp;"|"&amp;AI166)</f>
        <v/>
      </c>
      <c r="AK166" s="29">
        <f>IFERROR(TRIM(INDEX($A166:$X166,MATCH(Lists!$J$6,$A$1:$X$1,0))&amp;""),"")</f>
        <v/>
      </c>
    </row>
    <row r="167">
      <c r="Y167" s="28" t="n"/>
      <c r="Z167" s="30" t="n"/>
      <c r="AA167" s="30" t="n"/>
      <c r="AB167" s="28" t="n"/>
      <c r="AC167" s="29">
        <f>IFERROR(TRIM(INDEX($A167:$X167,MATCH(Lists!$J$2,$A$1:$X$1,0))&amp;""),"")</f>
        <v/>
      </c>
      <c r="AD167" s="29">
        <f>IFERROR(TRIM(INDEX($A167:$X167,MATCH(Lists!$J$3,$A$1:$X$1,0))&amp;""),"")</f>
        <v/>
      </c>
      <c r="AE167" s="29">
        <f>IFERROR(TRIM(INDEX($A167:$X167,MATCH(Lists!$J$4,$A$1:$X$1,0))&amp;""),"")</f>
        <v/>
      </c>
      <c r="AF167" s="29">
        <f>IFERROR(TRIM(INDEX($A167:$X167,MATCH(Lists!$J$5,$A$1:$X$1,0))&amp;""),"")</f>
        <v/>
      </c>
      <c r="AG167" s="29">
        <f>IFERROR(TRIM(INDEX($A167:$X167,MATCH(Lists!$J$7,$A$1:$X$1,0))&amp;""),"")</f>
        <v/>
      </c>
      <c r="AH167" s="29">
        <f>IF(AC167="",0,IF(UPPER(TRIM(Z167))="Y",0,IF(AG167="",1,IF(IFERROR(INDEX(Lists!$B$2:$B$9,MATCH(AG167,Lists!$A$2:$A$9,0)),"N")="Y",1,0))))</f>
        <v/>
      </c>
      <c r="AI167" s="29">
        <f>IF(AND(AH167=1,AF167&lt;&gt;""),SUMPRODUCT(($AF$2:AF167=AF167)*($AH$2:AH167=1)),"")</f>
        <v/>
      </c>
      <c r="AJ167" s="29">
        <f>IF(AI167="","",AF167&amp;"|"&amp;AI167)</f>
        <v/>
      </c>
      <c r="AK167" s="29">
        <f>IFERROR(TRIM(INDEX($A167:$X167,MATCH(Lists!$J$6,$A$1:$X$1,0))&amp;""),"")</f>
        <v/>
      </c>
    </row>
    <row r="168">
      <c r="Y168" s="28" t="n"/>
      <c r="Z168" s="30" t="n"/>
      <c r="AA168" s="30" t="n"/>
      <c r="AB168" s="28" t="n"/>
      <c r="AC168" s="29">
        <f>IFERROR(TRIM(INDEX($A168:$X168,MATCH(Lists!$J$2,$A$1:$X$1,0))&amp;""),"")</f>
        <v/>
      </c>
      <c r="AD168" s="29">
        <f>IFERROR(TRIM(INDEX($A168:$X168,MATCH(Lists!$J$3,$A$1:$X$1,0))&amp;""),"")</f>
        <v/>
      </c>
      <c r="AE168" s="29">
        <f>IFERROR(TRIM(INDEX($A168:$X168,MATCH(Lists!$J$4,$A$1:$X$1,0))&amp;""),"")</f>
        <v/>
      </c>
      <c r="AF168" s="29">
        <f>IFERROR(TRIM(INDEX($A168:$X168,MATCH(Lists!$J$5,$A$1:$X$1,0))&amp;""),"")</f>
        <v/>
      </c>
      <c r="AG168" s="29">
        <f>IFERROR(TRIM(INDEX($A168:$X168,MATCH(Lists!$J$7,$A$1:$X$1,0))&amp;""),"")</f>
        <v/>
      </c>
      <c r="AH168" s="29">
        <f>IF(AC168="",0,IF(UPPER(TRIM(Z168))="Y",0,IF(AG168="",1,IF(IFERROR(INDEX(Lists!$B$2:$B$9,MATCH(AG168,Lists!$A$2:$A$9,0)),"N")="Y",1,0))))</f>
        <v/>
      </c>
      <c r="AI168" s="29">
        <f>IF(AND(AH168=1,AF168&lt;&gt;""),SUMPRODUCT(($AF$2:AF168=AF168)*($AH$2:AH168=1)),"")</f>
        <v/>
      </c>
      <c r="AJ168" s="29">
        <f>IF(AI168="","",AF168&amp;"|"&amp;AI168)</f>
        <v/>
      </c>
      <c r="AK168" s="29">
        <f>IFERROR(TRIM(INDEX($A168:$X168,MATCH(Lists!$J$6,$A$1:$X$1,0))&amp;""),"")</f>
        <v/>
      </c>
    </row>
    <row r="169">
      <c r="Y169" s="28" t="n"/>
      <c r="Z169" s="30" t="n"/>
      <c r="AA169" s="30" t="n"/>
      <c r="AB169" s="28" t="n"/>
      <c r="AC169" s="29">
        <f>IFERROR(TRIM(INDEX($A169:$X169,MATCH(Lists!$J$2,$A$1:$X$1,0))&amp;""),"")</f>
        <v/>
      </c>
      <c r="AD169" s="29">
        <f>IFERROR(TRIM(INDEX($A169:$X169,MATCH(Lists!$J$3,$A$1:$X$1,0))&amp;""),"")</f>
        <v/>
      </c>
      <c r="AE169" s="29">
        <f>IFERROR(TRIM(INDEX($A169:$X169,MATCH(Lists!$J$4,$A$1:$X$1,0))&amp;""),"")</f>
        <v/>
      </c>
      <c r="AF169" s="29">
        <f>IFERROR(TRIM(INDEX($A169:$X169,MATCH(Lists!$J$5,$A$1:$X$1,0))&amp;""),"")</f>
        <v/>
      </c>
      <c r="AG169" s="29">
        <f>IFERROR(TRIM(INDEX($A169:$X169,MATCH(Lists!$J$7,$A$1:$X$1,0))&amp;""),"")</f>
        <v/>
      </c>
      <c r="AH169" s="29">
        <f>IF(AC169="",0,IF(UPPER(TRIM(Z169))="Y",0,IF(AG169="",1,IF(IFERROR(INDEX(Lists!$B$2:$B$9,MATCH(AG169,Lists!$A$2:$A$9,0)),"N")="Y",1,0))))</f>
        <v/>
      </c>
      <c r="AI169" s="29">
        <f>IF(AND(AH169=1,AF169&lt;&gt;""),SUMPRODUCT(($AF$2:AF169=AF169)*($AH$2:AH169=1)),"")</f>
        <v/>
      </c>
      <c r="AJ169" s="29">
        <f>IF(AI169="","",AF169&amp;"|"&amp;AI169)</f>
        <v/>
      </c>
      <c r="AK169" s="29">
        <f>IFERROR(TRIM(INDEX($A169:$X169,MATCH(Lists!$J$6,$A$1:$X$1,0))&amp;""),"")</f>
        <v/>
      </c>
    </row>
    <row r="170">
      <c r="Y170" s="28" t="n"/>
      <c r="Z170" s="30" t="n"/>
      <c r="AA170" s="30" t="n"/>
      <c r="AB170" s="28" t="n"/>
      <c r="AC170" s="29">
        <f>IFERROR(TRIM(INDEX($A170:$X170,MATCH(Lists!$J$2,$A$1:$X$1,0))&amp;""),"")</f>
        <v/>
      </c>
      <c r="AD170" s="29">
        <f>IFERROR(TRIM(INDEX($A170:$X170,MATCH(Lists!$J$3,$A$1:$X$1,0))&amp;""),"")</f>
        <v/>
      </c>
      <c r="AE170" s="29">
        <f>IFERROR(TRIM(INDEX($A170:$X170,MATCH(Lists!$J$4,$A$1:$X$1,0))&amp;""),"")</f>
        <v/>
      </c>
      <c r="AF170" s="29">
        <f>IFERROR(TRIM(INDEX($A170:$X170,MATCH(Lists!$J$5,$A$1:$X$1,0))&amp;""),"")</f>
        <v/>
      </c>
      <c r="AG170" s="29">
        <f>IFERROR(TRIM(INDEX($A170:$X170,MATCH(Lists!$J$7,$A$1:$X$1,0))&amp;""),"")</f>
        <v/>
      </c>
      <c r="AH170" s="29">
        <f>IF(AC170="",0,IF(UPPER(TRIM(Z170))="Y",0,IF(AG170="",1,IF(IFERROR(INDEX(Lists!$B$2:$B$9,MATCH(AG170,Lists!$A$2:$A$9,0)),"N")="Y",1,0))))</f>
        <v/>
      </c>
      <c r="AI170" s="29">
        <f>IF(AND(AH170=1,AF170&lt;&gt;""),SUMPRODUCT(($AF$2:AF170=AF170)*($AH$2:AH170=1)),"")</f>
        <v/>
      </c>
      <c r="AJ170" s="29">
        <f>IF(AI170="","",AF170&amp;"|"&amp;AI170)</f>
        <v/>
      </c>
      <c r="AK170" s="29">
        <f>IFERROR(TRIM(INDEX($A170:$X170,MATCH(Lists!$J$6,$A$1:$X$1,0))&amp;""),"")</f>
        <v/>
      </c>
    </row>
    <row r="171">
      <c r="Y171" s="28" t="n"/>
      <c r="Z171" s="30" t="n"/>
      <c r="AA171" s="30" t="n"/>
      <c r="AB171" s="28" t="n"/>
      <c r="AC171" s="29">
        <f>IFERROR(TRIM(INDEX($A171:$X171,MATCH(Lists!$J$2,$A$1:$X$1,0))&amp;""),"")</f>
        <v/>
      </c>
      <c r="AD171" s="29">
        <f>IFERROR(TRIM(INDEX($A171:$X171,MATCH(Lists!$J$3,$A$1:$X$1,0))&amp;""),"")</f>
        <v/>
      </c>
      <c r="AE171" s="29">
        <f>IFERROR(TRIM(INDEX($A171:$X171,MATCH(Lists!$J$4,$A$1:$X$1,0))&amp;""),"")</f>
        <v/>
      </c>
      <c r="AF171" s="29">
        <f>IFERROR(TRIM(INDEX($A171:$X171,MATCH(Lists!$J$5,$A$1:$X$1,0))&amp;""),"")</f>
        <v/>
      </c>
      <c r="AG171" s="29">
        <f>IFERROR(TRIM(INDEX($A171:$X171,MATCH(Lists!$J$7,$A$1:$X$1,0))&amp;""),"")</f>
        <v/>
      </c>
      <c r="AH171" s="29">
        <f>IF(AC171="",0,IF(UPPER(TRIM(Z171))="Y",0,IF(AG171="",1,IF(IFERROR(INDEX(Lists!$B$2:$B$9,MATCH(AG171,Lists!$A$2:$A$9,0)),"N")="Y",1,0))))</f>
        <v/>
      </c>
      <c r="AI171" s="29">
        <f>IF(AND(AH171=1,AF171&lt;&gt;""),SUMPRODUCT(($AF$2:AF171=AF171)*($AH$2:AH171=1)),"")</f>
        <v/>
      </c>
      <c r="AJ171" s="29">
        <f>IF(AI171="","",AF171&amp;"|"&amp;AI171)</f>
        <v/>
      </c>
      <c r="AK171" s="29">
        <f>IFERROR(TRIM(INDEX($A171:$X171,MATCH(Lists!$J$6,$A$1:$X$1,0))&amp;""),"")</f>
        <v/>
      </c>
    </row>
    <row r="172">
      <c r="Y172" s="28" t="n"/>
      <c r="Z172" s="30" t="n"/>
      <c r="AA172" s="30" t="n"/>
      <c r="AB172" s="28" t="n"/>
      <c r="AC172" s="29">
        <f>IFERROR(TRIM(INDEX($A172:$X172,MATCH(Lists!$J$2,$A$1:$X$1,0))&amp;""),"")</f>
        <v/>
      </c>
      <c r="AD172" s="29">
        <f>IFERROR(TRIM(INDEX($A172:$X172,MATCH(Lists!$J$3,$A$1:$X$1,0))&amp;""),"")</f>
        <v/>
      </c>
      <c r="AE172" s="29">
        <f>IFERROR(TRIM(INDEX($A172:$X172,MATCH(Lists!$J$4,$A$1:$X$1,0))&amp;""),"")</f>
        <v/>
      </c>
      <c r="AF172" s="29">
        <f>IFERROR(TRIM(INDEX($A172:$X172,MATCH(Lists!$J$5,$A$1:$X$1,0))&amp;""),"")</f>
        <v/>
      </c>
      <c r="AG172" s="29">
        <f>IFERROR(TRIM(INDEX($A172:$X172,MATCH(Lists!$J$7,$A$1:$X$1,0))&amp;""),"")</f>
        <v/>
      </c>
      <c r="AH172" s="29">
        <f>IF(AC172="",0,IF(UPPER(TRIM(Z172))="Y",0,IF(AG172="",1,IF(IFERROR(INDEX(Lists!$B$2:$B$9,MATCH(AG172,Lists!$A$2:$A$9,0)),"N")="Y",1,0))))</f>
        <v/>
      </c>
      <c r="AI172" s="29">
        <f>IF(AND(AH172=1,AF172&lt;&gt;""),SUMPRODUCT(($AF$2:AF172=AF172)*($AH$2:AH172=1)),"")</f>
        <v/>
      </c>
      <c r="AJ172" s="29">
        <f>IF(AI172="","",AF172&amp;"|"&amp;AI172)</f>
        <v/>
      </c>
      <c r="AK172" s="29">
        <f>IFERROR(TRIM(INDEX($A172:$X172,MATCH(Lists!$J$6,$A$1:$X$1,0))&amp;""),"")</f>
        <v/>
      </c>
    </row>
    <row r="173">
      <c r="Y173" s="28" t="n"/>
      <c r="Z173" s="30" t="n"/>
      <c r="AA173" s="30" t="n"/>
      <c r="AB173" s="28" t="n"/>
      <c r="AC173" s="29">
        <f>IFERROR(TRIM(INDEX($A173:$X173,MATCH(Lists!$J$2,$A$1:$X$1,0))&amp;""),"")</f>
        <v/>
      </c>
      <c r="AD173" s="29">
        <f>IFERROR(TRIM(INDEX($A173:$X173,MATCH(Lists!$J$3,$A$1:$X$1,0))&amp;""),"")</f>
        <v/>
      </c>
      <c r="AE173" s="29">
        <f>IFERROR(TRIM(INDEX($A173:$X173,MATCH(Lists!$J$4,$A$1:$X$1,0))&amp;""),"")</f>
        <v/>
      </c>
      <c r="AF173" s="29">
        <f>IFERROR(TRIM(INDEX($A173:$X173,MATCH(Lists!$J$5,$A$1:$X$1,0))&amp;""),"")</f>
        <v/>
      </c>
      <c r="AG173" s="29">
        <f>IFERROR(TRIM(INDEX($A173:$X173,MATCH(Lists!$J$7,$A$1:$X$1,0))&amp;""),"")</f>
        <v/>
      </c>
      <c r="AH173" s="29">
        <f>IF(AC173="",0,IF(UPPER(TRIM(Z173))="Y",0,IF(AG173="",1,IF(IFERROR(INDEX(Lists!$B$2:$B$9,MATCH(AG173,Lists!$A$2:$A$9,0)),"N")="Y",1,0))))</f>
        <v/>
      </c>
      <c r="AI173" s="29">
        <f>IF(AND(AH173=1,AF173&lt;&gt;""),SUMPRODUCT(($AF$2:AF173=AF173)*($AH$2:AH173=1)),"")</f>
        <v/>
      </c>
      <c r="AJ173" s="29">
        <f>IF(AI173="","",AF173&amp;"|"&amp;AI173)</f>
        <v/>
      </c>
      <c r="AK173" s="29">
        <f>IFERROR(TRIM(INDEX($A173:$X173,MATCH(Lists!$J$6,$A$1:$X$1,0))&amp;""),"")</f>
        <v/>
      </c>
    </row>
    <row r="174">
      <c r="Y174" s="28" t="n"/>
      <c r="Z174" s="30" t="n"/>
      <c r="AA174" s="30" t="n"/>
      <c r="AB174" s="28" t="n"/>
      <c r="AC174" s="29">
        <f>IFERROR(TRIM(INDEX($A174:$X174,MATCH(Lists!$J$2,$A$1:$X$1,0))&amp;""),"")</f>
        <v/>
      </c>
      <c r="AD174" s="29">
        <f>IFERROR(TRIM(INDEX($A174:$X174,MATCH(Lists!$J$3,$A$1:$X$1,0))&amp;""),"")</f>
        <v/>
      </c>
      <c r="AE174" s="29">
        <f>IFERROR(TRIM(INDEX($A174:$X174,MATCH(Lists!$J$4,$A$1:$X$1,0))&amp;""),"")</f>
        <v/>
      </c>
      <c r="AF174" s="29">
        <f>IFERROR(TRIM(INDEX($A174:$X174,MATCH(Lists!$J$5,$A$1:$X$1,0))&amp;""),"")</f>
        <v/>
      </c>
      <c r="AG174" s="29">
        <f>IFERROR(TRIM(INDEX($A174:$X174,MATCH(Lists!$J$7,$A$1:$X$1,0))&amp;""),"")</f>
        <v/>
      </c>
      <c r="AH174" s="29">
        <f>IF(AC174="",0,IF(UPPER(TRIM(Z174))="Y",0,IF(AG174="",1,IF(IFERROR(INDEX(Lists!$B$2:$B$9,MATCH(AG174,Lists!$A$2:$A$9,0)),"N")="Y",1,0))))</f>
        <v/>
      </c>
      <c r="AI174" s="29">
        <f>IF(AND(AH174=1,AF174&lt;&gt;""),SUMPRODUCT(($AF$2:AF174=AF174)*($AH$2:AH174=1)),"")</f>
        <v/>
      </c>
      <c r="AJ174" s="29">
        <f>IF(AI174="","",AF174&amp;"|"&amp;AI174)</f>
        <v/>
      </c>
      <c r="AK174" s="29">
        <f>IFERROR(TRIM(INDEX($A174:$X174,MATCH(Lists!$J$6,$A$1:$X$1,0))&amp;""),"")</f>
        <v/>
      </c>
    </row>
    <row r="175">
      <c r="Y175" s="28" t="n"/>
      <c r="Z175" s="30" t="n"/>
      <c r="AA175" s="30" t="n"/>
      <c r="AB175" s="28" t="n"/>
      <c r="AC175" s="29">
        <f>IFERROR(TRIM(INDEX($A175:$X175,MATCH(Lists!$J$2,$A$1:$X$1,0))&amp;""),"")</f>
        <v/>
      </c>
      <c r="AD175" s="29">
        <f>IFERROR(TRIM(INDEX($A175:$X175,MATCH(Lists!$J$3,$A$1:$X$1,0))&amp;""),"")</f>
        <v/>
      </c>
      <c r="AE175" s="29">
        <f>IFERROR(TRIM(INDEX($A175:$X175,MATCH(Lists!$J$4,$A$1:$X$1,0))&amp;""),"")</f>
        <v/>
      </c>
      <c r="AF175" s="29">
        <f>IFERROR(TRIM(INDEX($A175:$X175,MATCH(Lists!$J$5,$A$1:$X$1,0))&amp;""),"")</f>
        <v/>
      </c>
      <c r="AG175" s="29">
        <f>IFERROR(TRIM(INDEX($A175:$X175,MATCH(Lists!$J$7,$A$1:$X$1,0))&amp;""),"")</f>
        <v/>
      </c>
      <c r="AH175" s="29">
        <f>IF(AC175="",0,IF(UPPER(TRIM(Z175))="Y",0,IF(AG175="",1,IF(IFERROR(INDEX(Lists!$B$2:$B$9,MATCH(AG175,Lists!$A$2:$A$9,0)),"N")="Y",1,0))))</f>
        <v/>
      </c>
      <c r="AI175" s="29">
        <f>IF(AND(AH175=1,AF175&lt;&gt;""),SUMPRODUCT(($AF$2:AF175=AF175)*($AH$2:AH175=1)),"")</f>
        <v/>
      </c>
      <c r="AJ175" s="29">
        <f>IF(AI175="","",AF175&amp;"|"&amp;AI175)</f>
        <v/>
      </c>
      <c r="AK175" s="29">
        <f>IFERROR(TRIM(INDEX($A175:$X175,MATCH(Lists!$J$6,$A$1:$X$1,0))&amp;""),"")</f>
        <v/>
      </c>
    </row>
    <row r="176">
      <c r="Y176" s="28" t="n"/>
      <c r="Z176" s="30" t="n"/>
      <c r="AA176" s="30" t="n"/>
      <c r="AB176" s="28" t="n"/>
      <c r="AC176" s="29">
        <f>IFERROR(TRIM(INDEX($A176:$X176,MATCH(Lists!$J$2,$A$1:$X$1,0))&amp;""),"")</f>
        <v/>
      </c>
      <c r="AD176" s="29">
        <f>IFERROR(TRIM(INDEX($A176:$X176,MATCH(Lists!$J$3,$A$1:$X$1,0))&amp;""),"")</f>
        <v/>
      </c>
      <c r="AE176" s="29">
        <f>IFERROR(TRIM(INDEX($A176:$X176,MATCH(Lists!$J$4,$A$1:$X$1,0))&amp;""),"")</f>
        <v/>
      </c>
      <c r="AF176" s="29">
        <f>IFERROR(TRIM(INDEX($A176:$X176,MATCH(Lists!$J$5,$A$1:$X$1,0))&amp;""),"")</f>
        <v/>
      </c>
      <c r="AG176" s="29">
        <f>IFERROR(TRIM(INDEX($A176:$X176,MATCH(Lists!$J$7,$A$1:$X$1,0))&amp;""),"")</f>
        <v/>
      </c>
      <c r="AH176" s="29">
        <f>IF(AC176="",0,IF(UPPER(TRIM(Z176))="Y",0,IF(AG176="",1,IF(IFERROR(INDEX(Lists!$B$2:$B$9,MATCH(AG176,Lists!$A$2:$A$9,0)),"N")="Y",1,0))))</f>
        <v/>
      </c>
      <c r="AI176" s="29">
        <f>IF(AND(AH176=1,AF176&lt;&gt;""),SUMPRODUCT(($AF$2:AF176=AF176)*($AH$2:AH176=1)),"")</f>
        <v/>
      </c>
      <c r="AJ176" s="29">
        <f>IF(AI176="","",AF176&amp;"|"&amp;AI176)</f>
        <v/>
      </c>
      <c r="AK176" s="29">
        <f>IFERROR(TRIM(INDEX($A176:$X176,MATCH(Lists!$J$6,$A$1:$X$1,0))&amp;""),"")</f>
        <v/>
      </c>
    </row>
    <row r="177">
      <c r="Y177" s="28" t="n"/>
      <c r="Z177" s="30" t="n"/>
      <c r="AA177" s="30" t="n"/>
      <c r="AB177" s="28" t="n"/>
      <c r="AC177" s="29">
        <f>IFERROR(TRIM(INDEX($A177:$X177,MATCH(Lists!$J$2,$A$1:$X$1,0))&amp;""),"")</f>
        <v/>
      </c>
      <c r="AD177" s="29">
        <f>IFERROR(TRIM(INDEX($A177:$X177,MATCH(Lists!$J$3,$A$1:$X$1,0))&amp;""),"")</f>
        <v/>
      </c>
      <c r="AE177" s="29">
        <f>IFERROR(TRIM(INDEX($A177:$X177,MATCH(Lists!$J$4,$A$1:$X$1,0))&amp;""),"")</f>
        <v/>
      </c>
      <c r="AF177" s="29">
        <f>IFERROR(TRIM(INDEX($A177:$X177,MATCH(Lists!$J$5,$A$1:$X$1,0))&amp;""),"")</f>
        <v/>
      </c>
      <c r="AG177" s="29">
        <f>IFERROR(TRIM(INDEX($A177:$X177,MATCH(Lists!$J$7,$A$1:$X$1,0))&amp;""),"")</f>
        <v/>
      </c>
      <c r="AH177" s="29">
        <f>IF(AC177="",0,IF(UPPER(TRIM(Z177))="Y",0,IF(AG177="",1,IF(IFERROR(INDEX(Lists!$B$2:$B$9,MATCH(AG177,Lists!$A$2:$A$9,0)),"N")="Y",1,0))))</f>
        <v/>
      </c>
      <c r="AI177" s="29">
        <f>IF(AND(AH177=1,AF177&lt;&gt;""),SUMPRODUCT(($AF$2:AF177=AF177)*($AH$2:AH177=1)),"")</f>
        <v/>
      </c>
      <c r="AJ177" s="29">
        <f>IF(AI177="","",AF177&amp;"|"&amp;AI177)</f>
        <v/>
      </c>
      <c r="AK177" s="29">
        <f>IFERROR(TRIM(INDEX($A177:$X177,MATCH(Lists!$J$6,$A$1:$X$1,0))&amp;""),"")</f>
        <v/>
      </c>
    </row>
    <row r="178">
      <c r="Y178" s="28" t="n"/>
      <c r="Z178" s="30" t="n"/>
      <c r="AA178" s="30" t="n"/>
      <c r="AB178" s="28" t="n"/>
      <c r="AC178" s="29">
        <f>IFERROR(TRIM(INDEX($A178:$X178,MATCH(Lists!$J$2,$A$1:$X$1,0))&amp;""),"")</f>
        <v/>
      </c>
      <c r="AD178" s="29">
        <f>IFERROR(TRIM(INDEX($A178:$X178,MATCH(Lists!$J$3,$A$1:$X$1,0))&amp;""),"")</f>
        <v/>
      </c>
      <c r="AE178" s="29">
        <f>IFERROR(TRIM(INDEX($A178:$X178,MATCH(Lists!$J$4,$A$1:$X$1,0))&amp;""),"")</f>
        <v/>
      </c>
      <c r="AF178" s="29">
        <f>IFERROR(TRIM(INDEX($A178:$X178,MATCH(Lists!$J$5,$A$1:$X$1,0))&amp;""),"")</f>
        <v/>
      </c>
      <c r="AG178" s="29">
        <f>IFERROR(TRIM(INDEX($A178:$X178,MATCH(Lists!$J$7,$A$1:$X$1,0))&amp;""),"")</f>
        <v/>
      </c>
      <c r="AH178" s="29">
        <f>IF(AC178="",0,IF(UPPER(TRIM(Z178))="Y",0,IF(AG178="",1,IF(IFERROR(INDEX(Lists!$B$2:$B$9,MATCH(AG178,Lists!$A$2:$A$9,0)),"N")="Y",1,0))))</f>
        <v/>
      </c>
      <c r="AI178" s="29">
        <f>IF(AND(AH178=1,AF178&lt;&gt;""),SUMPRODUCT(($AF$2:AF178=AF178)*($AH$2:AH178=1)),"")</f>
        <v/>
      </c>
      <c r="AJ178" s="29">
        <f>IF(AI178="","",AF178&amp;"|"&amp;AI178)</f>
        <v/>
      </c>
      <c r="AK178" s="29">
        <f>IFERROR(TRIM(INDEX($A178:$X178,MATCH(Lists!$J$6,$A$1:$X$1,0))&amp;""),"")</f>
        <v/>
      </c>
    </row>
    <row r="179">
      <c r="Y179" s="28" t="n"/>
      <c r="Z179" s="30" t="n"/>
      <c r="AA179" s="30" t="n"/>
      <c r="AB179" s="28" t="n"/>
      <c r="AC179" s="29">
        <f>IFERROR(TRIM(INDEX($A179:$X179,MATCH(Lists!$J$2,$A$1:$X$1,0))&amp;""),"")</f>
        <v/>
      </c>
      <c r="AD179" s="29">
        <f>IFERROR(TRIM(INDEX($A179:$X179,MATCH(Lists!$J$3,$A$1:$X$1,0))&amp;""),"")</f>
        <v/>
      </c>
      <c r="AE179" s="29">
        <f>IFERROR(TRIM(INDEX($A179:$X179,MATCH(Lists!$J$4,$A$1:$X$1,0))&amp;""),"")</f>
        <v/>
      </c>
      <c r="AF179" s="29">
        <f>IFERROR(TRIM(INDEX($A179:$X179,MATCH(Lists!$J$5,$A$1:$X$1,0))&amp;""),"")</f>
        <v/>
      </c>
      <c r="AG179" s="29">
        <f>IFERROR(TRIM(INDEX($A179:$X179,MATCH(Lists!$J$7,$A$1:$X$1,0))&amp;""),"")</f>
        <v/>
      </c>
      <c r="AH179" s="29">
        <f>IF(AC179="",0,IF(UPPER(TRIM(Z179))="Y",0,IF(AG179="",1,IF(IFERROR(INDEX(Lists!$B$2:$B$9,MATCH(AG179,Lists!$A$2:$A$9,0)),"N")="Y",1,0))))</f>
        <v/>
      </c>
      <c r="AI179" s="29">
        <f>IF(AND(AH179=1,AF179&lt;&gt;""),SUMPRODUCT(($AF$2:AF179=AF179)*($AH$2:AH179=1)),"")</f>
        <v/>
      </c>
      <c r="AJ179" s="29">
        <f>IF(AI179="","",AF179&amp;"|"&amp;AI179)</f>
        <v/>
      </c>
      <c r="AK179" s="29">
        <f>IFERROR(TRIM(INDEX($A179:$X179,MATCH(Lists!$J$6,$A$1:$X$1,0))&amp;""),"")</f>
        <v/>
      </c>
    </row>
    <row r="180">
      <c r="Y180" s="28" t="n"/>
      <c r="Z180" s="30" t="n"/>
      <c r="AA180" s="30" t="n"/>
      <c r="AB180" s="28" t="n"/>
      <c r="AC180" s="29">
        <f>IFERROR(TRIM(INDEX($A180:$X180,MATCH(Lists!$J$2,$A$1:$X$1,0))&amp;""),"")</f>
        <v/>
      </c>
      <c r="AD180" s="29">
        <f>IFERROR(TRIM(INDEX($A180:$X180,MATCH(Lists!$J$3,$A$1:$X$1,0))&amp;""),"")</f>
        <v/>
      </c>
      <c r="AE180" s="29">
        <f>IFERROR(TRIM(INDEX($A180:$X180,MATCH(Lists!$J$4,$A$1:$X$1,0))&amp;""),"")</f>
        <v/>
      </c>
      <c r="AF180" s="29">
        <f>IFERROR(TRIM(INDEX($A180:$X180,MATCH(Lists!$J$5,$A$1:$X$1,0))&amp;""),"")</f>
        <v/>
      </c>
      <c r="AG180" s="29">
        <f>IFERROR(TRIM(INDEX($A180:$X180,MATCH(Lists!$J$7,$A$1:$X$1,0))&amp;""),"")</f>
        <v/>
      </c>
      <c r="AH180" s="29">
        <f>IF(AC180="",0,IF(UPPER(TRIM(Z180))="Y",0,IF(AG180="",1,IF(IFERROR(INDEX(Lists!$B$2:$B$9,MATCH(AG180,Lists!$A$2:$A$9,0)),"N")="Y",1,0))))</f>
        <v/>
      </c>
      <c r="AI180" s="29">
        <f>IF(AND(AH180=1,AF180&lt;&gt;""),SUMPRODUCT(($AF$2:AF180=AF180)*($AH$2:AH180=1)),"")</f>
        <v/>
      </c>
      <c r="AJ180" s="29">
        <f>IF(AI180="","",AF180&amp;"|"&amp;AI180)</f>
        <v/>
      </c>
      <c r="AK180" s="29">
        <f>IFERROR(TRIM(INDEX($A180:$X180,MATCH(Lists!$J$6,$A$1:$X$1,0))&amp;""),"")</f>
        <v/>
      </c>
    </row>
    <row r="181">
      <c r="Y181" s="28" t="n"/>
      <c r="Z181" s="30" t="n"/>
      <c r="AA181" s="30" t="n"/>
      <c r="AB181" s="28" t="n"/>
      <c r="AC181" s="29">
        <f>IFERROR(TRIM(INDEX($A181:$X181,MATCH(Lists!$J$2,$A$1:$X$1,0))&amp;""),"")</f>
        <v/>
      </c>
      <c r="AD181" s="29">
        <f>IFERROR(TRIM(INDEX($A181:$X181,MATCH(Lists!$J$3,$A$1:$X$1,0))&amp;""),"")</f>
        <v/>
      </c>
      <c r="AE181" s="29">
        <f>IFERROR(TRIM(INDEX($A181:$X181,MATCH(Lists!$J$4,$A$1:$X$1,0))&amp;""),"")</f>
        <v/>
      </c>
      <c r="AF181" s="29">
        <f>IFERROR(TRIM(INDEX($A181:$X181,MATCH(Lists!$J$5,$A$1:$X$1,0))&amp;""),"")</f>
        <v/>
      </c>
      <c r="AG181" s="29">
        <f>IFERROR(TRIM(INDEX($A181:$X181,MATCH(Lists!$J$7,$A$1:$X$1,0))&amp;""),"")</f>
        <v/>
      </c>
      <c r="AH181" s="29">
        <f>IF(AC181="",0,IF(UPPER(TRIM(Z181))="Y",0,IF(AG181="",1,IF(IFERROR(INDEX(Lists!$B$2:$B$9,MATCH(AG181,Lists!$A$2:$A$9,0)),"N")="Y",1,0))))</f>
        <v/>
      </c>
      <c r="AI181" s="29">
        <f>IF(AND(AH181=1,AF181&lt;&gt;""),SUMPRODUCT(($AF$2:AF181=AF181)*($AH$2:AH181=1)),"")</f>
        <v/>
      </c>
      <c r="AJ181" s="29">
        <f>IF(AI181="","",AF181&amp;"|"&amp;AI181)</f>
        <v/>
      </c>
      <c r="AK181" s="29">
        <f>IFERROR(TRIM(INDEX($A181:$X181,MATCH(Lists!$J$6,$A$1:$X$1,0))&amp;""),"")</f>
        <v/>
      </c>
    </row>
    <row r="182">
      <c r="Y182" s="28" t="n"/>
      <c r="Z182" s="30" t="n"/>
      <c r="AA182" s="30" t="n"/>
      <c r="AB182" s="28" t="n"/>
      <c r="AC182" s="29">
        <f>IFERROR(TRIM(INDEX($A182:$X182,MATCH(Lists!$J$2,$A$1:$X$1,0))&amp;""),"")</f>
        <v/>
      </c>
      <c r="AD182" s="29">
        <f>IFERROR(TRIM(INDEX($A182:$X182,MATCH(Lists!$J$3,$A$1:$X$1,0))&amp;""),"")</f>
        <v/>
      </c>
      <c r="AE182" s="29">
        <f>IFERROR(TRIM(INDEX($A182:$X182,MATCH(Lists!$J$4,$A$1:$X$1,0))&amp;""),"")</f>
        <v/>
      </c>
      <c r="AF182" s="29">
        <f>IFERROR(TRIM(INDEX($A182:$X182,MATCH(Lists!$J$5,$A$1:$X$1,0))&amp;""),"")</f>
        <v/>
      </c>
      <c r="AG182" s="29">
        <f>IFERROR(TRIM(INDEX($A182:$X182,MATCH(Lists!$J$7,$A$1:$X$1,0))&amp;""),"")</f>
        <v/>
      </c>
      <c r="AH182" s="29">
        <f>IF(AC182="",0,IF(UPPER(TRIM(Z182))="Y",0,IF(AG182="",1,IF(IFERROR(INDEX(Lists!$B$2:$B$9,MATCH(AG182,Lists!$A$2:$A$9,0)),"N")="Y",1,0))))</f>
        <v/>
      </c>
      <c r="AI182" s="29">
        <f>IF(AND(AH182=1,AF182&lt;&gt;""),SUMPRODUCT(($AF$2:AF182=AF182)*($AH$2:AH182=1)),"")</f>
        <v/>
      </c>
      <c r="AJ182" s="29">
        <f>IF(AI182="","",AF182&amp;"|"&amp;AI182)</f>
        <v/>
      </c>
      <c r="AK182" s="29">
        <f>IFERROR(TRIM(INDEX($A182:$X182,MATCH(Lists!$J$6,$A$1:$X$1,0))&amp;""),"")</f>
        <v/>
      </c>
    </row>
    <row r="183">
      <c r="Y183" s="28" t="n"/>
      <c r="Z183" s="30" t="n"/>
      <c r="AA183" s="30" t="n"/>
      <c r="AB183" s="28" t="n"/>
      <c r="AC183" s="29">
        <f>IFERROR(TRIM(INDEX($A183:$X183,MATCH(Lists!$J$2,$A$1:$X$1,0))&amp;""),"")</f>
        <v/>
      </c>
      <c r="AD183" s="29">
        <f>IFERROR(TRIM(INDEX($A183:$X183,MATCH(Lists!$J$3,$A$1:$X$1,0))&amp;""),"")</f>
        <v/>
      </c>
      <c r="AE183" s="29">
        <f>IFERROR(TRIM(INDEX($A183:$X183,MATCH(Lists!$J$4,$A$1:$X$1,0))&amp;""),"")</f>
        <v/>
      </c>
      <c r="AF183" s="29">
        <f>IFERROR(TRIM(INDEX($A183:$X183,MATCH(Lists!$J$5,$A$1:$X$1,0))&amp;""),"")</f>
        <v/>
      </c>
      <c r="AG183" s="29">
        <f>IFERROR(TRIM(INDEX($A183:$X183,MATCH(Lists!$J$7,$A$1:$X$1,0))&amp;""),"")</f>
        <v/>
      </c>
      <c r="AH183" s="29">
        <f>IF(AC183="",0,IF(UPPER(TRIM(Z183))="Y",0,IF(AG183="",1,IF(IFERROR(INDEX(Lists!$B$2:$B$9,MATCH(AG183,Lists!$A$2:$A$9,0)),"N")="Y",1,0))))</f>
        <v/>
      </c>
      <c r="AI183" s="29">
        <f>IF(AND(AH183=1,AF183&lt;&gt;""),SUMPRODUCT(($AF$2:AF183=AF183)*($AH$2:AH183=1)),"")</f>
        <v/>
      </c>
      <c r="AJ183" s="29">
        <f>IF(AI183="","",AF183&amp;"|"&amp;AI183)</f>
        <v/>
      </c>
      <c r="AK183" s="29">
        <f>IFERROR(TRIM(INDEX($A183:$X183,MATCH(Lists!$J$6,$A$1:$X$1,0))&amp;""),"")</f>
        <v/>
      </c>
    </row>
    <row r="184">
      <c r="Y184" s="28" t="n"/>
      <c r="Z184" s="30" t="n"/>
      <c r="AA184" s="30" t="n"/>
      <c r="AB184" s="28" t="n"/>
      <c r="AC184" s="29">
        <f>IFERROR(TRIM(INDEX($A184:$X184,MATCH(Lists!$J$2,$A$1:$X$1,0))&amp;""),"")</f>
        <v/>
      </c>
      <c r="AD184" s="29">
        <f>IFERROR(TRIM(INDEX($A184:$X184,MATCH(Lists!$J$3,$A$1:$X$1,0))&amp;""),"")</f>
        <v/>
      </c>
      <c r="AE184" s="29">
        <f>IFERROR(TRIM(INDEX($A184:$X184,MATCH(Lists!$J$4,$A$1:$X$1,0))&amp;""),"")</f>
        <v/>
      </c>
      <c r="AF184" s="29">
        <f>IFERROR(TRIM(INDEX($A184:$X184,MATCH(Lists!$J$5,$A$1:$X$1,0))&amp;""),"")</f>
        <v/>
      </c>
      <c r="AG184" s="29">
        <f>IFERROR(TRIM(INDEX($A184:$X184,MATCH(Lists!$J$7,$A$1:$X$1,0))&amp;""),"")</f>
        <v/>
      </c>
      <c r="AH184" s="29">
        <f>IF(AC184="",0,IF(UPPER(TRIM(Z184))="Y",0,IF(AG184="",1,IF(IFERROR(INDEX(Lists!$B$2:$B$9,MATCH(AG184,Lists!$A$2:$A$9,0)),"N")="Y",1,0))))</f>
        <v/>
      </c>
      <c r="AI184" s="29">
        <f>IF(AND(AH184=1,AF184&lt;&gt;""),SUMPRODUCT(($AF$2:AF184=AF184)*($AH$2:AH184=1)),"")</f>
        <v/>
      </c>
      <c r="AJ184" s="29">
        <f>IF(AI184="","",AF184&amp;"|"&amp;AI184)</f>
        <v/>
      </c>
      <c r="AK184" s="29">
        <f>IFERROR(TRIM(INDEX($A184:$X184,MATCH(Lists!$J$6,$A$1:$X$1,0))&amp;""),"")</f>
        <v/>
      </c>
    </row>
    <row r="185">
      <c r="Y185" s="28" t="n"/>
      <c r="Z185" s="30" t="n"/>
      <c r="AA185" s="30" t="n"/>
      <c r="AB185" s="28" t="n"/>
      <c r="AC185" s="29">
        <f>IFERROR(TRIM(INDEX($A185:$X185,MATCH(Lists!$J$2,$A$1:$X$1,0))&amp;""),"")</f>
        <v/>
      </c>
      <c r="AD185" s="29">
        <f>IFERROR(TRIM(INDEX($A185:$X185,MATCH(Lists!$J$3,$A$1:$X$1,0))&amp;""),"")</f>
        <v/>
      </c>
      <c r="AE185" s="29">
        <f>IFERROR(TRIM(INDEX($A185:$X185,MATCH(Lists!$J$4,$A$1:$X$1,0))&amp;""),"")</f>
        <v/>
      </c>
      <c r="AF185" s="29">
        <f>IFERROR(TRIM(INDEX($A185:$X185,MATCH(Lists!$J$5,$A$1:$X$1,0))&amp;""),"")</f>
        <v/>
      </c>
      <c r="AG185" s="29">
        <f>IFERROR(TRIM(INDEX($A185:$X185,MATCH(Lists!$J$7,$A$1:$X$1,0))&amp;""),"")</f>
        <v/>
      </c>
      <c r="AH185" s="29">
        <f>IF(AC185="",0,IF(UPPER(TRIM(Z185))="Y",0,IF(AG185="",1,IF(IFERROR(INDEX(Lists!$B$2:$B$9,MATCH(AG185,Lists!$A$2:$A$9,0)),"N")="Y",1,0))))</f>
        <v/>
      </c>
      <c r="AI185" s="29">
        <f>IF(AND(AH185=1,AF185&lt;&gt;""),SUMPRODUCT(($AF$2:AF185=AF185)*($AH$2:AH185=1)),"")</f>
        <v/>
      </c>
      <c r="AJ185" s="29">
        <f>IF(AI185="","",AF185&amp;"|"&amp;AI185)</f>
        <v/>
      </c>
      <c r="AK185" s="29">
        <f>IFERROR(TRIM(INDEX($A185:$X185,MATCH(Lists!$J$6,$A$1:$X$1,0))&amp;""),"")</f>
        <v/>
      </c>
    </row>
    <row r="186">
      <c r="Y186" s="28" t="n"/>
      <c r="Z186" s="30" t="n"/>
      <c r="AA186" s="30" t="n"/>
      <c r="AB186" s="28" t="n"/>
      <c r="AC186" s="29">
        <f>IFERROR(TRIM(INDEX($A186:$X186,MATCH(Lists!$J$2,$A$1:$X$1,0))&amp;""),"")</f>
        <v/>
      </c>
      <c r="AD186" s="29">
        <f>IFERROR(TRIM(INDEX($A186:$X186,MATCH(Lists!$J$3,$A$1:$X$1,0))&amp;""),"")</f>
        <v/>
      </c>
      <c r="AE186" s="29">
        <f>IFERROR(TRIM(INDEX($A186:$X186,MATCH(Lists!$J$4,$A$1:$X$1,0))&amp;""),"")</f>
        <v/>
      </c>
      <c r="AF186" s="29">
        <f>IFERROR(TRIM(INDEX($A186:$X186,MATCH(Lists!$J$5,$A$1:$X$1,0))&amp;""),"")</f>
        <v/>
      </c>
      <c r="AG186" s="29">
        <f>IFERROR(TRIM(INDEX($A186:$X186,MATCH(Lists!$J$7,$A$1:$X$1,0))&amp;""),"")</f>
        <v/>
      </c>
      <c r="AH186" s="29">
        <f>IF(AC186="",0,IF(UPPER(TRIM(Z186))="Y",0,IF(AG186="",1,IF(IFERROR(INDEX(Lists!$B$2:$B$9,MATCH(AG186,Lists!$A$2:$A$9,0)),"N")="Y",1,0))))</f>
        <v/>
      </c>
      <c r="AI186" s="29">
        <f>IF(AND(AH186=1,AF186&lt;&gt;""),SUMPRODUCT(($AF$2:AF186=AF186)*($AH$2:AH186=1)),"")</f>
        <v/>
      </c>
      <c r="AJ186" s="29">
        <f>IF(AI186="","",AF186&amp;"|"&amp;AI186)</f>
        <v/>
      </c>
      <c r="AK186" s="29">
        <f>IFERROR(TRIM(INDEX($A186:$X186,MATCH(Lists!$J$6,$A$1:$X$1,0))&amp;""),"")</f>
        <v/>
      </c>
    </row>
    <row r="187">
      <c r="Y187" s="28" t="n"/>
      <c r="Z187" s="30" t="n"/>
      <c r="AA187" s="30" t="n"/>
      <c r="AB187" s="28" t="n"/>
      <c r="AC187" s="29">
        <f>IFERROR(TRIM(INDEX($A187:$X187,MATCH(Lists!$J$2,$A$1:$X$1,0))&amp;""),"")</f>
        <v/>
      </c>
      <c r="AD187" s="29">
        <f>IFERROR(TRIM(INDEX($A187:$X187,MATCH(Lists!$J$3,$A$1:$X$1,0))&amp;""),"")</f>
        <v/>
      </c>
      <c r="AE187" s="29">
        <f>IFERROR(TRIM(INDEX($A187:$X187,MATCH(Lists!$J$4,$A$1:$X$1,0))&amp;""),"")</f>
        <v/>
      </c>
      <c r="AF187" s="29">
        <f>IFERROR(TRIM(INDEX($A187:$X187,MATCH(Lists!$J$5,$A$1:$X$1,0))&amp;""),"")</f>
        <v/>
      </c>
      <c r="AG187" s="29">
        <f>IFERROR(TRIM(INDEX($A187:$X187,MATCH(Lists!$J$7,$A$1:$X$1,0))&amp;""),"")</f>
        <v/>
      </c>
      <c r="AH187" s="29">
        <f>IF(AC187="",0,IF(UPPER(TRIM(Z187))="Y",0,IF(AG187="",1,IF(IFERROR(INDEX(Lists!$B$2:$B$9,MATCH(AG187,Lists!$A$2:$A$9,0)),"N")="Y",1,0))))</f>
        <v/>
      </c>
      <c r="AI187" s="29">
        <f>IF(AND(AH187=1,AF187&lt;&gt;""),SUMPRODUCT(($AF$2:AF187=AF187)*($AH$2:AH187=1)),"")</f>
        <v/>
      </c>
      <c r="AJ187" s="29">
        <f>IF(AI187="","",AF187&amp;"|"&amp;AI187)</f>
        <v/>
      </c>
      <c r="AK187" s="29">
        <f>IFERROR(TRIM(INDEX($A187:$X187,MATCH(Lists!$J$6,$A$1:$X$1,0))&amp;""),"")</f>
        <v/>
      </c>
    </row>
    <row r="188">
      <c r="Y188" s="28" t="n"/>
      <c r="Z188" s="30" t="n"/>
      <c r="AA188" s="30" t="n"/>
      <c r="AB188" s="28" t="n"/>
      <c r="AC188" s="29">
        <f>IFERROR(TRIM(INDEX($A188:$X188,MATCH(Lists!$J$2,$A$1:$X$1,0))&amp;""),"")</f>
        <v/>
      </c>
      <c r="AD188" s="29">
        <f>IFERROR(TRIM(INDEX($A188:$X188,MATCH(Lists!$J$3,$A$1:$X$1,0))&amp;""),"")</f>
        <v/>
      </c>
      <c r="AE188" s="29">
        <f>IFERROR(TRIM(INDEX($A188:$X188,MATCH(Lists!$J$4,$A$1:$X$1,0))&amp;""),"")</f>
        <v/>
      </c>
      <c r="AF188" s="29">
        <f>IFERROR(TRIM(INDEX($A188:$X188,MATCH(Lists!$J$5,$A$1:$X$1,0))&amp;""),"")</f>
        <v/>
      </c>
      <c r="AG188" s="29">
        <f>IFERROR(TRIM(INDEX($A188:$X188,MATCH(Lists!$J$7,$A$1:$X$1,0))&amp;""),"")</f>
        <v/>
      </c>
      <c r="AH188" s="29">
        <f>IF(AC188="",0,IF(UPPER(TRIM(Z188))="Y",0,IF(AG188="",1,IF(IFERROR(INDEX(Lists!$B$2:$B$9,MATCH(AG188,Lists!$A$2:$A$9,0)),"N")="Y",1,0))))</f>
        <v/>
      </c>
      <c r="AI188" s="29">
        <f>IF(AND(AH188=1,AF188&lt;&gt;""),SUMPRODUCT(($AF$2:AF188=AF188)*($AH$2:AH188=1)),"")</f>
        <v/>
      </c>
      <c r="AJ188" s="29">
        <f>IF(AI188="","",AF188&amp;"|"&amp;AI188)</f>
        <v/>
      </c>
      <c r="AK188" s="29">
        <f>IFERROR(TRIM(INDEX($A188:$X188,MATCH(Lists!$J$6,$A$1:$X$1,0))&amp;""),"")</f>
        <v/>
      </c>
    </row>
    <row r="189">
      <c r="Y189" s="28" t="n"/>
      <c r="Z189" s="30" t="n"/>
      <c r="AA189" s="30" t="n"/>
      <c r="AB189" s="28" t="n"/>
      <c r="AC189" s="29">
        <f>IFERROR(TRIM(INDEX($A189:$X189,MATCH(Lists!$J$2,$A$1:$X$1,0))&amp;""),"")</f>
        <v/>
      </c>
      <c r="AD189" s="29">
        <f>IFERROR(TRIM(INDEX($A189:$X189,MATCH(Lists!$J$3,$A$1:$X$1,0))&amp;""),"")</f>
        <v/>
      </c>
      <c r="AE189" s="29">
        <f>IFERROR(TRIM(INDEX($A189:$X189,MATCH(Lists!$J$4,$A$1:$X$1,0))&amp;""),"")</f>
        <v/>
      </c>
      <c r="AF189" s="29">
        <f>IFERROR(TRIM(INDEX($A189:$X189,MATCH(Lists!$J$5,$A$1:$X$1,0))&amp;""),"")</f>
        <v/>
      </c>
      <c r="AG189" s="29">
        <f>IFERROR(TRIM(INDEX($A189:$X189,MATCH(Lists!$J$7,$A$1:$X$1,0))&amp;""),"")</f>
        <v/>
      </c>
      <c r="AH189" s="29">
        <f>IF(AC189="",0,IF(UPPER(TRIM(Z189))="Y",0,IF(AG189="",1,IF(IFERROR(INDEX(Lists!$B$2:$B$9,MATCH(AG189,Lists!$A$2:$A$9,0)),"N")="Y",1,0))))</f>
        <v/>
      </c>
      <c r="AI189" s="29">
        <f>IF(AND(AH189=1,AF189&lt;&gt;""),SUMPRODUCT(($AF$2:AF189=AF189)*($AH$2:AH189=1)),"")</f>
        <v/>
      </c>
      <c r="AJ189" s="29">
        <f>IF(AI189="","",AF189&amp;"|"&amp;AI189)</f>
        <v/>
      </c>
      <c r="AK189" s="29">
        <f>IFERROR(TRIM(INDEX($A189:$X189,MATCH(Lists!$J$6,$A$1:$X$1,0))&amp;""),"")</f>
        <v/>
      </c>
    </row>
    <row r="190">
      <c r="Y190" s="28" t="n"/>
      <c r="Z190" s="30" t="n"/>
      <c r="AA190" s="30" t="n"/>
      <c r="AB190" s="28" t="n"/>
      <c r="AC190" s="29">
        <f>IFERROR(TRIM(INDEX($A190:$X190,MATCH(Lists!$J$2,$A$1:$X$1,0))&amp;""),"")</f>
        <v/>
      </c>
      <c r="AD190" s="29">
        <f>IFERROR(TRIM(INDEX($A190:$X190,MATCH(Lists!$J$3,$A$1:$X$1,0))&amp;""),"")</f>
        <v/>
      </c>
      <c r="AE190" s="29">
        <f>IFERROR(TRIM(INDEX($A190:$X190,MATCH(Lists!$J$4,$A$1:$X$1,0))&amp;""),"")</f>
        <v/>
      </c>
      <c r="AF190" s="29">
        <f>IFERROR(TRIM(INDEX($A190:$X190,MATCH(Lists!$J$5,$A$1:$X$1,0))&amp;""),"")</f>
        <v/>
      </c>
      <c r="AG190" s="29">
        <f>IFERROR(TRIM(INDEX($A190:$X190,MATCH(Lists!$J$7,$A$1:$X$1,0))&amp;""),"")</f>
        <v/>
      </c>
      <c r="AH190" s="29">
        <f>IF(AC190="",0,IF(UPPER(TRIM(Z190))="Y",0,IF(AG190="",1,IF(IFERROR(INDEX(Lists!$B$2:$B$9,MATCH(AG190,Lists!$A$2:$A$9,0)),"N")="Y",1,0))))</f>
        <v/>
      </c>
      <c r="AI190" s="29">
        <f>IF(AND(AH190=1,AF190&lt;&gt;""),SUMPRODUCT(($AF$2:AF190=AF190)*($AH$2:AH190=1)),"")</f>
        <v/>
      </c>
      <c r="AJ190" s="29">
        <f>IF(AI190="","",AF190&amp;"|"&amp;AI190)</f>
        <v/>
      </c>
      <c r="AK190" s="29">
        <f>IFERROR(TRIM(INDEX($A190:$X190,MATCH(Lists!$J$6,$A$1:$X$1,0))&amp;""),"")</f>
        <v/>
      </c>
    </row>
    <row r="191">
      <c r="Y191" s="28" t="n"/>
      <c r="Z191" s="30" t="n"/>
      <c r="AA191" s="30" t="n"/>
      <c r="AB191" s="28" t="n"/>
      <c r="AC191" s="29">
        <f>IFERROR(TRIM(INDEX($A191:$X191,MATCH(Lists!$J$2,$A$1:$X$1,0))&amp;""),"")</f>
        <v/>
      </c>
      <c r="AD191" s="29">
        <f>IFERROR(TRIM(INDEX($A191:$X191,MATCH(Lists!$J$3,$A$1:$X$1,0))&amp;""),"")</f>
        <v/>
      </c>
      <c r="AE191" s="29">
        <f>IFERROR(TRIM(INDEX($A191:$X191,MATCH(Lists!$J$4,$A$1:$X$1,0))&amp;""),"")</f>
        <v/>
      </c>
      <c r="AF191" s="29">
        <f>IFERROR(TRIM(INDEX($A191:$X191,MATCH(Lists!$J$5,$A$1:$X$1,0))&amp;""),"")</f>
        <v/>
      </c>
      <c r="AG191" s="29">
        <f>IFERROR(TRIM(INDEX($A191:$X191,MATCH(Lists!$J$7,$A$1:$X$1,0))&amp;""),"")</f>
        <v/>
      </c>
      <c r="AH191" s="29">
        <f>IF(AC191="",0,IF(UPPER(TRIM(Z191))="Y",0,IF(AG191="",1,IF(IFERROR(INDEX(Lists!$B$2:$B$9,MATCH(AG191,Lists!$A$2:$A$9,0)),"N")="Y",1,0))))</f>
        <v/>
      </c>
      <c r="AI191" s="29">
        <f>IF(AND(AH191=1,AF191&lt;&gt;""),SUMPRODUCT(($AF$2:AF191=AF191)*($AH$2:AH191=1)),"")</f>
        <v/>
      </c>
      <c r="AJ191" s="29">
        <f>IF(AI191="","",AF191&amp;"|"&amp;AI191)</f>
        <v/>
      </c>
      <c r="AK191" s="29">
        <f>IFERROR(TRIM(INDEX($A191:$X191,MATCH(Lists!$J$6,$A$1:$X$1,0))&amp;""),"")</f>
        <v/>
      </c>
    </row>
    <row r="192">
      <c r="Y192" s="28" t="n"/>
      <c r="Z192" s="30" t="n"/>
      <c r="AA192" s="30" t="n"/>
      <c r="AB192" s="28" t="n"/>
      <c r="AC192" s="29">
        <f>IFERROR(TRIM(INDEX($A192:$X192,MATCH(Lists!$J$2,$A$1:$X$1,0))&amp;""),"")</f>
        <v/>
      </c>
      <c r="AD192" s="29">
        <f>IFERROR(TRIM(INDEX($A192:$X192,MATCH(Lists!$J$3,$A$1:$X$1,0))&amp;""),"")</f>
        <v/>
      </c>
      <c r="AE192" s="29">
        <f>IFERROR(TRIM(INDEX($A192:$X192,MATCH(Lists!$J$4,$A$1:$X$1,0))&amp;""),"")</f>
        <v/>
      </c>
      <c r="AF192" s="29">
        <f>IFERROR(TRIM(INDEX($A192:$X192,MATCH(Lists!$J$5,$A$1:$X$1,0))&amp;""),"")</f>
        <v/>
      </c>
      <c r="AG192" s="29">
        <f>IFERROR(TRIM(INDEX($A192:$X192,MATCH(Lists!$J$7,$A$1:$X$1,0))&amp;""),"")</f>
        <v/>
      </c>
      <c r="AH192" s="29">
        <f>IF(AC192="",0,IF(UPPER(TRIM(Z192))="Y",0,IF(AG192="",1,IF(IFERROR(INDEX(Lists!$B$2:$B$9,MATCH(AG192,Lists!$A$2:$A$9,0)),"N")="Y",1,0))))</f>
        <v/>
      </c>
      <c r="AI192" s="29">
        <f>IF(AND(AH192=1,AF192&lt;&gt;""),SUMPRODUCT(($AF$2:AF192=AF192)*($AH$2:AH192=1)),"")</f>
        <v/>
      </c>
      <c r="AJ192" s="29">
        <f>IF(AI192="","",AF192&amp;"|"&amp;AI192)</f>
        <v/>
      </c>
      <c r="AK192" s="29">
        <f>IFERROR(TRIM(INDEX($A192:$X192,MATCH(Lists!$J$6,$A$1:$X$1,0))&amp;""),"")</f>
        <v/>
      </c>
    </row>
    <row r="193">
      <c r="Y193" s="28" t="n"/>
      <c r="Z193" s="30" t="n"/>
      <c r="AA193" s="30" t="n"/>
      <c r="AB193" s="28" t="n"/>
      <c r="AC193" s="29">
        <f>IFERROR(TRIM(INDEX($A193:$X193,MATCH(Lists!$J$2,$A$1:$X$1,0))&amp;""),"")</f>
        <v/>
      </c>
      <c r="AD193" s="29">
        <f>IFERROR(TRIM(INDEX($A193:$X193,MATCH(Lists!$J$3,$A$1:$X$1,0))&amp;""),"")</f>
        <v/>
      </c>
      <c r="AE193" s="29">
        <f>IFERROR(TRIM(INDEX($A193:$X193,MATCH(Lists!$J$4,$A$1:$X$1,0))&amp;""),"")</f>
        <v/>
      </c>
      <c r="AF193" s="29">
        <f>IFERROR(TRIM(INDEX($A193:$X193,MATCH(Lists!$J$5,$A$1:$X$1,0))&amp;""),"")</f>
        <v/>
      </c>
      <c r="AG193" s="29">
        <f>IFERROR(TRIM(INDEX($A193:$X193,MATCH(Lists!$J$7,$A$1:$X$1,0))&amp;""),"")</f>
        <v/>
      </c>
      <c r="AH193" s="29">
        <f>IF(AC193="",0,IF(UPPER(TRIM(Z193))="Y",0,IF(AG193="",1,IF(IFERROR(INDEX(Lists!$B$2:$B$9,MATCH(AG193,Lists!$A$2:$A$9,0)),"N")="Y",1,0))))</f>
        <v/>
      </c>
      <c r="AI193" s="29">
        <f>IF(AND(AH193=1,AF193&lt;&gt;""),SUMPRODUCT(($AF$2:AF193=AF193)*($AH$2:AH193=1)),"")</f>
        <v/>
      </c>
      <c r="AJ193" s="29">
        <f>IF(AI193="","",AF193&amp;"|"&amp;AI193)</f>
        <v/>
      </c>
      <c r="AK193" s="29">
        <f>IFERROR(TRIM(INDEX($A193:$X193,MATCH(Lists!$J$6,$A$1:$X$1,0))&amp;""),"")</f>
        <v/>
      </c>
    </row>
    <row r="194">
      <c r="Y194" s="28" t="n"/>
      <c r="Z194" s="30" t="n"/>
      <c r="AA194" s="30" t="n"/>
      <c r="AB194" s="28" t="n"/>
      <c r="AC194" s="29">
        <f>IFERROR(TRIM(INDEX($A194:$X194,MATCH(Lists!$J$2,$A$1:$X$1,0))&amp;""),"")</f>
        <v/>
      </c>
      <c r="AD194" s="29">
        <f>IFERROR(TRIM(INDEX($A194:$X194,MATCH(Lists!$J$3,$A$1:$X$1,0))&amp;""),"")</f>
        <v/>
      </c>
      <c r="AE194" s="29">
        <f>IFERROR(TRIM(INDEX($A194:$X194,MATCH(Lists!$J$4,$A$1:$X$1,0))&amp;""),"")</f>
        <v/>
      </c>
      <c r="AF194" s="29">
        <f>IFERROR(TRIM(INDEX($A194:$X194,MATCH(Lists!$J$5,$A$1:$X$1,0))&amp;""),"")</f>
        <v/>
      </c>
      <c r="AG194" s="29">
        <f>IFERROR(TRIM(INDEX($A194:$X194,MATCH(Lists!$J$7,$A$1:$X$1,0))&amp;""),"")</f>
        <v/>
      </c>
      <c r="AH194" s="29">
        <f>IF(AC194="",0,IF(UPPER(TRIM(Z194))="Y",0,IF(AG194="",1,IF(IFERROR(INDEX(Lists!$B$2:$B$9,MATCH(AG194,Lists!$A$2:$A$9,0)),"N")="Y",1,0))))</f>
        <v/>
      </c>
      <c r="AI194" s="29">
        <f>IF(AND(AH194=1,AF194&lt;&gt;""),SUMPRODUCT(($AF$2:AF194=AF194)*($AH$2:AH194=1)),"")</f>
        <v/>
      </c>
      <c r="AJ194" s="29">
        <f>IF(AI194="","",AF194&amp;"|"&amp;AI194)</f>
        <v/>
      </c>
      <c r="AK194" s="29">
        <f>IFERROR(TRIM(INDEX($A194:$X194,MATCH(Lists!$J$6,$A$1:$X$1,0))&amp;""),"")</f>
        <v/>
      </c>
    </row>
    <row r="195">
      <c r="Y195" s="28" t="n"/>
      <c r="Z195" s="30" t="n"/>
      <c r="AA195" s="30" t="n"/>
      <c r="AB195" s="28" t="n"/>
      <c r="AC195" s="29">
        <f>IFERROR(TRIM(INDEX($A195:$X195,MATCH(Lists!$J$2,$A$1:$X$1,0))&amp;""),"")</f>
        <v/>
      </c>
      <c r="AD195" s="29">
        <f>IFERROR(TRIM(INDEX($A195:$X195,MATCH(Lists!$J$3,$A$1:$X$1,0))&amp;""),"")</f>
        <v/>
      </c>
      <c r="AE195" s="29">
        <f>IFERROR(TRIM(INDEX($A195:$X195,MATCH(Lists!$J$4,$A$1:$X$1,0))&amp;""),"")</f>
        <v/>
      </c>
      <c r="AF195" s="29">
        <f>IFERROR(TRIM(INDEX($A195:$X195,MATCH(Lists!$J$5,$A$1:$X$1,0))&amp;""),"")</f>
        <v/>
      </c>
      <c r="AG195" s="29">
        <f>IFERROR(TRIM(INDEX($A195:$X195,MATCH(Lists!$J$7,$A$1:$X$1,0))&amp;""),"")</f>
        <v/>
      </c>
      <c r="AH195" s="29">
        <f>IF(AC195="",0,IF(UPPER(TRIM(Z195))="Y",0,IF(AG195="",1,IF(IFERROR(INDEX(Lists!$B$2:$B$9,MATCH(AG195,Lists!$A$2:$A$9,0)),"N")="Y",1,0))))</f>
        <v/>
      </c>
      <c r="AI195" s="29">
        <f>IF(AND(AH195=1,AF195&lt;&gt;""),SUMPRODUCT(($AF$2:AF195=AF195)*($AH$2:AH195=1)),"")</f>
        <v/>
      </c>
      <c r="AJ195" s="29">
        <f>IF(AI195="","",AF195&amp;"|"&amp;AI195)</f>
        <v/>
      </c>
      <c r="AK195" s="29">
        <f>IFERROR(TRIM(INDEX($A195:$X195,MATCH(Lists!$J$6,$A$1:$X$1,0))&amp;""),"")</f>
        <v/>
      </c>
    </row>
    <row r="196">
      <c r="Y196" s="28" t="n"/>
      <c r="Z196" s="30" t="n"/>
      <c r="AA196" s="30" t="n"/>
      <c r="AB196" s="28" t="n"/>
      <c r="AC196" s="29">
        <f>IFERROR(TRIM(INDEX($A196:$X196,MATCH(Lists!$J$2,$A$1:$X$1,0))&amp;""),"")</f>
        <v/>
      </c>
      <c r="AD196" s="29">
        <f>IFERROR(TRIM(INDEX($A196:$X196,MATCH(Lists!$J$3,$A$1:$X$1,0))&amp;""),"")</f>
        <v/>
      </c>
      <c r="AE196" s="29">
        <f>IFERROR(TRIM(INDEX($A196:$X196,MATCH(Lists!$J$4,$A$1:$X$1,0))&amp;""),"")</f>
        <v/>
      </c>
      <c r="AF196" s="29">
        <f>IFERROR(TRIM(INDEX($A196:$X196,MATCH(Lists!$J$5,$A$1:$X$1,0))&amp;""),"")</f>
        <v/>
      </c>
      <c r="AG196" s="29">
        <f>IFERROR(TRIM(INDEX($A196:$X196,MATCH(Lists!$J$7,$A$1:$X$1,0))&amp;""),"")</f>
        <v/>
      </c>
      <c r="AH196" s="29">
        <f>IF(AC196="",0,IF(UPPER(TRIM(Z196))="Y",0,IF(AG196="",1,IF(IFERROR(INDEX(Lists!$B$2:$B$9,MATCH(AG196,Lists!$A$2:$A$9,0)),"N")="Y",1,0))))</f>
        <v/>
      </c>
      <c r="AI196" s="29">
        <f>IF(AND(AH196=1,AF196&lt;&gt;""),SUMPRODUCT(($AF$2:AF196=AF196)*($AH$2:AH196=1)),"")</f>
        <v/>
      </c>
      <c r="AJ196" s="29">
        <f>IF(AI196="","",AF196&amp;"|"&amp;AI196)</f>
        <v/>
      </c>
      <c r="AK196" s="29">
        <f>IFERROR(TRIM(INDEX($A196:$X196,MATCH(Lists!$J$6,$A$1:$X$1,0))&amp;""),"")</f>
        <v/>
      </c>
    </row>
    <row r="197">
      <c r="Y197" s="28" t="n"/>
      <c r="Z197" s="30" t="n"/>
      <c r="AA197" s="30" t="n"/>
      <c r="AB197" s="28" t="n"/>
      <c r="AC197" s="29">
        <f>IFERROR(TRIM(INDEX($A197:$X197,MATCH(Lists!$J$2,$A$1:$X$1,0))&amp;""),"")</f>
        <v/>
      </c>
      <c r="AD197" s="29">
        <f>IFERROR(TRIM(INDEX($A197:$X197,MATCH(Lists!$J$3,$A$1:$X$1,0))&amp;""),"")</f>
        <v/>
      </c>
      <c r="AE197" s="29">
        <f>IFERROR(TRIM(INDEX($A197:$X197,MATCH(Lists!$J$4,$A$1:$X$1,0))&amp;""),"")</f>
        <v/>
      </c>
      <c r="AF197" s="29">
        <f>IFERROR(TRIM(INDEX($A197:$X197,MATCH(Lists!$J$5,$A$1:$X$1,0))&amp;""),"")</f>
        <v/>
      </c>
      <c r="AG197" s="29">
        <f>IFERROR(TRIM(INDEX($A197:$X197,MATCH(Lists!$J$7,$A$1:$X$1,0))&amp;""),"")</f>
        <v/>
      </c>
      <c r="AH197" s="29">
        <f>IF(AC197="",0,IF(UPPER(TRIM(Z197))="Y",0,IF(AG197="",1,IF(IFERROR(INDEX(Lists!$B$2:$B$9,MATCH(AG197,Lists!$A$2:$A$9,0)),"N")="Y",1,0))))</f>
        <v/>
      </c>
      <c r="AI197" s="29">
        <f>IF(AND(AH197=1,AF197&lt;&gt;""),SUMPRODUCT(($AF$2:AF197=AF197)*($AH$2:AH197=1)),"")</f>
        <v/>
      </c>
      <c r="AJ197" s="29">
        <f>IF(AI197="","",AF197&amp;"|"&amp;AI197)</f>
        <v/>
      </c>
      <c r="AK197" s="29">
        <f>IFERROR(TRIM(INDEX($A197:$X197,MATCH(Lists!$J$6,$A$1:$X$1,0))&amp;""),"")</f>
        <v/>
      </c>
    </row>
    <row r="198">
      <c r="Y198" s="28" t="n"/>
      <c r="Z198" s="30" t="n"/>
      <c r="AA198" s="30" t="n"/>
      <c r="AB198" s="28" t="n"/>
      <c r="AC198" s="29">
        <f>IFERROR(TRIM(INDEX($A198:$X198,MATCH(Lists!$J$2,$A$1:$X$1,0))&amp;""),"")</f>
        <v/>
      </c>
      <c r="AD198" s="29">
        <f>IFERROR(TRIM(INDEX($A198:$X198,MATCH(Lists!$J$3,$A$1:$X$1,0))&amp;""),"")</f>
        <v/>
      </c>
      <c r="AE198" s="29">
        <f>IFERROR(TRIM(INDEX($A198:$X198,MATCH(Lists!$J$4,$A$1:$X$1,0))&amp;""),"")</f>
        <v/>
      </c>
      <c r="AF198" s="29">
        <f>IFERROR(TRIM(INDEX($A198:$X198,MATCH(Lists!$J$5,$A$1:$X$1,0))&amp;""),"")</f>
        <v/>
      </c>
      <c r="AG198" s="29">
        <f>IFERROR(TRIM(INDEX($A198:$X198,MATCH(Lists!$J$7,$A$1:$X$1,0))&amp;""),"")</f>
        <v/>
      </c>
      <c r="AH198" s="29">
        <f>IF(AC198="",0,IF(UPPER(TRIM(Z198))="Y",0,IF(AG198="",1,IF(IFERROR(INDEX(Lists!$B$2:$B$9,MATCH(AG198,Lists!$A$2:$A$9,0)),"N")="Y",1,0))))</f>
        <v/>
      </c>
      <c r="AI198" s="29">
        <f>IF(AND(AH198=1,AF198&lt;&gt;""),SUMPRODUCT(($AF$2:AF198=AF198)*($AH$2:AH198=1)),"")</f>
        <v/>
      </c>
      <c r="AJ198" s="29">
        <f>IF(AI198="","",AF198&amp;"|"&amp;AI198)</f>
        <v/>
      </c>
      <c r="AK198" s="29">
        <f>IFERROR(TRIM(INDEX($A198:$X198,MATCH(Lists!$J$6,$A$1:$X$1,0))&amp;""),"")</f>
        <v/>
      </c>
    </row>
    <row r="199">
      <c r="Y199" s="28" t="n"/>
      <c r="Z199" s="30" t="n"/>
      <c r="AA199" s="30" t="n"/>
      <c r="AB199" s="28" t="n"/>
      <c r="AC199" s="29">
        <f>IFERROR(TRIM(INDEX($A199:$X199,MATCH(Lists!$J$2,$A$1:$X$1,0))&amp;""),"")</f>
        <v/>
      </c>
      <c r="AD199" s="29">
        <f>IFERROR(TRIM(INDEX($A199:$X199,MATCH(Lists!$J$3,$A$1:$X$1,0))&amp;""),"")</f>
        <v/>
      </c>
      <c r="AE199" s="29">
        <f>IFERROR(TRIM(INDEX($A199:$X199,MATCH(Lists!$J$4,$A$1:$X$1,0))&amp;""),"")</f>
        <v/>
      </c>
      <c r="AF199" s="29">
        <f>IFERROR(TRIM(INDEX($A199:$X199,MATCH(Lists!$J$5,$A$1:$X$1,0))&amp;""),"")</f>
        <v/>
      </c>
      <c r="AG199" s="29">
        <f>IFERROR(TRIM(INDEX($A199:$X199,MATCH(Lists!$J$7,$A$1:$X$1,0))&amp;""),"")</f>
        <v/>
      </c>
      <c r="AH199" s="29">
        <f>IF(AC199="",0,IF(UPPER(TRIM(Z199))="Y",0,IF(AG199="",1,IF(IFERROR(INDEX(Lists!$B$2:$B$9,MATCH(AG199,Lists!$A$2:$A$9,0)),"N")="Y",1,0))))</f>
        <v/>
      </c>
      <c r="AI199" s="29">
        <f>IF(AND(AH199=1,AF199&lt;&gt;""),SUMPRODUCT(($AF$2:AF199=AF199)*($AH$2:AH199=1)),"")</f>
        <v/>
      </c>
      <c r="AJ199" s="29">
        <f>IF(AI199="","",AF199&amp;"|"&amp;AI199)</f>
        <v/>
      </c>
      <c r="AK199" s="29">
        <f>IFERROR(TRIM(INDEX($A199:$X199,MATCH(Lists!$J$6,$A$1:$X$1,0))&amp;""),"")</f>
        <v/>
      </c>
    </row>
    <row r="200">
      <c r="Y200" s="28" t="n"/>
      <c r="Z200" s="30" t="n"/>
      <c r="AA200" s="30" t="n"/>
      <c r="AB200" s="28" t="n"/>
      <c r="AC200" s="29">
        <f>IFERROR(TRIM(INDEX($A200:$X200,MATCH(Lists!$J$2,$A$1:$X$1,0))&amp;""),"")</f>
        <v/>
      </c>
      <c r="AD200" s="29">
        <f>IFERROR(TRIM(INDEX($A200:$X200,MATCH(Lists!$J$3,$A$1:$X$1,0))&amp;""),"")</f>
        <v/>
      </c>
      <c r="AE200" s="29">
        <f>IFERROR(TRIM(INDEX($A200:$X200,MATCH(Lists!$J$4,$A$1:$X$1,0))&amp;""),"")</f>
        <v/>
      </c>
      <c r="AF200" s="29">
        <f>IFERROR(TRIM(INDEX($A200:$X200,MATCH(Lists!$J$5,$A$1:$X$1,0))&amp;""),"")</f>
        <v/>
      </c>
      <c r="AG200" s="29">
        <f>IFERROR(TRIM(INDEX($A200:$X200,MATCH(Lists!$J$7,$A$1:$X$1,0))&amp;""),"")</f>
        <v/>
      </c>
      <c r="AH200" s="29">
        <f>IF(AC200="",0,IF(UPPER(TRIM(Z200))="Y",0,IF(AG200="",1,IF(IFERROR(INDEX(Lists!$B$2:$B$9,MATCH(AG200,Lists!$A$2:$A$9,0)),"N")="Y",1,0))))</f>
        <v/>
      </c>
      <c r="AI200" s="29">
        <f>IF(AND(AH200=1,AF200&lt;&gt;""),SUMPRODUCT(($AF$2:AF200=AF200)*($AH$2:AH200=1)),"")</f>
        <v/>
      </c>
      <c r="AJ200" s="29">
        <f>IF(AI200="","",AF200&amp;"|"&amp;AI200)</f>
        <v/>
      </c>
      <c r="AK200" s="29">
        <f>IFERROR(TRIM(INDEX($A200:$X200,MATCH(Lists!$J$6,$A$1:$X$1,0))&amp;""),"")</f>
        <v/>
      </c>
    </row>
    <row r="201">
      <c r="Y201" s="28" t="n"/>
      <c r="Z201" s="30" t="n"/>
      <c r="AA201" s="30" t="n"/>
      <c r="AB201" s="28" t="n"/>
      <c r="AC201" s="29">
        <f>IFERROR(TRIM(INDEX($A201:$X201,MATCH(Lists!$J$2,$A$1:$X$1,0))&amp;""),"")</f>
        <v/>
      </c>
      <c r="AD201" s="29">
        <f>IFERROR(TRIM(INDEX($A201:$X201,MATCH(Lists!$J$3,$A$1:$X$1,0))&amp;""),"")</f>
        <v/>
      </c>
      <c r="AE201" s="29">
        <f>IFERROR(TRIM(INDEX($A201:$X201,MATCH(Lists!$J$4,$A$1:$X$1,0))&amp;""),"")</f>
        <v/>
      </c>
      <c r="AF201" s="29">
        <f>IFERROR(TRIM(INDEX($A201:$X201,MATCH(Lists!$J$5,$A$1:$X$1,0))&amp;""),"")</f>
        <v/>
      </c>
      <c r="AG201" s="29">
        <f>IFERROR(TRIM(INDEX($A201:$X201,MATCH(Lists!$J$7,$A$1:$X$1,0))&amp;""),"")</f>
        <v/>
      </c>
      <c r="AH201" s="29">
        <f>IF(AC201="",0,IF(UPPER(TRIM(Z201))="Y",0,IF(AG201="",1,IF(IFERROR(INDEX(Lists!$B$2:$B$9,MATCH(AG201,Lists!$A$2:$A$9,0)),"N")="Y",1,0))))</f>
        <v/>
      </c>
      <c r="AI201" s="29">
        <f>IF(AND(AH201=1,AF201&lt;&gt;""),SUMPRODUCT(($AF$2:AF201=AF201)*($AH$2:AH201=1)),"")</f>
        <v/>
      </c>
      <c r="AJ201" s="29">
        <f>IF(AI201="","",AF201&amp;"|"&amp;AI201)</f>
        <v/>
      </c>
      <c r="AK201" s="29">
        <f>IFERROR(TRIM(INDEX($A201:$X201,MATCH(Lists!$J$6,$A$1:$X$1,0))&amp;""),"")</f>
        <v/>
      </c>
    </row>
    <row r="202">
      <c r="Y202" s="28" t="n"/>
      <c r="Z202" s="30" t="n"/>
      <c r="AA202" s="30" t="n"/>
      <c r="AB202" s="28" t="n"/>
      <c r="AC202" s="29">
        <f>IFERROR(TRIM(INDEX($A202:$X202,MATCH(Lists!$J$2,$A$1:$X$1,0))&amp;""),"")</f>
        <v/>
      </c>
      <c r="AD202" s="29">
        <f>IFERROR(TRIM(INDEX($A202:$X202,MATCH(Lists!$J$3,$A$1:$X$1,0))&amp;""),"")</f>
        <v/>
      </c>
      <c r="AE202" s="29">
        <f>IFERROR(TRIM(INDEX($A202:$X202,MATCH(Lists!$J$4,$A$1:$X$1,0))&amp;""),"")</f>
        <v/>
      </c>
      <c r="AF202" s="29">
        <f>IFERROR(TRIM(INDEX($A202:$X202,MATCH(Lists!$J$5,$A$1:$X$1,0))&amp;""),"")</f>
        <v/>
      </c>
      <c r="AG202" s="29">
        <f>IFERROR(TRIM(INDEX($A202:$X202,MATCH(Lists!$J$7,$A$1:$X$1,0))&amp;""),"")</f>
        <v/>
      </c>
      <c r="AH202" s="29">
        <f>IF(AC202="",0,IF(UPPER(TRIM(Z202))="Y",0,IF(AG202="",1,IF(IFERROR(INDEX(Lists!$B$2:$B$9,MATCH(AG202,Lists!$A$2:$A$9,0)),"N")="Y",1,0))))</f>
        <v/>
      </c>
      <c r="AI202" s="29">
        <f>IF(AND(AH202=1,AF202&lt;&gt;""),SUMPRODUCT(($AF$2:AF202=AF202)*($AH$2:AH202=1)),"")</f>
        <v/>
      </c>
      <c r="AJ202" s="29">
        <f>IF(AI202="","",AF202&amp;"|"&amp;AI202)</f>
        <v/>
      </c>
      <c r="AK202" s="29">
        <f>IFERROR(TRIM(INDEX($A202:$X202,MATCH(Lists!$J$6,$A$1:$X$1,0))&amp;""),"")</f>
        <v/>
      </c>
    </row>
    <row r="203">
      <c r="Y203" s="28" t="n"/>
      <c r="Z203" s="30" t="n"/>
      <c r="AA203" s="30" t="n"/>
      <c r="AB203" s="28" t="n"/>
      <c r="AC203" s="29">
        <f>IFERROR(TRIM(INDEX($A203:$X203,MATCH(Lists!$J$2,$A$1:$X$1,0))&amp;""),"")</f>
        <v/>
      </c>
      <c r="AD203" s="29">
        <f>IFERROR(TRIM(INDEX($A203:$X203,MATCH(Lists!$J$3,$A$1:$X$1,0))&amp;""),"")</f>
        <v/>
      </c>
      <c r="AE203" s="29">
        <f>IFERROR(TRIM(INDEX($A203:$X203,MATCH(Lists!$J$4,$A$1:$X$1,0))&amp;""),"")</f>
        <v/>
      </c>
      <c r="AF203" s="29">
        <f>IFERROR(TRIM(INDEX($A203:$X203,MATCH(Lists!$J$5,$A$1:$X$1,0))&amp;""),"")</f>
        <v/>
      </c>
      <c r="AG203" s="29">
        <f>IFERROR(TRIM(INDEX($A203:$X203,MATCH(Lists!$J$7,$A$1:$X$1,0))&amp;""),"")</f>
        <v/>
      </c>
      <c r="AH203" s="29">
        <f>IF(AC203="",0,IF(UPPER(TRIM(Z203))="Y",0,IF(AG203="",1,IF(IFERROR(INDEX(Lists!$B$2:$B$9,MATCH(AG203,Lists!$A$2:$A$9,0)),"N")="Y",1,0))))</f>
        <v/>
      </c>
      <c r="AI203" s="29">
        <f>IF(AND(AH203=1,AF203&lt;&gt;""),SUMPRODUCT(($AF$2:AF203=AF203)*($AH$2:AH203=1)),"")</f>
        <v/>
      </c>
      <c r="AJ203" s="29">
        <f>IF(AI203="","",AF203&amp;"|"&amp;AI203)</f>
        <v/>
      </c>
      <c r="AK203" s="29">
        <f>IFERROR(TRIM(INDEX($A203:$X203,MATCH(Lists!$J$6,$A$1:$X$1,0))&amp;""),"")</f>
        <v/>
      </c>
    </row>
    <row r="204">
      <c r="Y204" s="28" t="n"/>
      <c r="Z204" s="30" t="n"/>
      <c r="AA204" s="30" t="n"/>
      <c r="AB204" s="28" t="n"/>
      <c r="AC204" s="29">
        <f>IFERROR(TRIM(INDEX($A204:$X204,MATCH(Lists!$J$2,$A$1:$X$1,0))&amp;""),"")</f>
        <v/>
      </c>
      <c r="AD204" s="29">
        <f>IFERROR(TRIM(INDEX($A204:$X204,MATCH(Lists!$J$3,$A$1:$X$1,0))&amp;""),"")</f>
        <v/>
      </c>
      <c r="AE204" s="29">
        <f>IFERROR(TRIM(INDEX($A204:$X204,MATCH(Lists!$J$4,$A$1:$X$1,0))&amp;""),"")</f>
        <v/>
      </c>
      <c r="AF204" s="29">
        <f>IFERROR(TRIM(INDEX($A204:$X204,MATCH(Lists!$J$5,$A$1:$X$1,0))&amp;""),"")</f>
        <v/>
      </c>
      <c r="AG204" s="29">
        <f>IFERROR(TRIM(INDEX($A204:$X204,MATCH(Lists!$J$7,$A$1:$X$1,0))&amp;""),"")</f>
        <v/>
      </c>
      <c r="AH204" s="29">
        <f>IF(AC204="",0,IF(UPPER(TRIM(Z204))="Y",0,IF(AG204="",1,IF(IFERROR(INDEX(Lists!$B$2:$B$9,MATCH(AG204,Lists!$A$2:$A$9,0)),"N")="Y",1,0))))</f>
        <v/>
      </c>
      <c r="AI204" s="29">
        <f>IF(AND(AH204=1,AF204&lt;&gt;""),SUMPRODUCT(($AF$2:AF204=AF204)*($AH$2:AH204=1)),"")</f>
        <v/>
      </c>
      <c r="AJ204" s="29">
        <f>IF(AI204="","",AF204&amp;"|"&amp;AI204)</f>
        <v/>
      </c>
      <c r="AK204" s="29">
        <f>IFERROR(TRIM(INDEX($A204:$X204,MATCH(Lists!$J$6,$A$1:$X$1,0))&amp;""),"")</f>
        <v/>
      </c>
    </row>
    <row r="205">
      <c r="Y205" s="28" t="n"/>
      <c r="Z205" s="30" t="n"/>
      <c r="AA205" s="30" t="n"/>
      <c r="AB205" s="28" t="n"/>
      <c r="AC205" s="29">
        <f>IFERROR(TRIM(INDEX($A205:$X205,MATCH(Lists!$J$2,$A$1:$X$1,0))&amp;""),"")</f>
        <v/>
      </c>
      <c r="AD205" s="29">
        <f>IFERROR(TRIM(INDEX($A205:$X205,MATCH(Lists!$J$3,$A$1:$X$1,0))&amp;""),"")</f>
        <v/>
      </c>
      <c r="AE205" s="29">
        <f>IFERROR(TRIM(INDEX($A205:$X205,MATCH(Lists!$J$4,$A$1:$X$1,0))&amp;""),"")</f>
        <v/>
      </c>
      <c r="AF205" s="29">
        <f>IFERROR(TRIM(INDEX($A205:$X205,MATCH(Lists!$J$5,$A$1:$X$1,0))&amp;""),"")</f>
        <v/>
      </c>
      <c r="AG205" s="29">
        <f>IFERROR(TRIM(INDEX($A205:$X205,MATCH(Lists!$J$7,$A$1:$X$1,0))&amp;""),"")</f>
        <v/>
      </c>
      <c r="AH205" s="29">
        <f>IF(AC205="",0,IF(UPPER(TRIM(Z205))="Y",0,IF(AG205="",1,IF(IFERROR(INDEX(Lists!$B$2:$B$9,MATCH(AG205,Lists!$A$2:$A$9,0)),"N")="Y",1,0))))</f>
        <v/>
      </c>
      <c r="AI205" s="29">
        <f>IF(AND(AH205=1,AF205&lt;&gt;""),SUMPRODUCT(($AF$2:AF205=AF205)*($AH$2:AH205=1)),"")</f>
        <v/>
      </c>
      <c r="AJ205" s="29">
        <f>IF(AI205="","",AF205&amp;"|"&amp;AI205)</f>
        <v/>
      </c>
      <c r="AK205" s="29">
        <f>IFERROR(TRIM(INDEX($A205:$X205,MATCH(Lists!$J$6,$A$1:$X$1,0))&amp;""),"")</f>
        <v/>
      </c>
    </row>
    <row r="206">
      <c r="Y206" s="28" t="n"/>
      <c r="Z206" s="30" t="n"/>
      <c r="AA206" s="30" t="n"/>
      <c r="AB206" s="28" t="n"/>
      <c r="AC206" s="29">
        <f>IFERROR(TRIM(INDEX($A206:$X206,MATCH(Lists!$J$2,$A$1:$X$1,0))&amp;""),"")</f>
        <v/>
      </c>
      <c r="AD206" s="29">
        <f>IFERROR(TRIM(INDEX($A206:$X206,MATCH(Lists!$J$3,$A$1:$X$1,0))&amp;""),"")</f>
        <v/>
      </c>
      <c r="AE206" s="29">
        <f>IFERROR(TRIM(INDEX($A206:$X206,MATCH(Lists!$J$4,$A$1:$X$1,0))&amp;""),"")</f>
        <v/>
      </c>
      <c r="AF206" s="29">
        <f>IFERROR(TRIM(INDEX($A206:$X206,MATCH(Lists!$J$5,$A$1:$X$1,0))&amp;""),"")</f>
        <v/>
      </c>
      <c r="AG206" s="29">
        <f>IFERROR(TRIM(INDEX($A206:$X206,MATCH(Lists!$J$7,$A$1:$X$1,0))&amp;""),"")</f>
        <v/>
      </c>
      <c r="AH206" s="29">
        <f>IF(AC206="",0,IF(UPPER(TRIM(Z206))="Y",0,IF(AG206="",1,IF(IFERROR(INDEX(Lists!$B$2:$B$9,MATCH(AG206,Lists!$A$2:$A$9,0)),"N")="Y",1,0))))</f>
        <v/>
      </c>
      <c r="AI206" s="29">
        <f>IF(AND(AH206=1,AF206&lt;&gt;""),SUMPRODUCT(($AF$2:AF206=AF206)*($AH$2:AH206=1)),"")</f>
        <v/>
      </c>
      <c r="AJ206" s="29">
        <f>IF(AI206="","",AF206&amp;"|"&amp;AI206)</f>
        <v/>
      </c>
      <c r="AK206" s="29">
        <f>IFERROR(TRIM(INDEX($A206:$X206,MATCH(Lists!$J$6,$A$1:$X$1,0))&amp;""),"")</f>
        <v/>
      </c>
    </row>
    <row r="207">
      <c r="Y207" s="28" t="n"/>
      <c r="Z207" s="30" t="n"/>
      <c r="AA207" s="30" t="n"/>
      <c r="AB207" s="28" t="n"/>
      <c r="AC207" s="29">
        <f>IFERROR(TRIM(INDEX($A207:$X207,MATCH(Lists!$J$2,$A$1:$X$1,0))&amp;""),"")</f>
        <v/>
      </c>
      <c r="AD207" s="29">
        <f>IFERROR(TRIM(INDEX($A207:$X207,MATCH(Lists!$J$3,$A$1:$X$1,0))&amp;""),"")</f>
        <v/>
      </c>
      <c r="AE207" s="29">
        <f>IFERROR(TRIM(INDEX($A207:$X207,MATCH(Lists!$J$4,$A$1:$X$1,0))&amp;""),"")</f>
        <v/>
      </c>
      <c r="AF207" s="29">
        <f>IFERROR(TRIM(INDEX($A207:$X207,MATCH(Lists!$J$5,$A$1:$X$1,0))&amp;""),"")</f>
        <v/>
      </c>
      <c r="AG207" s="29">
        <f>IFERROR(TRIM(INDEX($A207:$X207,MATCH(Lists!$J$7,$A$1:$X$1,0))&amp;""),"")</f>
        <v/>
      </c>
      <c r="AH207" s="29">
        <f>IF(AC207="",0,IF(UPPER(TRIM(Z207))="Y",0,IF(AG207="",1,IF(IFERROR(INDEX(Lists!$B$2:$B$9,MATCH(AG207,Lists!$A$2:$A$9,0)),"N")="Y",1,0))))</f>
        <v/>
      </c>
      <c r="AI207" s="29">
        <f>IF(AND(AH207=1,AF207&lt;&gt;""),SUMPRODUCT(($AF$2:AF207=AF207)*($AH$2:AH207=1)),"")</f>
        <v/>
      </c>
      <c r="AJ207" s="29">
        <f>IF(AI207="","",AF207&amp;"|"&amp;AI207)</f>
        <v/>
      </c>
      <c r="AK207" s="29">
        <f>IFERROR(TRIM(INDEX($A207:$X207,MATCH(Lists!$J$6,$A$1:$X$1,0))&amp;""),"")</f>
        <v/>
      </c>
    </row>
    <row r="208">
      <c r="Y208" s="28" t="n"/>
      <c r="Z208" s="30" t="n"/>
      <c r="AA208" s="30" t="n"/>
      <c r="AB208" s="28" t="n"/>
      <c r="AC208" s="29">
        <f>IFERROR(TRIM(INDEX($A208:$X208,MATCH(Lists!$J$2,$A$1:$X$1,0))&amp;""),"")</f>
        <v/>
      </c>
      <c r="AD208" s="29">
        <f>IFERROR(TRIM(INDEX($A208:$X208,MATCH(Lists!$J$3,$A$1:$X$1,0))&amp;""),"")</f>
        <v/>
      </c>
      <c r="AE208" s="29">
        <f>IFERROR(TRIM(INDEX($A208:$X208,MATCH(Lists!$J$4,$A$1:$X$1,0))&amp;""),"")</f>
        <v/>
      </c>
      <c r="AF208" s="29">
        <f>IFERROR(TRIM(INDEX($A208:$X208,MATCH(Lists!$J$5,$A$1:$X$1,0))&amp;""),"")</f>
        <v/>
      </c>
      <c r="AG208" s="29">
        <f>IFERROR(TRIM(INDEX($A208:$X208,MATCH(Lists!$J$7,$A$1:$X$1,0))&amp;""),"")</f>
        <v/>
      </c>
      <c r="AH208" s="29">
        <f>IF(AC208="",0,IF(UPPER(TRIM(Z208))="Y",0,IF(AG208="",1,IF(IFERROR(INDEX(Lists!$B$2:$B$9,MATCH(AG208,Lists!$A$2:$A$9,0)),"N")="Y",1,0))))</f>
        <v/>
      </c>
      <c r="AI208" s="29">
        <f>IF(AND(AH208=1,AF208&lt;&gt;""),SUMPRODUCT(($AF$2:AF208=AF208)*($AH$2:AH208=1)),"")</f>
        <v/>
      </c>
      <c r="AJ208" s="29">
        <f>IF(AI208="","",AF208&amp;"|"&amp;AI208)</f>
        <v/>
      </c>
      <c r="AK208" s="29">
        <f>IFERROR(TRIM(INDEX($A208:$X208,MATCH(Lists!$J$6,$A$1:$X$1,0))&amp;""),"")</f>
        <v/>
      </c>
    </row>
    <row r="209">
      <c r="Y209" s="28" t="n"/>
      <c r="Z209" s="30" t="n"/>
      <c r="AA209" s="30" t="n"/>
      <c r="AB209" s="28" t="n"/>
      <c r="AC209" s="29">
        <f>IFERROR(TRIM(INDEX($A209:$X209,MATCH(Lists!$J$2,$A$1:$X$1,0))&amp;""),"")</f>
        <v/>
      </c>
      <c r="AD209" s="29">
        <f>IFERROR(TRIM(INDEX($A209:$X209,MATCH(Lists!$J$3,$A$1:$X$1,0))&amp;""),"")</f>
        <v/>
      </c>
      <c r="AE209" s="29">
        <f>IFERROR(TRIM(INDEX($A209:$X209,MATCH(Lists!$J$4,$A$1:$X$1,0))&amp;""),"")</f>
        <v/>
      </c>
      <c r="AF209" s="29">
        <f>IFERROR(TRIM(INDEX($A209:$X209,MATCH(Lists!$J$5,$A$1:$X$1,0))&amp;""),"")</f>
        <v/>
      </c>
      <c r="AG209" s="29">
        <f>IFERROR(TRIM(INDEX($A209:$X209,MATCH(Lists!$J$7,$A$1:$X$1,0))&amp;""),"")</f>
        <v/>
      </c>
      <c r="AH209" s="29">
        <f>IF(AC209="",0,IF(UPPER(TRIM(Z209))="Y",0,IF(AG209="",1,IF(IFERROR(INDEX(Lists!$B$2:$B$9,MATCH(AG209,Lists!$A$2:$A$9,0)),"N")="Y",1,0))))</f>
        <v/>
      </c>
      <c r="AI209" s="29">
        <f>IF(AND(AH209=1,AF209&lt;&gt;""),SUMPRODUCT(($AF$2:AF209=AF209)*($AH$2:AH209=1)),"")</f>
        <v/>
      </c>
      <c r="AJ209" s="29">
        <f>IF(AI209="","",AF209&amp;"|"&amp;AI209)</f>
        <v/>
      </c>
      <c r="AK209" s="29">
        <f>IFERROR(TRIM(INDEX($A209:$X209,MATCH(Lists!$J$6,$A$1:$X$1,0))&amp;""),"")</f>
        <v/>
      </c>
    </row>
    <row r="210">
      <c r="Y210" s="28" t="n"/>
      <c r="Z210" s="30" t="n"/>
      <c r="AA210" s="30" t="n"/>
      <c r="AB210" s="28" t="n"/>
      <c r="AC210" s="29">
        <f>IFERROR(TRIM(INDEX($A210:$X210,MATCH(Lists!$J$2,$A$1:$X$1,0))&amp;""),"")</f>
        <v/>
      </c>
      <c r="AD210" s="29">
        <f>IFERROR(TRIM(INDEX($A210:$X210,MATCH(Lists!$J$3,$A$1:$X$1,0))&amp;""),"")</f>
        <v/>
      </c>
      <c r="AE210" s="29">
        <f>IFERROR(TRIM(INDEX($A210:$X210,MATCH(Lists!$J$4,$A$1:$X$1,0))&amp;""),"")</f>
        <v/>
      </c>
      <c r="AF210" s="29">
        <f>IFERROR(TRIM(INDEX($A210:$X210,MATCH(Lists!$J$5,$A$1:$X$1,0))&amp;""),"")</f>
        <v/>
      </c>
      <c r="AG210" s="29">
        <f>IFERROR(TRIM(INDEX($A210:$X210,MATCH(Lists!$J$7,$A$1:$X$1,0))&amp;""),"")</f>
        <v/>
      </c>
      <c r="AH210" s="29">
        <f>IF(AC210="",0,IF(UPPER(TRIM(Z210))="Y",0,IF(AG210="",1,IF(IFERROR(INDEX(Lists!$B$2:$B$9,MATCH(AG210,Lists!$A$2:$A$9,0)),"N")="Y",1,0))))</f>
        <v/>
      </c>
      <c r="AI210" s="29">
        <f>IF(AND(AH210=1,AF210&lt;&gt;""),SUMPRODUCT(($AF$2:AF210=AF210)*($AH$2:AH210=1)),"")</f>
        <v/>
      </c>
      <c r="AJ210" s="29">
        <f>IF(AI210="","",AF210&amp;"|"&amp;AI210)</f>
        <v/>
      </c>
      <c r="AK210" s="29">
        <f>IFERROR(TRIM(INDEX($A210:$X210,MATCH(Lists!$J$6,$A$1:$X$1,0))&amp;""),"")</f>
        <v/>
      </c>
    </row>
    <row r="211">
      <c r="Y211" s="28" t="n"/>
      <c r="Z211" s="30" t="n"/>
      <c r="AA211" s="30" t="n"/>
      <c r="AB211" s="28" t="n"/>
      <c r="AC211" s="29">
        <f>IFERROR(TRIM(INDEX($A211:$X211,MATCH(Lists!$J$2,$A$1:$X$1,0))&amp;""),"")</f>
        <v/>
      </c>
      <c r="AD211" s="29">
        <f>IFERROR(TRIM(INDEX($A211:$X211,MATCH(Lists!$J$3,$A$1:$X$1,0))&amp;""),"")</f>
        <v/>
      </c>
      <c r="AE211" s="29">
        <f>IFERROR(TRIM(INDEX($A211:$X211,MATCH(Lists!$J$4,$A$1:$X$1,0))&amp;""),"")</f>
        <v/>
      </c>
      <c r="AF211" s="29">
        <f>IFERROR(TRIM(INDEX($A211:$X211,MATCH(Lists!$J$5,$A$1:$X$1,0))&amp;""),"")</f>
        <v/>
      </c>
      <c r="AG211" s="29">
        <f>IFERROR(TRIM(INDEX($A211:$X211,MATCH(Lists!$J$7,$A$1:$X$1,0))&amp;""),"")</f>
        <v/>
      </c>
      <c r="AH211" s="29">
        <f>IF(AC211="",0,IF(UPPER(TRIM(Z211))="Y",0,IF(AG211="",1,IF(IFERROR(INDEX(Lists!$B$2:$B$9,MATCH(AG211,Lists!$A$2:$A$9,0)),"N")="Y",1,0))))</f>
        <v/>
      </c>
      <c r="AI211" s="29">
        <f>IF(AND(AH211=1,AF211&lt;&gt;""),SUMPRODUCT(($AF$2:AF211=AF211)*($AH$2:AH211=1)),"")</f>
        <v/>
      </c>
      <c r="AJ211" s="29">
        <f>IF(AI211="","",AF211&amp;"|"&amp;AI211)</f>
        <v/>
      </c>
      <c r="AK211" s="29">
        <f>IFERROR(TRIM(INDEX($A211:$X211,MATCH(Lists!$J$6,$A$1:$X$1,0))&amp;""),"")</f>
        <v/>
      </c>
    </row>
    <row r="212">
      <c r="Y212" s="28" t="n"/>
      <c r="Z212" s="30" t="n"/>
      <c r="AA212" s="30" t="n"/>
      <c r="AB212" s="28" t="n"/>
      <c r="AC212" s="29">
        <f>IFERROR(TRIM(INDEX($A212:$X212,MATCH(Lists!$J$2,$A$1:$X$1,0))&amp;""),"")</f>
        <v/>
      </c>
      <c r="AD212" s="29">
        <f>IFERROR(TRIM(INDEX($A212:$X212,MATCH(Lists!$J$3,$A$1:$X$1,0))&amp;""),"")</f>
        <v/>
      </c>
      <c r="AE212" s="29">
        <f>IFERROR(TRIM(INDEX($A212:$X212,MATCH(Lists!$J$4,$A$1:$X$1,0))&amp;""),"")</f>
        <v/>
      </c>
      <c r="AF212" s="29">
        <f>IFERROR(TRIM(INDEX($A212:$X212,MATCH(Lists!$J$5,$A$1:$X$1,0))&amp;""),"")</f>
        <v/>
      </c>
      <c r="AG212" s="29">
        <f>IFERROR(TRIM(INDEX($A212:$X212,MATCH(Lists!$J$7,$A$1:$X$1,0))&amp;""),"")</f>
        <v/>
      </c>
      <c r="AH212" s="29">
        <f>IF(AC212="",0,IF(UPPER(TRIM(Z212))="Y",0,IF(AG212="",1,IF(IFERROR(INDEX(Lists!$B$2:$B$9,MATCH(AG212,Lists!$A$2:$A$9,0)),"N")="Y",1,0))))</f>
        <v/>
      </c>
      <c r="AI212" s="29">
        <f>IF(AND(AH212=1,AF212&lt;&gt;""),SUMPRODUCT(($AF$2:AF212=AF212)*($AH$2:AH212=1)),"")</f>
        <v/>
      </c>
      <c r="AJ212" s="29">
        <f>IF(AI212="","",AF212&amp;"|"&amp;AI212)</f>
        <v/>
      </c>
      <c r="AK212" s="29">
        <f>IFERROR(TRIM(INDEX($A212:$X212,MATCH(Lists!$J$6,$A$1:$X$1,0))&amp;""),"")</f>
        <v/>
      </c>
    </row>
    <row r="213">
      <c r="Y213" s="28" t="n"/>
      <c r="Z213" s="30" t="n"/>
      <c r="AA213" s="30" t="n"/>
      <c r="AB213" s="28" t="n"/>
      <c r="AC213" s="29">
        <f>IFERROR(TRIM(INDEX($A213:$X213,MATCH(Lists!$J$2,$A$1:$X$1,0))&amp;""),"")</f>
        <v/>
      </c>
      <c r="AD213" s="29">
        <f>IFERROR(TRIM(INDEX($A213:$X213,MATCH(Lists!$J$3,$A$1:$X$1,0))&amp;""),"")</f>
        <v/>
      </c>
      <c r="AE213" s="29">
        <f>IFERROR(TRIM(INDEX($A213:$X213,MATCH(Lists!$J$4,$A$1:$X$1,0))&amp;""),"")</f>
        <v/>
      </c>
      <c r="AF213" s="29">
        <f>IFERROR(TRIM(INDEX($A213:$X213,MATCH(Lists!$J$5,$A$1:$X$1,0))&amp;""),"")</f>
        <v/>
      </c>
      <c r="AG213" s="29">
        <f>IFERROR(TRIM(INDEX($A213:$X213,MATCH(Lists!$J$7,$A$1:$X$1,0))&amp;""),"")</f>
        <v/>
      </c>
      <c r="AH213" s="29">
        <f>IF(AC213="",0,IF(UPPER(TRIM(Z213))="Y",0,IF(AG213="",1,IF(IFERROR(INDEX(Lists!$B$2:$B$9,MATCH(AG213,Lists!$A$2:$A$9,0)),"N")="Y",1,0))))</f>
        <v/>
      </c>
      <c r="AI213" s="29">
        <f>IF(AND(AH213=1,AF213&lt;&gt;""),SUMPRODUCT(($AF$2:AF213=AF213)*($AH$2:AH213=1)),"")</f>
        <v/>
      </c>
      <c r="AJ213" s="29">
        <f>IF(AI213="","",AF213&amp;"|"&amp;AI213)</f>
        <v/>
      </c>
      <c r="AK213" s="29">
        <f>IFERROR(TRIM(INDEX($A213:$X213,MATCH(Lists!$J$6,$A$1:$X$1,0))&amp;""),"")</f>
        <v/>
      </c>
    </row>
    <row r="214">
      <c r="Y214" s="28" t="n"/>
      <c r="Z214" s="30" t="n"/>
      <c r="AA214" s="30" t="n"/>
      <c r="AB214" s="28" t="n"/>
      <c r="AC214" s="29">
        <f>IFERROR(TRIM(INDEX($A214:$X214,MATCH(Lists!$J$2,$A$1:$X$1,0))&amp;""),"")</f>
        <v/>
      </c>
      <c r="AD214" s="29">
        <f>IFERROR(TRIM(INDEX($A214:$X214,MATCH(Lists!$J$3,$A$1:$X$1,0))&amp;""),"")</f>
        <v/>
      </c>
      <c r="AE214" s="29">
        <f>IFERROR(TRIM(INDEX($A214:$X214,MATCH(Lists!$J$4,$A$1:$X$1,0))&amp;""),"")</f>
        <v/>
      </c>
      <c r="AF214" s="29">
        <f>IFERROR(TRIM(INDEX($A214:$X214,MATCH(Lists!$J$5,$A$1:$X$1,0))&amp;""),"")</f>
        <v/>
      </c>
      <c r="AG214" s="29">
        <f>IFERROR(TRIM(INDEX($A214:$X214,MATCH(Lists!$J$7,$A$1:$X$1,0))&amp;""),"")</f>
        <v/>
      </c>
      <c r="AH214" s="29">
        <f>IF(AC214="",0,IF(UPPER(TRIM(Z214))="Y",0,IF(AG214="",1,IF(IFERROR(INDEX(Lists!$B$2:$B$9,MATCH(AG214,Lists!$A$2:$A$9,0)),"N")="Y",1,0))))</f>
        <v/>
      </c>
      <c r="AI214" s="29">
        <f>IF(AND(AH214=1,AF214&lt;&gt;""),SUMPRODUCT(($AF$2:AF214=AF214)*($AH$2:AH214=1)),"")</f>
        <v/>
      </c>
      <c r="AJ214" s="29">
        <f>IF(AI214="","",AF214&amp;"|"&amp;AI214)</f>
        <v/>
      </c>
      <c r="AK214" s="29">
        <f>IFERROR(TRIM(INDEX($A214:$X214,MATCH(Lists!$J$6,$A$1:$X$1,0))&amp;""),"")</f>
        <v/>
      </c>
    </row>
    <row r="215">
      <c r="Y215" s="28" t="n"/>
      <c r="Z215" s="30" t="n"/>
      <c r="AA215" s="30" t="n"/>
      <c r="AB215" s="28" t="n"/>
      <c r="AC215" s="29">
        <f>IFERROR(TRIM(INDEX($A215:$X215,MATCH(Lists!$J$2,$A$1:$X$1,0))&amp;""),"")</f>
        <v/>
      </c>
      <c r="AD215" s="29">
        <f>IFERROR(TRIM(INDEX($A215:$X215,MATCH(Lists!$J$3,$A$1:$X$1,0))&amp;""),"")</f>
        <v/>
      </c>
      <c r="AE215" s="29">
        <f>IFERROR(TRIM(INDEX($A215:$X215,MATCH(Lists!$J$4,$A$1:$X$1,0))&amp;""),"")</f>
        <v/>
      </c>
      <c r="AF215" s="29">
        <f>IFERROR(TRIM(INDEX($A215:$X215,MATCH(Lists!$J$5,$A$1:$X$1,0))&amp;""),"")</f>
        <v/>
      </c>
      <c r="AG215" s="29">
        <f>IFERROR(TRIM(INDEX($A215:$X215,MATCH(Lists!$J$7,$A$1:$X$1,0))&amp;""),"")</f>
        <v/>
      </c>
      <c r="AH215" s="29">
        <f>IF(AC215="",0,IF(UPPER(TRIM(Z215))="Y",0,IF(AG215="",1,IF(IFERROR(INDEX(Lists!$B$2:$B$9,MATCH(AG215,Lists!$A$2:$A$9,0)),"N")="Y",1,0))))</f>
        <v/>
      </c>
      <c r="AI215" s="29">
        <f>IF(AND(AH215=1,AF215&lt;&gt;""),SUMPRODUCT(($AF$2:AF215=AF215)*($AH$2:AH215=1)),"")</f>
        <v/>
      </c>
      <c r="AJ215" s="29">
        <f>IF(AI215="","",AF215&amp;"|"&amp;AI215)</f>
        <v/>
      </c>
      <c r="AK215" s="29">
        <f>IFERROR(TRIM(INDEX($A215:$X215,MATCH(Lists!$J$6,$A$1:$X$1,0))&amp;""),"")</f>
        <v/>
      </c>
    </row>
    <row r="216">
      <c r="Y216" s="28" t="n"/>
      <c r="Z216" s="30" t="n"/>
      <c r="AA216" s="30" t="n"/>
      <c r="AB216" s="28" t="n"/>
      <c r="AC216" s="29">
        <f>IFERROR(TRIM(INDEX($A216:$X216,MATCH(Lists!$J$2,$A$1:$X$1,0))&amp;""),"")</f>
        <v/>
      </c>
      <c r="AD216" s="29">
        <f>IFERROR(TRIM(INDEX($A216:$X216,MATCH(Lists!$J$3,$A$1:$X$1,0))&amp;""),"")</f>
        <v/>
      </c>
      <c r="AE216" s="29">
        <f>IFERROR(TRIM(INDEX($A216:$X216,MATCH(Lists!$J$4,$A$1:$X$1,0))&amp;""),"")</f>
        <v/>
      </c>
      <c r="AF216" s="29">
        <f>IFERROR(TRIM(INDEX($A216:$X216,MATCH(Lists!$J$5,$A$1:$X$1,0))&amp;""),"")</f>
        <v/>
      </c>
      <c r="AG216" s="29">
        <f>IFERROR(TRIM(INDEX($A216:$X216,MATCH(Lists!$J$7,$A$1:$X$1,0))&amp;""),"")</f>
        <v/>
      </c>
      <c r="AH216" s="29">
        <f>IF(AC216="",0,IF(UPPER(TRIM(Z216))="Y",0,IF(AG216="",1,IF(IFERROR(INDEX(Lists!$B$2:$B$9,MATCH(AG216,Lists!$A$2:$A$9,0)),"N")="Y",1,0))))</f>
        <v/>
      </c>
      <c r="AI216" s="29">
        <f>IF(AND(AH216=1,AF216&lt;&gt;""),SUMPRODUCT(($AF$2:AF216=AF216)*($AH$2:AH216=1)),"")</f>
        <v/>
      </c>
      <c r="AJ216" s="29">
        <f>IF(AI216="","",AF216&amp;"|"&amp;AI216)</f>
        <v/>
      </c>
      <c r="AK216" s="29">
        <f>IFERROR(TRIM(INDEX($A216:$X216,MATCH(Lists!$J$6,$A$1:$X$1,0))&amp;""),"")</f>
        <v/>
      </c>
    </row>
    <row r="217">
      <c r="Y217" s="28" t="n"/>
      <c r="Z217" s="30" t="n"/>
      <c r="AA217" s="30" t="n"/>
      <c r="AB217" s="28" t="n"/>
      <c r="AC217" s="29">
        <f>IFERROR(TRIM(INDEX($A217:$X217,MATCH(Lists!$J$2,$A$1:$X$1,0))&amp;""),"")</f>
        <v/>
      </c>
      <c r="AD217" s="29">
        <f>IFERROR(TRIM(INDEX($A217:$X217,MATCH(Lists!$J$3,$A$1:$X$1,0))&amp;""),"")</f>
        <v/>
      </c>
      <c r="AE217" s="29">
        <f>IFERROR(TRIM(INDEX($A217:$X217,MATCH(Lists!$J$4,$A$1:$X$1,0))&amp;""),"")</f>
        <v/>
      </c>
      <c r="AF217" s="29">
        <f>IFERROR(TRIM(INDEX($A217:$X217,MATCH(Lists!$J$5,$A$1:$X$1,0))&amp;""),"")</f>
        <v/>
      </c>
      <c r="AG217" s="29">
        <f>IFERROR(TRIM(INDEX($A217:$X217,MATCH(Lists!$J$7,$A$1:$X$1,0))&amp;""),"")</f>
        <v/>
      </c>
      <c r="AH217" s="29">
        <f>IF(AC217="",0,IF(UPPER(TRIM(Z217))="Y",0,IF(AG217="",1,IF(IFERROR(INDEX(Lists!$B$2:$B$9,MATCH(AG217,Lists!$A$2:$A$9,0)),"N")="Y",1,0))))</f>
        <v/>
      </c>
      <c r="AI217" s="29">
        <f>IF(AND(AH217=1,AF217&lt;&gt;""),SUMPRODUCT(($AF$2:AF217=AF217)*($AH$2:AH217=1)),"")</f>
        <v/>
      </c>
      <c r="AJ217" s="29">
        <f>IF(AI217="","",AF217&amp;"|"&amp;AI217)</f>
        <v/>
      </c>
      <c r="AK217" s="29">
        <f>IFERROR(TRIM(INDEX($A217:$X217,MATCH(Lists!$J$6,$A$1:$X$1,0))&amp;""),"")</f>
        <v/>
      </c>
    </row>
    <row r="218">
      <c r="Y218" s="28" t="n"/>
      <c r="Z218" s="30" t="n"/>
      <c r="AA218" s="30" t="n"/>
      <c r="AB218" s="28" t="n"/>
      <c r="AC218" s="29">
        <f>IFERROR(TRIM(INDEX($A218:$X218,MATCH(Lists!$J$2,$A$1:$X$1,0))&amp;""),"")</f>
        <v/>
      </c>
      <c r="AD218" s="29">
        <f>IFERROR(TRIM(INDEX($A218:$X218,MATCH(Lists!$J$3,$A$1:$X$1,0))&amp;""),"")</f>
        <v/>
      </c>
      <c r="AE218" s="29">
        <f>IFERROR(TRIM(INDEX($A218:$X218,MATCH(Lists!$J$4,$A$1:$X$1,0))&amp;""),"")</f>
        <v/>
      </c>
      <c r="AF218" s="29">
        <f>IFERROR(TRIM(INDEX($A218:$X218,MATCH(Lists!$J$5,$A$1:$X$1,0))&amp;""),"")</f>
        <v/>
      </c>
      <c r="AG218" s="29">
        <f>IFERROR(TRIM(INDEX($A218:$X218,MATCH(Lists!$J$7,$A$1:$X$1,0))&amp;""),"")</f>
        <v/>
      </c>
      <c r="AH218" s="29">
        <f>IF(AC218="",0,IF(UPPER(TRIM(Z218))="Y",0,IF(AG218="",1,IF(IFERROR(INDEX(Lists!$B$2:$B$9,MATCH(AG218,Lists!$A$2:$A$9,0)),"N")="Y",1,0))))</f>
        <v/>
      </c>
      <c r="AI218" s="29">
        <f>IF(AND(AH218=1,AF218&lt;&gt;""),SUMPRODUCT(($AF$2:AF218=AF218)*($AH$2:AH218=1)),"")</f>
        <v/>
      </c>
      <c r="AJ218" s="29">
        <f>IF(AI218="","",AF218&amp;"|"&amp;AI218)</f>
        <v/>
      </c>
      <c r="AK218" s="29">
        <f>IFERROR(TRIM(INDEX($A218:$X218,MATCH(Lists!$J$6,$A$1:$X$1,0))&amp;""),"")</f>
        <v/>
      </c>
    </row>
    <row r="219">
      <c r="Y219" s="28" t="n"/>
      <c r="Z219" s="30" t="n"/>
      <c r="AA219" s="30" t="n"/>
      <c r="AB219" s="28" t="n"/>
      <c r="AC219" s="29">
        <f>IFERROR(TRIM(INDEX($A219:$X219,MATCH(Lists!$J$2,$A$1:$X$1,0))&amp;""),"")</f>
        <v/>
      </c>
      <c r="AD219" s="29">
        <f>IFERROR(TRIM(INDEX($A219:$X219,MATCH(Lists!$J$3,$A$1:$X$1,0))&amp;""),"")</f>
        <v/>
      </c>
      <c r="AE219" s="29">
        <f>IFERROR(TRIM(INDEX($A219:$X219,MATCH(Lists!$J$4,$A$1:$X$1,0))&amp;""),"")</f>
        <v/>
      </c>
      <c r="AF219" s="29">
        <f>IFERROR(TRIM(INDEX($A219:$X219,MATCH(Lists!$J$5,$A$1:$X$1,0))&amp;""),"")</f>
        <v/>
      </c>
      <c r="AG219" s="29">
        <f>IFERROR(TRIM(INDEX($A219:$X219,MATCH(Lists!$J$7,$A$1:$X$1,0))&amp;""),"")</f>
        <v/>
      </c>
      <c r="AH219" s="29">
        <f>IF(AC219="",0,IF(UPPER(TRIM(Z219))="Y",0,IF(AG219="",1,IF(IFERROR(INDEX(Lists!$B$2:$B$9,MATCH(AG219,Lists!$A$2:$A$9,0)),"N")="Y",1,0))))</f>
        <v/>
      </c>
      <c r="AI219" s="29">
        <f>IF(AND(AH219=1,AF219&lt;&gt;""),SUMPRODUCT(($AF$2:AF219=AF219)*($AH$2:AH219=1)),"")</f>
        <v/>
      </c>
      <c r="AJ219" s="29">
        <f>IF(AI219="","",AF219&amp;"|"&amp;AI219)</f>
        <v/>
      </c>
      <c r="AK219" s="29">
        <f>IFERROR(TRIM(INDEX($A219:$X219,MATCH(Lists!$J$6,$A$1:$X$1,0))&amp;""),"")</f>
        <v/>
      </c>
    </row>
    <row r="220">
      <c r="Y220" s="28" t="n"/>
      <c r="Z220" s="30" t="n"/>
      <c r="AA220" s="30" t="n"/>
      <c r="AB220" s="28" t="n"/>
      <c r="AC220" s="29">
        <f>IFERROR(TRIM(INDEX($A220:$X220,MATCH(Lists!$J$2,$A$1:$X$1,0))&amp;""),"")</f>
        <v/>
      </c>
      <c r="AD220" s="29">
        <f>IFERROR(TRIM(INDEX($A220:$X220,MATCH(Lists!$J$3,$A$1:$X$1,0))&amp;""),"")</f>
        <v/>
      </c>
      <c r="AE220" s="29">
        <f>IFERROR(TRIM(INDEX($A220:$X220,MATCH(Lists!$J$4,$A$1:$X$1,0))&amp;""),"")</f>
        <v/>
      </c>
      <c r="AF220" s="29">
        <f>IFERROR(TRIM(INDEX($A220:$X220,MATCH(Lists!$J$5,$A$1:$X$1,0))&amp;""),"")</f>
        <v/>
      </c>
      <c r="AG220" s="29">
        <f>IFERROR(TRIM(INDEX($A220:$X220,MATCH(Lists!$J$7,$A$1:$X$1,0))&amp;""),"")</f>
        <v/>
      </c>
      <c r="AH220" s="29">
        <f>IF(AC220="",0,IF(UPPER(TRIM(Z220))="Y",0,IF(AG220="",1,IF(IFERROR(INDEX(Lists!$B$2:$B$9,MATCH(AG220,Lists!$A$2:$A$9,0)),"N")="Y",1,0))))</f>
        <v/>
      </c>
      <c r="AI220" s="29">
        <f>IF(AND(AH220=1,AF220&lt;&gt;""),SUMPRODUCT(($AF$2:AF220=AF220)*($AH$2:AH220=1)),"")</f>
        <v/>
      </c>
      <c r="AJ220" s="29">
        <f>IF(AI220="","",AF220&amp;"|"&amp;AI220)</f>
        <v/>
      </c>
      <c r="AK220" s="29">
        <f>IFERROR(TRIM(INDEX($A220:$X220,MATCH(Lists!$J$6,$A$1:$X$1,0))&amp;""),"")</f>
        <v/>
      </c>
    </row>
    <row r="221">
      <c r="Y221" s="28" t="n"/>
      <c r="Z221" s="30" t="n"/>
      <c r="AA221" s="30" t="n"/>
      <c r="AB221" s="28" t="n"/>
      <c r="AC221" s="29">
        <f>IFERROR(TRIM(INDEX($A221:$X221,MATCH(Lists!$J$2,$A$1:$X$1,0))&amp;""),"")</f>
        <v/>
      </c>
      <c r="AD221" s="29">
        <f>IFERROR(TRIM(INDEX($A221:$X221,MATCH(Lists!$J$3,$A$1:$X$1,0))&amp;""),"")</f>
        <v/>
      </c>
      <c r="AE221" s="29">
        <f>IFERROR(TRIM(INDEX($A221:$X221,MATCH(Lists!$J$4,$A$1:$X$1,0))&amp;""),"")</f>
        <v/>
      </c>
      <c r="AF221" s="29">
        <f>IFERROR(TRIM(INDEX($A221:$X221,MATCH(Lists!$J$5,$A$1:$X$1,0))&amp;""),"")</f>
        <v/>
      </c>
      <c r="AG221" s="29">
        <f>IFERROR(TRIM(INDEX($A221:$X221,MATCH(Lists!$J$7,$A$1:$X$1,0))&amp;""),"")</f>
        <v/>
      </c>
      <c r="AH221" s="29">
        <f>IF(AC221="",0,IF(UPPER(TRIM(Z221))="Y",0,IF(AG221="",1,IF(IFERROR(INDEX(Lists!$B$2:$B$9,MATCH(AG221,Lists!$A$2:$A$9,0)),"N")="Y",1,0))))</f>
        <v/>
      </c>
      <c r="AI221" s="29">
        <f>IF(AND(AH221=1,AF221&lt;&gt;""),SUMPRODUCT(($AF$2:AF221=AF221)*($AH$2:AH221=1)),"")</f>
        <v/>
      </c>
      <c r="AJ221" s="29">
        <f>IF(AI221="","",AF221&amp;"|"&amp;AI221)</f>
        <v/>
      </c>
      <c r="AK221" s="29">
        <f>IFERROR(TRIM(INDEX($A221:$X221,MATCH(Lists!$J$6,$A$1:$X$1,0))&amp;""),"")</f>
        <v/>
      </c>
    </row>
    <row r="222">
      <c r="Y222" s="28" t="n"/>
      <c r="Z222" s="30" t="n"/>
      <c r="AA222" s="30" t="n"/>
      <c r="AB222" s="28" t="n"/>
      <c r="AC222" s="29">
        <f>IFERROR(TRIM(INDEX($A222:$X222,MATCH(Lists!$J$2,$A$1:$X$1,0))&amp;""),"")</f>
        <v/>
      </c>
      <c r="AD222" s="29">
        <f>IFERROR(TRIM(INDEX($A222:$X222,MATCH(Lists!$J$3,$A$1:$X$1,0))&amp;""),"")</f>
        <v/>
      </c>
      <c r="AE222" s="29">
        <f>IFERROR(TRIM(INDEX($A222:$X222,MATCH(Lists!$J$4,$A$1:$X$1,0))&amp;""),"")</f>
        <v/>
      </c>
      <c r="AF222" s="29">
        <f>IFERROR(TRIM(INDEX($A222:$X222,MATCH(Lists!$J$5,$A$1:$X$1,0))&amp;""),"")</f>
        <v/>
      </c>
      <c r="AG222" s="29">
        <f>IFERROR(TRIM(INDEX($A222:$X222,MATCH(Lists!$J$7,$A$1:$X$1,0))&amp;""),"")</f>
        <v/>
      </c>
      <c r="AH222" s="29">
        <f>IF(AC222="",0,IF(UPPER(TRIM(Z222))="Y",0,IF(AG222="",1,IF(IFERROR(INDEX(Lists!$B$2:$B$9,MATCH(AG222,Lists!$A$2:$A$9,0)),"N")="Y",1,0))))</f>
        <v/>
      </c>
      <c r="AI222" s="29">
        <f>IF(AND(AH222=1,AF222&lt;&gt;""),SUMPRODUCT(($AF$2:AF222=AF222)*($AH$2:AH222=1)),"")</f>
        <v/>
      </c>
      <c r="AJ222" s="29">
        <f>IF(AI222="","",AF222&amp;"|"&amp;AI222)</f>
        <v/>
      </c>
      <c r="AK222" s="29">
        <f>IFERROR(TRIM(INDEX($A222:$X222,MATCH(Lists!$J$6,$A$1:$X$1,0))&amp;""),"")</f>
        <v/>
      </c>
    </row>
    <row r="223">
      <c r="Y223" s="28" t="n"/>
      <c r="Z223" s="30" t="n"/>
      <c r="AA223" s="30" t="n"/>
      <c r="AB223" s="28" t="n"/>
      <c r="AC223" s="29">
        <f>IFERROR(TRIM(INDEX($A223:$X223,MATCH(Lists!$J$2,$A$1:$X$1,0))&amp;""),"")</f>
        <v/>
      </c>
      <c r="AD223" s="29">
        <f>IFERROR(TRIM(INDEX($A223:$X223,MATCH(Lists!$J$3,$A$1:$X$1,0))&amp;""),"")</f>
        <v/>
      </c>
      <c r="AE223" s="29">
        <f>IFERROR(TRIM(INDEX($A223:$X223,MATCH(Lists!$J$4,$A$1:$X$1,0))&amp;""),"")</f>
        <v/>
      </c>
      <c r="AF223" s="29">
        <f>IFERROR(TRIM(INDEX($A223:$X223,MATCH(Lists!$J$5,$A$1:$X$1,0))&amp;""),"")</f>
        <v/>
      </c>
      <c r="AG223" s="29">
        <f>IFERROR(TRIM(INDEX($A223:$X223,MATCH(Lists!$J$7,$A$1:$X$1,0))&amp;""),"")</f>
        <v/>
      </c>
      <c r="AH223" s="29">
        <f>IF(AC223="",0,IF(UPPER(TRIM(Z223))="Y",0,IF(AG223="",1,IF(IFERROR(INDEX(Lists!$B$2:$B$9,MATCH(AG223,Lists!$A$2:$A$9,0)),"N")="Y",1,0))))</f>
        <v/>
      </c>
      <c r="AI223" s="29">
        <f>IF(AND(AH223=1,AF223&lt;&gt;""),SUMPRODUCT(($AF$2:AF223=AF223)*($AH$2:AH223=1)),"")</f>
        <v/>
      </c>
      <c r="AJ223" s="29">
        <f>IF(AI223="","",AF223&amp;"|"&amp;AI223)</f>
        <v/>
      </c>
      <c r="AK223" s="29">
        <f>IFERROR(TRIM(INDEX($A223:$X223,MATCH(Lists!$J$6,$A$1:$X$1,0))&amp;""),"")</f>
        <v/>
      </c>
    </row>
    <row r="224">
      <c r="Y224" s="28" t="n"/>
      <c r="Z224" s="30" t="n"/>
      <c r="AA224" s="30" t="n"/>
      <c r="AB224" s="28" t="n"/>
      <c r="AC224" s="29">
        <f>IFERROR(TRIM(INDEX($A224:$X224,MATCH(Lists!$J$2,$A$1:$X$1,0))&amp;""),"")</f>
        <v/>
      </c>
      <c r="AD224" s="29">
        <f>IFERROR(TRIM(INDEX($A224:$X224,MATCH(Lists!$J$3,$A$1:$X$1,0))&amp;""),"")</f>
        <v/>
      </c>
      <c r="AE224" s="29">
        <f>IFERROR(TRIM(INDEX($A224:$X224,MATCH(Lists!$J$4,$A$1:$X$1,0))&amp;""),"")</f>
        <v/>
      </c>
      <c r="AF224" s="29">
        <f>IFERROR(TRIM(INDEX($A224:$X224,MATCH(Lists!$J$5,$A$1:$X$1,0))&amp;""),"")</f>
        <v/>
      </c>
      <c r="AG224" s="29">
        <f>IFERROR(TRIM(INDEX($A224:$X224,MATCH(Lists!$J$7,$A$1:$X$1,0))&amp;""),"")</f>
        <v/>
      </c>
      <c r="AH224" s="29">
        <f>IF(AC224="",0,IF(UPPER(TRIM(Z224))="Y",0,IF(AG224="",1,IF(IFERROR(INDEX(Lists!$B$2:$B$9,MATCH(AG224,Lists!$A$2:$A$9,0)),"N")="Y",1,0))))</f>
        <v/>
      </c>
      <c r="AI224" s="29">
        <f>IF(AND(AH224=1,AF224&lt;&gt;""),SUMPRODUCT(($AF$2:AF224=AF224)*($AH$2:AH224=1)),"")</f>
        <v/>
      </c>
      <c r="AJ224" s="29">
        <f>IF(AI224="","",AF224&amp;"|"&amp;AI224)</f>
        <v/>
      </c>
      <c r="AK224" s="29">
        <f>IFERROR(TRIM(INDEX($A224:$X224,MATCH(Lists!$J$6,$A$1:$X$1,0))&amp;""),"")</f>
        <v/>
      </c>
    </row>
    <row r="225">
      <c r="Y225" s="28" t="n"/>
      <c r="Z225" s="30" t="n"/>
      <c r="AA225" s="30" t="n"/>
      <c r="AB225" s="28" t="n"/>
      <c r="AC225" s="29">
        <f>IFERROR(TRIM(INDEX($A225:$X225,MATCH(Lists!$J$2,$A$1:$X$1,0))&amp;""),"")</f>
        <v/>
      </c>
      <c r="AD225" s="29">
        <f>IFERROR(TRIM(INDEX($A225:$X225,MATCH(Lists!$J$3,$A$1:$X$1,0))&amp;""),"")</f>
        <v/>
      </c>
      <c r="AE225" s="29">
        <f>IFERROR(TRIM(INDEX($A225:$X225,MATCH(Lists!$J$4,$A$1:$X$1,0))&amp;""),"")</f>
        <v/>
      </c>
      <c r="AF225" s="29">
        <f>IFERROR(TRIM(INDEX($A225:$X225,MATCH(Lists!$J$5,$A$1:$X$1,0))&amp;""),"")</f>
        <v/>
      </c>
      <c r="AG225" s="29">
        <f>IFERROR(TRIM(INDEX($A225:$X225,MATCH(Lists!$J$7,$A$1:$X$1,0))&amp;""),"")</f>
        <v/>
      </c>
      <c r="AH225" s="29">
        <f>IF(AC225="",0,IF(UPPER(TRIM(Z225))="Y",0,IF(AG225="",1,IF(IFERROR(INDEX(Lists!$B$2:$B$9,MATCH(AG225,Lists!$A$2:$A$9,0)),"N")="Y",1,0))))</f>
        <v/>
      </c>
      <c r="AI225" s="29">
        <f>IF(AND(AH225=1,AF225&lt;&gt;""),SUMPRODUCT(($AF$2:AF225=AF225)*($AH$2:AH225=1)),"")</f>
        <v/>
      </c>
      <c r="AJ225" s="29">
        <f>IF(AI225="","",AF225&amp;"|"&amp;AI225)</f>
        <v/>
      </c>
      <c r="AK225" s="29">
        <f>IFERROR(TRIM(INDEX($A225:$X225,MATCH(Lists!$J$6,$A$1:$X$1,0))&amp;""),"")</f>
        <v/>
      </c>
    </row>
    <row r="226">
      <c r="Y226" s="28" t="n"/>
      <c r="Z226" s="30" t="n"/>
      <c r="AA226" s="30" t="n"/>
      <c r="AB226" s="28" t="n"/>
      <c r="AC226" s="29">
        <f>IFERROR(TRIM(INDEX($A226:$X226,MATCH(Lists!$J$2,$A$1:$X$1,0))&amp;""),"")</f>
        <v/>
      </c>
      <c r="AD226" s="29">
        <f>IFERROR(TRIM(INDEX($A226:$X226,MATCH(Lists!$J$3,$A$1:$X$1,0))&amp;""),"")</f>
        <v/>
      </c>
      <c r="AE226" s="29">
        <f>IFERROR(TRIM(INDEX($A226:$X226,MATCH(Lists!$J$4,$A$1:$X$1,0))&amp;""),"")</f>
        <v/>
      </c>
      <c r="AF226" s="29">
        <f>IFERROR(TRIM(INDEX($A226:$X226,MATCH(Lists!$J$5,$A$1:$X$1,0))&amp;""),"")</f>
        <v/>
      </c>
      <c r="AG226" s="29">
        <f>IFERROR(TRIM(INDEX($A226:$X226,MATCH(Lists!$J$7,$A$1:$X$1,0))&amp;""),"")</f>
        <v/>
      </c>
      <c r="AH226" s="29">
        <f>IF(AC226="",0,IF(UPPER(TRIM(Z226))="Y",0,IF(AG226="",1,IF(IFERROR(INDEX(Lists!$B$2:$B$9,MATCH(AG226,Lists!$A$2:$A$9,0)),"N")="Y",1,0))))</f>
        <v/>
      </c>
      <c r="AI226" s="29">
        <f>IF(AND(AH226=1,AF226&lt;&gt;""),SUMPRODUCT(($AF$2:AF226=AF226)*($AH$2:AH226=1)),"")</f>
        <v/>
      </c>
      <c r="AJ226" s="29">
        <f>IF(AI226="","",AF226&amp;"|"&amp;AI226)</f>
        <v/>
      </c>
      <c r="AK226" s="29">
        <f>IFERROR(TRIM(INDEX($A226:$X226,MATCH(Lists!$J$6,$A$1:$X$1,0))&amp;""),"")</f>
        <v/>
      </c>
    </row>
    <row r="227">
      <c r="Y227" s="28" t="n"/>
      <c r="Z227" s="30" t="n"/>
      <c r="AA227" s="30" t="n"/>
      <c r="AB227" s="28" t="n"/>
      <c r="AC227" s="29">
        <f>IFERROR(TRIM(INDEX($A227:$X227,MATCH(Lists!$J$2,$A$1:$X$1,0))&amp;""),"")</f>
        <v/>
      </c>
      <c r="AD227" s="29">
        <f>IFERROR(TRIM(INDEX($A227:$X227,MATCH(Lists!$J$3,$A$1:$X$1,0))&amp;""),"")</f>
        <v/>
      </c>
      <c r="AE227" s="29">
        <f>IFERROR(TRIM(INDEX($A227:$X227,MATCH(Lists!$J$4,$A$1:$X$1,0))&amp;""),"")</f>
        <v/>
      </c>
      <c r="AF227" s="29">
        <f>IFERROR(TRIM(INDEX($A227:$X227,MATCH(Lists!$J$5,$A$1:$X$1,0))&amp;""),"")</f>
        <v/>
      </c>
      <c r="AG227" s="29">
        <f>IFERROR(TRIM(INDEX($A227:$X227,MATCH(Lists!$J$7,$A$1:$X$1,0))&amp;""),"")</f>
        <v/>
      </c>
      <c r="AH227" s="29">
        <f>IF(AC227="",0,IF(UPPER(TRIM(Z227))="Y",0,IF(AG227="",1,IF(IFERROR(INDEX(Lists!$B$2:$B$9,MATCH(AG227,Lists!$A$2:$A$9,0)),"N")="Y",1,0))))</f>
        <v/>
      </c>
      <c r="AI227" s="29">
        <f>IF(AND(AH227=1,AF227&lt;&gt;""),SUMPRODUCT(($AF$2:AF227=AF227)*($AH$2:AH227=1)),"")</f>
        <v/>
      </c>
      <c r="AJ227" s="29">
        <f>IF(AI227="","",AF227&amp;"|"&amp;AI227)</f>
        <v/>
      </c>
      <c r="AK227" s="29">
        <f>IFERROR(TRIM(INDEX($A227:$X227,MATCH(Lists!$J$6,$A$1:$X$1,0))&amp;""),"")</f>
        <v/>
      </c>
    </row>
    <row r="228">
      <c r="Y228" s="28" t="n"/>
      <c r="Z228" s="30" t="n"/>
      <c r="AA228" s="30" t="n"/>
      <c r="AB228" s="28" t="n"/>
      <c r="AC228" s="29">
        <f>IFERROR(TRIM(INDEX($A228:$X228,MATCH(Lists!$J$2,$A$1:$X$1,0))&amp;""),"")</f>
        <v/>
      </c>
      <c r="AD228" s="29">
        <f>IFERROR(TRIM(INDEX($A228:$X228,MATCH(Lists!$J$3,$A$1:$X$1,0))&amp;""),"")</f>
        <v/>
      </c>
      <c r="AE228" s="29">
        <f>IFERROR(TRIM(INDEX($A228:$X228,MATCH(Lists!$J$4,$A$1:$X$1,0))&amp;""),"")</f>
        <v/>
      </c>
      <c r="AF228" s="29">
        <f>IFERROR(TRIM(INDEX($A228:$X228,MATCH(Lists!$J$5,$A$1:$X$1,0))&amp;""),"")</f>
        <v/>
      </c>
      <c r="AG228" s="29">
        <f>IFERROR(TRIM(INDEX($A228:$X228,MATCH(Lists!$J$7,$A$1:$X$1,0))&amp;""),"")</f>
        <v/>
      </c>
      <c r="AH228" s="29">
        <f>IF(AC228="",0,IF(UPPER(TRIM(Z228))="Y",0,IF(AG228="",1,IF(IFERROR(INDEX(Lists!$B$2:$B$9,MATCH(AG228,Lists!$A$2:$A$9,0)),"N")="Y",1,0))))</f>
        <v/>
      </c>
      <c r="AI228" s="29">
        <f>IF(AND(AH228=1,AF228&lt;&gt;""),SUMPRODUCT(($AF$2:AF228=AF228)*($AH$2:AH228=1)),"")</f>
        <v/>
      </c>
      <c r="AJ228" s="29">
        <f>IF(AI228="","",AF228&amp;"|"&amp;AI228)</f>
        <v/>
      </c>
      <c r="AK228" s="29">
        <f>IFERROR(TRIM(INDEX($A228:$X228,MATCH(Lists!$J$6,$A$1:$X$1,0))&amp;""),"")</f>
        <v/>
      </c>
    </row>
    <row r="229">
      <c r="Y229" s="28" t="n"/>
      <c r="Z229" s="30" t="n"/>
      <c r="AA229" s="30" t="n"/>
      <c r="AB229" s="28" t="n"/>
      <c r="AC229" s="29">
        <f>IFERROR(TRIM(INDEX($A229:$X229,MATCH(Lists!$J$2,$A$1:$X$1,0))&amp;""),"")</f>
        <v/>
      </c>
      <c r="AD229" s="29">
        <f>IFERROR(TRIM(INDEX($A229:$X229,MATCH(Lists!$J$3,$A$1:$X$1,0))&amp;""),"")</f>
        <v/>
      </c>
      <c r="AE229" s="29">
        <f>IFERROR(TRIM(INDEX($A229:$X229,MATCH(Lists!$J$4,$A$1:$X$1,0))&amp;""),"")</f>
        <v/>
      </c>
      <c r="AF229" s="29">
        <f>IFERROR(TRIM(INDEX($A229:$X229,MATCH(Lists!$J$5,$A$1:$X$1,0))&amp;""),"")</f>
        <v/>
      </c>
      <c r="AG229" s="29">
        <f>IFERROR(TRIM(INDEX($A229:$X229,MATCH(Lists!$J$7,$A$1:$X$1,0))&amp;""),"")</f>
        <v/>
      </c>
      <c r="AH229" s="29">
        <f>IF(AC229="",0,IF(UPPER(TRIM(Z229))="Y",0,IF(AG229="",1,IF(IFERROR(INDEX(Lists!$B$2:$B$9,MATCH(AG229,Lists!$A$2:$A$9,0)),"N")="Y",1,0))))</f>
        <v/>
      </c>
      <c r="AI229" s="29">
        <f>IF(AND(AH229=1,AF229&lt;&gt;""),SUMPRODUCT(($AF$2:AF229=AF229)*($AH$2:AH229=1)),"")</f>
        <v/>
      </c>
      <c r="AJ229" s="29">
        <f>IF(AI229="","",AF229&amp;"|"&amp;AI229)</f>
        <v/>
      </c>
      <c r="AK229" s="29">
        <f>IFERROR(TRIM(INDEX($A229:$X229,MATCH(Lists!$J$6,$A$1:$X$1,0))&amp;""),"")</f>
        <v/>
      </c>
    </row>
    <row r="230">
      <c r="Y230" s="28" t="n"/>
      <c r="Z230" s="30" t="n"/>
      <c r="AA230" s="30" t="n"/>
      <c r="AB230" s="28" t="n"/>
      <c r="AC230" s="29">
        <f>IFERROR(TRIM(INDEX($A230:$X230,MATCH(Lists!$J$2,$A$1:$X$1,0))&amp;""),"")</f>
        <v/>
      </c>
      <c r="AD230" s="29">
        <f>IFERROR(TRIM(INDEX($A230:$X230,MATCH(Lists!$J$3,$A$1:$X$1,0))&amp;""),"")</f>
        <v/>
      </c>
      <c r="AE230" s="29">
        <f>IFERROR(TRIM(INDEX($A230:$X230,MATCH(Lists!$J$4,$A$1:$X$1,0))&amp;""),"")</f>
        <v/>
      </c>
      <c r="AF230" s="29">
        <f>IFERROR(TRIM(INDEX($A230:$X230,MATCH(Lists!$J$5,$A$1:$X$1,0))&amp;""),"")</f>
        <v/>
      </c>
      <c r="AG230" s="29">
        <f>IFERROR(TRIM(INDEX($A230:$X230,MATCH(Lists!$J$7,$A$1:$X$1,0))&amp;""),"")</f>
        <v/>
      </c>
      <c r="AH230" s="29">
        <f>IF(AC230="",0,IF(UPPER(TRIM(Z230))="Y",0,IF(AG230="",1,IF(IFERROR(INDEX(Lists!$B$2:$B$9,MATCH(AG230,Lists!$A$2:$A$9,0)),"N")="Y",1,0))))</f>
        <v/>
      </c>
      <c r="AI230" s="29">
        <f>IF(AND(AH230=1,AF230&lt;&gt;""),SUMPRODUCT(($AF$2:AF230=AF230)*($AH$2:AH230=1)),"")</f>
        <v/>
      </c>
      <c r="AJ230" s="29">
        <f>IF(AI230="","",AF230&amp;"|"&amp;AI230)</f>
        <v/>
      </c>
      <c r="AK230" s="29">
        <f>IFERROR(TRIM(INDEX($A230:$X230,MATCH(Lists!$J$6,$A$1:$X$1,0))&amp;""),"")</f>
        <v/>
      </c>
    </row>
    <row r="231">
      <c r="Y231" s="28" t="n"/>
      <c r="Z231" s="30" t="n"/>
      <c r="AA231" s="30" t="n"/>
      <c r="AB231" s="28" t="n"/>
      <c r="AC231" s="29">
        <f>IFERROR(TRIM(INDEX($A231:$X231,MATCH(Lists!$J$2,$A$1:$X$1,0))&amp;""),"")</f>
        <v/>
      </c>
      <c r="AD231" s="29">
        <f>IFERROR(TRIM(INDEX($A231:$X231,MATCH(Lists!$J$3,$A$1:$X$1,0))&amp;""),"")</f>
        <v/>
      </c>
      <c r="AE231" s="29">
        <f>IFERROR(TRIM(INDEX($A231:$X231,MATCH(Lists!$J$4,$A$1:$X$1,0))&amp;""),"")</f>
        <v/>
      </c>
      <c r="AF231" s="29">
        <f>IFERROR(TRIM(INDEX($A231:$X231,MATCH(Lists!$J$5,$A$1:$X$1,0))&amp;""),"")</f>
        <v/>
      </c>
      <c r="AG231" s="29">
        <f>IFERROR(TRIM(INDEX($A231:$X231,MATCH(Lists!$J$7,$A$1:$X$1,0))&amp;""),"")</f>
        <v/>
      </c>
      <c r="AH231" s="29">
        <f>IF(AC231="",0,IF(UPPER(TRIM(Z231))="Y",0,IF(AG231="",1,IF(IFERROR(INDEX(Lists!$B$2:$B$9,MATCH(AG231,Lists!$A$2:$A$9,0)),"N")="Y",1,0))))</f>
        <v/>
      </c>
      <c r="AI231" s="29">
        <f>IF(AND(AH231=1,AF231&lt;&gt;""),SUMPRODUCT(($AF$2:AF231=AF231)*($AH$2:AH231=1)),"")</f>
        <v/>
      </c>
      <c r="AJ231" s="29">
        <f>IF(AI231="","",AF231&amp;"|"&amp;AI231)</f>
        <v/>
      </c>
      <c r="AK231" s="29">
        <f>IFERROR(TRIM(INDEX($A231:$X231,MATCH(Lists!$J$6,$A$1:$X$1,0))&amp;""),"")</f>
        <v/>
      </c>
    </row>
    <row r="232">
      <c r="Y232" s="28" t="n"/>
      <c r="Z232" s="30" t="n"/>
      <c r="AA232" s="30" t="n"/>
      <c r="AB232" s="28" t="n"/>
      <c r="AC232" s="29">
        <f>IFERROR(TRIM(INDEX($A232:$X232,MATCH(Lists!$J$2,$A$1:$X$1,0))&amp;""),"")</f>
        <v/>
      </c>
      <c r="AD232" s="29">
        <f>IFERROR(TRIM(INDEX($A232:$X232,MATCH(Lists!$J$3,$A$1:$X$1,0))&amp;""),"")</f>
        <v/>
      </c>
      <c r="AE232" s="29">
        <f>IFERROR(TRIM(INDEX($A232:$X232,MATCH(Lists!$J$4,$A$1:$X$1,0))&amp;""),"")</f>
        <v/>
      </c>
      <c r="AF232" s="29">
        <f>IFERROR(TRIM(INDEX($A232:$X232,MATCH(Lists!$J$5,$A$1:$X$1,0))&amp;""),"")</f>
        <v/>
      </c>
      <c r="AG232" s="29">
        <f>IFERROR(TRIM(INDEX($A232:$X232,MATCH(Lists!$J$7,$A$1:$X$1,0))&amp;""),"")</f>
        <v/>
      </c>
      <c r="AH232" s="29">
        <f>IF(AC232="",0,IF(UPPER(TRIM(Z232))="Y",0,IF(AG232="",1,IF(IFERROR(INDEX(Lists!$B$2:$B$9,MATCH(AG232,Lists!$A$2:$A$9,0)),"N")="Y",1,0))))</f>
        <v/>
      </c>
      <c r="AI232" s="29">
        <f>IF(AND(AH232=1,AF232&lt;&gt;""),SUMPRODUCT(($AF$2:AF232=AF232)*($AH$2:AH232=1)),"")</f>
        <v/>
      </c>
      <c r="AJ232" s="29">
        <f>IF(AI232="","",AF232&amp;"|"&amp;AI232)</f>
        <v/>
      </c>
      <c r="AK232" s="29">
        <f>IFERROR(TRIM(INDEX($A232:$X232,MATCH(Lists!$J$6,$A$1:$X$1,0))&amp;""),"")</f>
        <v/>
      </c>
    </row>
    <row r="233">
      <c r="Y233" s="28" t="n"/>
      <c r="Z233" s="30" t="n"/>
      <c r="AA233" s="30" t="n"/>
      <c r="AB233" s="28" t="n"/>
      <c r="AC233" s="29">
        <f>IFERROR(TRIM(INDEX($A233:$X233,MATCH(Lists!$J$2,$A$1:$X$1,0))&amp;""),"")</f>
        <v/>
      </c>
      <c r="AD233" s="29">
        <f>IFERROR(TRIM(INDEX($A233:$X233,MATCH(Lists!$J$3,$A$1:$X$1,0))&amp;""),"")</f>
        <v/>
      </c>
      <c r="AE233" s="29">
        <f>IFERROR(TRIM(INDEX($A233:$X233,MATCH(Lists!$J$4,$A$1:$X$1,0))&amp;""),"")</f>
        <v/>
      </c>
      <c r="AF233" s="29">
        <f>IFERROR(TRIM(INDEX($A233:$X233,MATCH(Lists!$J$5,$A$1:$X$1,0))&amp;""),"")</f>
        <v/>
      </c>
      <c r="AG233" s="29">
        <f>IFERROR(TRIM(INDEX($A233:$X233,MATCH(Lists!$J$7,$A$1:$X$1,0))&amp;""),"")</f>
        <v/>
      </c>
      <c r="AH233" s="29">
        <f>IF(AC233="",0,IF(UPPER(TRIM(Z233))="Y",0,IF(AG233="",1,IF(IFERROR(INDEX(Lists!$B$2:$B$9,MATCH(AG233,Lists!$A$2:$A$9,0)),"N")="Y",1,0))))</f>
        <v/>
      </c>
      <c r="AI233" s="29">
        <f>IF(AND(AH233=1,AF233&lt;&gt;""),SUMPRODUCT(($AF$2:AF233=AF233)*($AH$2:AH233=1)),"")</f>
        <v/>
      </c>
      <c r="AJ233" s="29">
        <f>IF(AI233="","",AF233&amp;"|"&amp;AI233)</f>
        <v/>
      </c>
      <c r="AK233" s="29">
        <f>IFERROR(TRIM(INDEX($A233:$X233,MATCH(Lists!$J$6,$A$1:$X$1,0))&amp;""),"")</f>
        <v/>
      </c>
    </row>
    <row r="234">
      <c r="Y234" s="28" t="n"/>
      <c r="Z234" s="30" t="n"/>
      <c r="AA234" s="30" t="n"/>
      <c r="AB234" s="28" t="n"/>
      <c r="AC234" s="29">
        <f>IFERROR(TRIM(INDEX($A234:$X234,MATCH(Lists!$J$2,$A$1:$X$1,0))&amp;""),"")</f>
        <v/>
      </c>
      <c r="AD234" s="29">
        <f>IFERROR(TRIM(INDEX($A234:$X234,MATCH(Lists!$J$3,$A$1:$X$1,0))&amp;""),"")</f>
        <v/>
      </c>
      <c r="AE234" s="29">
        <f>IFERROR(TRIM(INDEX($A234:$X234,MATCH(Lists!$J$4,$A$1:$X$1,0))&amp;""),"")</f>
        <v/>
      </c>
      <c r="AF234" s="29">
        <f>IFERROR(TRIM(INDEX($A234:$X234,MATCH(Lists!$J$5,$A$1:$X$1,0))&amp;""),"")</f>
        <v/>
      </c>
      <c r="AG234" s="29">
        <f>IFERROR(TRIM(INDEX($A234:$X234,MATCH(Lists!$J$7,$A$1:$X$1,0))&amp;""),"")</f>
        <v/>
      </c>
      <c r="AH234" s="29">
        <f>IF(AC234="",0,IF(UPPER(TRIM(Z234))="Y",0,IF(AG234="",1,IF(IFERROR(INDEX(Lists!$B$2:$B$9,MATCH(AG234,Lists!$A$2:$A$9,0)),"N")="Y",1,0))))</f>
        <v/>
      </c>
      <c r="AI234" s="29">
        <f>IF(AND(AH234=1,AF234&lt;&gt;""),SUMPRODUCT(($AF$2:AF234=AF234)*($AH$2:AH234=1)),"")</f>
        <v/>
      </c>
      <c r="AJ234" s="29">
        <f>IF(AI234="","",AF234&amp;"|"&amp;AI234)</f>
        <v/>
      </c>
      <c r="AK234" s="29">
        <f>IFERROR(TRIM(INDEX($A234:$X234,MATCH(Lists!$J$6,$A$1:$X$1,0))&amp;""),"")</f>
        <v/>
      </c>
    </row>
    <row r="235">
      <c r="Y235" s="28" t="n"/>
      <c r="Z235" s="30" t="n"/>
      <c r="AA235" s="30" t="n"/>
      <c r="AB235" s="28" t="n"/>
      <c r="AC235" s="29">
        <f>IFERROR(TRIM(INDEX($A235:$X235,MATCH(Lists!$J$2,$A$1:$X$1,0))&amp;""),"")</f>
        <v/>
      </c>
      <c r="AD235" s="29">
        <f>IFERROR(TRIM(INDEX($A235:$X235,MATCH(Lists!$J$3,$A$1:$X$1,0))&amp;""),"")</f>
        <v/>
      </c>
      <c r="AE235" s="29">
        <f>IFERROR(TRIM(INDEX($A235:$X235,MATCH(Lists!$J$4,$A$1:$X$1,0))&amp;""),"")</f>
        <v/>
      </c>
      <c r="AF235" s="29">
        <f>IFERROR(TRIM(INDEX($A235:$X235,MATCH(Lists!$J$5,$A$1:$X$1,0))&amp;""),"")</f>
        <v/>
      </c>
      <c r="AG235" s="29">
        <f>IFERROR(TRIM(INDEX($A235:$X235,MATCH(Lists!$J$7,$A$1:$X$1,0))&amp;""),"")</f>
        <v/>
      </c>
      <c r="AH235" s="29">
        <f>IF(AC235="",0,IF(UPPER(TRIM(Z235))="Y",0,IF(AG235="",1,IF(IFERROR(INDEX(Lists!$B$2:$B$9,MATCH(AG235,Lists!$A$2:$A$9,0)),"N")="Y",1,0))))</f>
        <v/>
      </c>
      <c r="AI235" s="29">
        <f>IF(AND(AH235=1,AF235&lt;&gt;""),SUMPRODUCT(($AF$2:AF235=AF235)*($AH$2:AH235=1)),"")</f>
        <v/>
      </c>
      <c r="AJ235" s="29">
        <f>IF(AI235="","",AF235&amp;"|"&amp;AI235)</f>
        <v/>
      </c>
      <c r="AK235" s="29">
        <f>IFERROR(TRIM(INDEX($A235:$X235,MATCH(Lists!$J$6,$A$1:$X$1,0))&amp;""),"")</f>
        <v/>
      </c>
    </row>
    <row r="236">
      <c r="Y236" s="28" t="n"/>
      <c r="Z236" s="30" t="n"/>
      <c r="AA236" s="30" t="n"/>
      <c r="AB236" s="28" t="n"/>
      <c r="AC236" s="29">
        <f>IFERROR(TRIM(INDEX($A236:$X236,MATCH(Lists!$J$2,$A$1:$X$1,0))&amp;""),"")</f>
        <v/>
      </c>
      <c r="AD236" s="29">
        <f>IFERROR(TRIM(INDEX($A236:$X236,MATCH(Lists!$J$3,$A$1:$X$1,0))&amp;""),"")</f>
        <v/>
      </c>
      <c r="AE236" s="29">
        <f>IFERROR(TRIM(INDEX($A236:$X236,MATCH(Lists!$J$4,$A$1:$X$1,0))&amp;""),"")</f>
        <v/>
      </c>
      <c r="AF236" s="29">
        <f>IFERROR(TRIM(INDEX($A236:$X236,MATCH(Lists!$J$5,$A$1:$X$1,0))&amp;""),"")</f>
        <v/>
      </c>
      <c r="AG236" s="29">
        <f>IFERROR(TRIM(INDEX($A236:$X236,MATCH(Lists!$J$7,$A$1:$X$1,0))&amp;""),"")</f>
        <v/>
      </c>
      <c r="AH236" s="29">
        <f>IF(AC236="",0,IF(UPPER(TRIM(Z236))="Y",0,IF(AG236="",1,IF(IFERROR(INDEX(Lists!$B$2:$B$9,MATCH(AG236,Lists!$A$2:$A$9,0)),"N")="Y",1,0))))</f>
        <v/>
      </c>
      <c r="AI236" s="29">
        <f>IF(AND(AH236=1,AF236&lt;&gt;""),SUMPRODUCT(($AF$2:AF236=AF236)*($AH$2:AH236=1)),"")</f>
        <v/>
      </c>
      <c r="AJ236" s="29">
        <f>IF(AI236="","",AF236&amp;"|"&amp;AI236)</f>
        <v/>
      </c>
      <c r="AK236" s="29">
        <f>IFERROR(TRIM(INDEX($A236:$X236,MATCH(Lists!$J$6,$A$1:$X$1,0))&amp;""),"")</f>
        <v/>
      </c>
    </row>
    <row r="237">
      <c r="Y237" s="28" t="n"/>
      <c r="Z237" s="30" t="n"/>
      <c r="AA237" s="30" t="n"/>
      <c r="AB237" s="28" t="n"/>
      <c r="AC237" s="29">
        <f>IFERROR(TRIM(INDEX($A237:$X237,MATCH(Lists!$J$2,$A$1:$X$1,0))&amp;""),"")</f>
        <v/>
      </c>
      <c r="AD237" s="29">
        <f>IFERROR(TRIM(INDEX($A237:$X237,MATCH(Lists!$J$3,$A$1:$X$1,0))&amp;""),"")</f>
        <v/>
      </c>
      <c r="AE237" s="29">
        <f>IFERROR(TRIM(INDEX($A237:$X237,MATCH(Lists!$J$4,$A$1:$X$1,0))&amp;""),"")</f>
        <v/>
      </c>
      <c r="AF237" s="29">
        <f>IFERROR(TRIM(INDEX($A237:$X237,MATCH(Lists!$J$5,$A$1:$X$1,0))&amp;""),"")</f>
        <v/>
      </c>
      <c r="AG237" s="29">
        <f>IFERROR(TRIM(INDEX($A237:$X237,MATCH(Lists!$J$7,$A$1:$X$1,0))&amp;""),"")</f>
        <v/>
      </c>
      <c r="AH237" s="29">
        <f>IF(AC237="",0,IF(UPPER(TRIM(Z237))="Y",0,IF(AG237="",1,IF(IFERROR(INDEX(Lists!$B$2:$B$9,MATCH(AG237,Lists!$A$2:$A$9,0)),"N")="Y",1,0))))</f>
        <v/>
      </c>
      <c r="AI237" s="29">
        <f>IF(AND(AH237=1,AF237&lt;&gt;""),SUMPRODUCT(($AF$2:AF237=AF237)*($AH$2:AH237=1)),"")</f>
        <v/>
      </c>
      <c r="AJ237" s="29">
        <f>IF(AI237="","",AF237&amp;"|"&amp;AI237)</f>
        <v/>
      </c>
      <c r="AK237" s="29">
        <f>IFERROR(TRIM(INDEX($A237:$X237,MATCH(Lists!$J$6,$A$1:$X$1,0))&amp;""),"")</f>
        <v/>
      </c>
    </row>
    <row r="238">
      <c r="Y238" s="28" t="n"/>
      <c r="Z238" s="30" t="n"/>
      <c r="AA238" s="30" t="n"/>
      <c r="AB238" s="28" t="n"/>
      <c r="AC238" s="29">
        <f>IFERROR(TRIM(INDEX($A238:$X238,MATCH(Lists!$J$2,$A$1:$X$1,0))&amp;""),"")</f>
        <v/>
      </c>
      <c r="AD238" s="29">
        <f>IFERROR(TRIM(INDEX($A238:$X238,MATCH(Lists!$J$3,$A$1:$X$1,0))&amp;""),"")</f>
        <v/>
      </c>
      <c r="AE238" s="29">
        <f>IFERROR(TRIM(INDEX($A238:$X238,MATCH(Lists!$J$4,$A$1:$X$1,0))&amp;""),"")</f>
        <v/>
      </c>
      <c r="AF238" s="29">
        <f>IFERROR(TRIM(INDEX($A238:$X238,MATCH(Lists!$J$5,$A$1:$X$1,0))&amp;""),"")</f>
        <v/>
      </c>
      <c r="AG238" s="29">
        <f>IFERROR(TRIM(INDEX($A238:$X238,MATCH(Lists!$J$7,$A$1:$X$1,0))&amp;""),"")</f>
        <v/>
      </c>
      <c r="AH238" s="29">
        <f>IF(AC238="",0,IF(UPPER(TRIM(Z238))="Y",0,IF(AG238="",1,IF(IFERROR(INDEX(Lists!$B$2:$B$9,MATCH(AG238,Lists!$A$2:$A$9,0)),"N")="Y",1,0))))</f>
        <v/>
      </c>
      <c r="AI238" s="29">
        <f>IF(AND(AH238=1,AF238&lt;&gt;""),SUMPRODUCT(($AF$2:AF238=AF238)*($AH$2:AH238=1)),"")</f>
        <v/>
      </c>
      <c r="AJ238" s="29">
        <f>IF(AI238="","",AF238&amp;"|"&amp;AI238)</f>
        <v/>
      </c>
      <c r="AK238" s="29">
        <f>IFERROR(TRIM(INDEX($A238:$X238,MATCH(Lists!$J$6,$A$1:$X$1,0))&amp;""),"")</f>
        <v/>
      </c>
    </row>
    <row r="239">
      <c r="Y239" s="28" t="n"/>
      <c r="Z239" s="30" t="n"/>
      <c r="AA239" s="30" t="n"/>
      <c r="AB239" s="28" t="n"/>
      <c r="AC239" s="29">
        <f>IFERROR(TRIM(INDEX($A239:$X239,MATCH(Lists!$J$2,$A$1:$X$1,0))&amp;""),"")</f>
        <v/>
      </c>
      <c r="AD239" s="29">
        <f>IFERROR(TRIM(INDEX($A239:$X239,MATCH(Lists!$J$3,$A$1:$X$1,0))&amp;""),"")</f>
        <v/>
      </c>
      <c r="AE239" s="29">
        <f>IFERROR(TRIM(INDEX($A239:$X239,MATCH(Lists!$J$4,$A$1:$X$1,0))&amp;""),"")</f>
        <v/>
      </c>
      <c r="AF239" s="29">
        <f>IFERROR(TRIM(INDEX($A239:$X239,MATCH(Lists!$J$5,$A$1:$X$1,0))&amp;""),"")</f>
        <v/>
      </c>
      <c r="AG239" s="29">
        <f>IFERROR(TRIM(INDEX($A239:$X239,MATCH(Lists!$J$7,$A$1:$X$1,0))&amp;""),"")</f>
        <v/>
      </c>
      <c r="AH239" s="29">
        <f>IF(AC239="",0,IF(UPPER(TRIM(Z239))="Y",0,IF(AG239="",1,IF(IFERROR(INDEX(Lists!$B$2:$B$9,MATCH(AG239,Lists!$A$2:$A$9,0)),"N")="Y",1,0))))</f>
        <v/>
      </c>
      <c r="AI239" s="29">
        <f>IF(AND(AH239=1,AF239&lt;&gt;""),SUMPRODUCT(($AF$2:AF239=AF239)*($AH$2:AH239=1)),"")</f>
        <v/>
      </c>
      <c r="AJ239" s="29">
        <f>IF(AI239="","",AF239&amp;"|"&amp;AI239)</f>
        <v/>
      </c>
      <c r="AK239" s="29">
        <f>IFERROR(TRIM(INDEX($A239:$X239,MATCH(Lists!$J$6,$A$1:$X$1,0))&amp;""),"")</f>
        <v/>
      </c>
    </row>
    <row r="240">
      <c r="Y240" s="28" t="n"/>
      <c r="Z240" s="30" t="n"/>
      <c r="AA240" s="30" t="n"/>
      <c r="AB240" s="28" t="n"/>
      <c r="AC240" s="29">
        <f>IFERROR(TRIM(INDEX($A240:$X240,MATCH(Lists!$J$2,$A$1:$X$1,0))&amp;""),"")</f>
        <v/>
      </c>
      <c r="AD240" s="29">
        <f>IFERROR(TRIM(INDEX($A240:$X240,MATCH(Lists!$J$3,$A$1:$X$1,0))&amp;""),"")</f>
        <v/>
      </c>
      <c r="AE240" s="29">
        <f>IFERROR(TRIM(INDEX($A240:$X240,MATCH(Lists!$J$4,$A$1:$X$1,0))&amp;""),"")</f>
        <v/>
      </c>
      <c r="AF240" s="29">
        <f>IFERROR(TRIM(INDEX($A240:$X240,MATCH(Lists!$J$5,$A$1:$X$1,0))&amp;""),"")</f>
        <v/>
      </c>
      <c r="AG240" s="29">
        <f>IFERROR(TRIM(INDEX($A240:$X240,MATCH(Lists!$J$7,$A$1:$X$1,0))&amp;""),"")</f>
        <v/>
      </c>
      <c r="AH240" s="29">
        <f>IF(AC240="",0,IF(UPPER(TRIM(Z240))="Y",0,IF(AG240="",1,IF(IFERROR(INDEX(Lists!$B$2:$B$9,MATCH(AG240,Lists!$A$2:$A$9,0)),"N")="Y",1,0))))</f>
        <v/>
      </c>
      <c r="AI240" s="29">
        <f>IF(AND(AH240=1,AF240&lt;&gt;""),SUMPRODUCT(($AF$2:AF240=AF240)*($AH$2:AH240=1)),"")</f>
        <v/>
      </c>
      <c r="AJ240" s="29">
        <f>IF(AI240="","",AF240&amp;"|"&amp;AI240)</f>
        <v/>
      </c>
      <c r="AK240" s="29">
        <f>IFERROR(TRIM(INDEX($A240:$X240,MATCH(Lists!$J$6,$A$1:$X$1,0))&amp;""),"")</f>
        <v/>
      </c>
    </row>
    <row r="241">
      <c r="Y241" s="28" t="n"/>
      <c r="Z241" s="30" t="n"/>
      <c r="AA241" s="30" t="n"/>
      <c r="AB241" s="28" t="n"/>
      <c r="AC241" s="29">
        <f>IFERROR(TRIM(INDEX($A241:$X241,MATCH(Lists!$J$2,$A$1:$X$1,0))&amp;""),"")</f>
        <v/>
      </c>
      <c r="AD241" s="29">
        <f>IFERROR(TRIM(INDEX($A241:$X241,MATCH(Lists!$J$3,$A$1:$X$1,0))&amp;""),"")</f>
        <v/>
      </c>
      <c r="AE241" s="29">
        <f>IFERROR(TRIM(INDEX($A241:$X241,MATCH(Lists!$J$4,$A$1:$X$1,0))&amp;""),"")</f>
        <v/>
      </c>
      <c r="AF241" s="29">
        <f>IFERROR(TRIM(INDEX($A241:$X241,MATCH(Lists!$J$5,$A$1:$X$1,0))&amp;""),"")</f>
        <v/>
      </c>
      <c r="AG241" s="29">
        <f>IFERROR(TRIM(INDEX($A241:$X241,MATCH(Lists!$J$7,$A$1:$X$1,0))&amp;""),"")</f>
        <v/>
      </c>
      <c r="AH241" s="29">
        <f>IF(AC241="",0,IF(UPPER(TRIM(Z241))="Y",0,IF(AG241="",1,IF(IFERROR(INDEX(Lists!$B$2:$B$9,MATCH(AG241,Lists!$A$2:$A$9,0)),"N")="Y",1,0))))</f>
        <v/>
      </c>
      <c r="AI241" s="29">
        <f>IF(AND(AH241=1,AF241&lt;&gt;""),SUMPRODUCT(($AF$2:AF241=AF241)*($AH$2:AH241=1)),"")</f>
        <v/>
      </c>
      <c r="AJ241" s="29">
        <f>IF(AI241="","",AF241&amp;"|"&amp;AI241)</f>
        <v/>
      </c>
      <c r="AK241" s="29">
        <f>IFERROR(TRIM(INDEX($A241:$X241,MATCH(Lists!$J$6,$A$1:$X$1,0))&amp;""),"")</f>
        <v/>
      </c>
    </row>
    <row r="242">
      <c r="Y242" s="28" t="n"/>
      <c r="Z242" s="30" t="n"/>
      <c r="AA242" s="30" t="n"/>
      <c r="AB242" s="28" t="n"/>
      <c r="AC242" s="29">
        <f>IFERROR(TRIM(INDEX($A242:$X242,MATCH(Lists!$J$2,$A$1:$X$1,0))&amp;""),"")</f>
        <v/>
      </c>
      <c r="AD242" s="29">
        <f>IFERROR(TRIM(INDEX($A242:$X242,MATCH(Lists!$J$3,$A$1:$X$1,0))&amp;""),"")</f>
        <v/>
      </c>
      <c r="AE242" s="29">
        <f>IFERROR(TRIM(INDEX($A242:$X242,MATCH(Lists!$J$4,$A$1:$X$1,0))&amp;""),"")</f>
        <v/>
      </c>
      <c r="AF242" s="29">
        <f>IFERROR(TRIM(INDEX($A242:$X242,MATCH(Lists!$J$5,$A$1:$X$1,0))&amp;""),"")</f>
        <v/>
      </c>
      <c r="AG242" s="29">
        <f>IFERROR(TRIM(INDEX($A242:$X242,MATCH(Lists!$J$7,$A$1:$X$1,0))&amp;""),"")</f>
        <v/>
      </c>
      <c r="AH242" s="29">
        <f>IF(AC242="",0,IF(UPPER(TRIM(Z242))="Y",0,IF(AG242="",1,IF(IFERROR(INDEX(Lists!$B$2:$B$9,MATCH(AG242,Lists!$A$2:$A$9,0)),"N")="Y",1,0))))</f>
        <v/>
      </c>
      <c r="AI242" s="29">
        <f>IF(AND(AH242=1,AF242&lt;&gt;""),SUMPRODUCT(($AF$2:AF242=AF242)*($AH$2:AH242=1)),"")</f>
        <v/>
      </c>
      <c r="AJ242" s="29">
        <f>IF(AI242="","",AF242&amp;"|"&amp;AI242)</f>
        <v/>
      </c>
      <c r="AK242" s="29">
        <f>IFERROR(TRIM(INDEX($A242:$X242,MATCH(Lists!$J$6,$A$1:$X$1,0))&amp;""),"")</f>
        <v/>
      </c>
    </row>
    <row r="243">
      <c r="Y243" s="28" t="n"/>
      <c r="Z243" s="30" t="n"/>
      <c r="AA243" s="30" t="n"/>
      <c r="AB243" s="28" t="n"/>
      <c r="AC243" s="29">
        <f>IFERROR(TRIM(INDEX($A243:$X243,MATCH(Lists!$J$2,$A$1:$X$1,0))&amp;""),"")</f>
        <v/>
      </c>
      <c r="AD243" s="29">
        <f>IFERROR(TRIM(INDEX($A243:$X243,MATCH(Lists!$J$3,$A$1:$X$1,0))&amp;""),"")</f>
        <v/>
      </c>
      <c r="AE243" s="29">
        <f>IFERROR(TRIM(INDEX($A243:$X243,MATCH(Lists!$J$4,$A$1:$X$1,0))&amp;""),"")</f>
        <v/>
      </c>
      <c r="AF243" s="29">
        <f>IFERROR(TRIM(INDEX($A243:$X243,MATCH(Lists!$J$5,$A$1:$X$1,0))&amp;""),"")</f>
        <v/>
      </c>
      <c r="AG243" s="29">
        <f>IFERROR(TRIM(INDEX($A243:$X243,MATCH(Lists!$J$7,$A$1:$X$1,0))&amp;""),"")</f>
        <v/>
      </c>
      <c r="AH243" s="29">
        <f>IF(AC243="",0,IF(UPPER(TRIM(Z243))="Y",0,IF(AG243="",1,IF(IFERROR(INDEX(Lists!$B$2:$B$9,MATCH(AG243,Lists!$A$2:$A$9,0)),"N")="Y",1,0))))</f>
        <v/>
      </c>
      <c r="AI243" s="29">
        <f>IF(AND(AH243=1,AF243&lt;&gt;""),SUMPRODUCT(($AF$2:AF243=AF243)*($AH$2:AH243=1)),"")</f>
        <v/>
      </c>
      <c r="AJ243" s="29">
        <f>IF(AI243="","",AF243&amp;"|"&amp;AI243)</f>
        <v/>
      </c>
      <c r="AK243" s="29">
        <f>IFERROR(TRIM(INDEX($A243:$X243,MATCH(Lists!$J$6,$A$1:$X$1,0))&amp;""),"")</f>
        <v/>
      </c>
    </row>
    <row r="244">
      <c r="Y244" s="28" t="n"/>
      <c r="Z244" s="30" t="n"/>
      <c r="AA244" s="30" t="n"/>
      <c r="AB244" s="28" t="n"/>
      <c r="AC244" s="29">
        <f>IFERROR(TRIM(INDEX($A244:$X244,MATCH(Lists!$J$2,$A$1:$X$1,0))&amp;""),"")</f>
        <v/>
      </c>
      <c r="AD244" s="29">
        <f>IFERROR(TRIM(INDEX($A244:$X244,MATCH(Lists!$J$3,$A$1:$X$1,0))&amp;""),"")</f>
        <v/>
      </c>
      <c r="AE244" s="29">
        <f>IFERROR(TRIM(INDEX($A244:$X244,MATCH(Lists!$J$4,$A$1:$X$1,0))&amp;""),"")</f>
        <v/>
      </c>
      <c r="AF244" s="29">
        <f>IFERROR(TRIM(INDEX($A244:$X244,MATCH(Lists!$J$5,$A$1:$X$1,0))&amp;""),"")</f>
        <v/>
      </c>
      <c r="AG244" s="29">
        <f>IFERROR(TRIM(INDEX($A244:$X244,MATCH(Lists!$J$7,$A$1:$X$1,0))&amp;""),"")</f>
        <v/>
      </c>
      <c r="AH244" s="29">
        <f>IF(AC244="",0,IF(UPPER(TRIM(Z244))="Y",0,IF(AG244="",1,IF(IFERROR(INDEX(Lists!$B$2:$B$9,MATCH(AG244,Lists!$A$2:$A$9,0)),"N")="Y",1,0))))</f>
        <v/>
      </c>
      <c r="AI244" s="29">
        <f>IF(AND(AH244=1,AF244&lt;&gt;""),SUMPRODUCT(($AF$2:AF244=AF244)*($AH$2:AH244=1)),"")</f>
        <v/>
      </c>
      <c r="AJ244" s="29">
        <f>IF(AI244="","",AF244&amp;"|"&amp;AI244)</f>
        <v/>
      </c>
      <c r="AK244" s="29">
        <f>IFERROR(TRIM(INDEX($A244:$X244,MATCH(Lists!$J$6,$A$1:$X$1,0))&amp;""),"")</f>
        <v/>
      </c>
    </row>
    <row r="245">
      <c r="Y245" s="28" t="n"/>
      <c r="Z245" s="30" t="n"/>
      <c r="AA245" s="30" t="n"/>
      <c r="AB245" s="28" t="n"/>
      <c r="AC245" s="29">
        <f>IFERROR(TRIM(INDEX($A245:$X245,MATCH(Lists!$J$2,$A$1:$X$1,0))&amp;""),"")</f>
        <v/>
      </c>
      <c r="AD245" s="29">
        <f>IFERROR(TRIM(INDEX($A245:$X245,MATCH(Lists!$J$3,$A$1:$X$1,0))&amp;""),"")</f>
        <v/>
      </c>
      <c r="AE245" s="29">
        <f>IFERROR(TRIM(INDEX($A245:$X245,MATCH(Lists!$J$4,$A$1:$X$1,0))&amp;""),"")</f>
        <v/>
      </c>
      <c r="AF245" s="29">
        <f>IFERROR(TRIM(INDEX($A245:$X245,MATCH(Lists!$J$5,$A$1:$X$1,0))&amp;""),"")</f>
        <v/>
      </c>
      <c r="AG245" s="29">
        <f>IFERROR(TRIM(INDEX($A245:$X245,MATCH(Lists!$J$7,$A$1:$X$1,0))&amp;""),"")</f>
        <v/>
      </c>
      <c r="AH245" s="29">
        <f>IF(AC245="",0,IF(UPPER(TRIM(Z245))="Y",0,IF(AG245="",1,IF(IFERROR(INDEX(Lists!$B$2:$B$9,MATCH(AG245,Lists!$A$2:$A$9,0)),"N")="Y",1,0))))</f>
        <v/>
      </c>
      <c r="AI245" s="29">
        <f>IF(AND(AH245=1,AF245&lt;&gt;""),SUMPRODUCT(($AF$2:AF245=AF245)*($AH$2:AH245=1)),"")</f>
        <v/>
      </c>
      <c r="AJ245" s="29">
        <f>IF(AI245="","",AF245&amp;"|"&amp;AI245)</f>
        <v/>
      </c>
      <c r="AK245" s="29">
        <f>IFERROR(TRIM(INDEX($A245:$X245,MATCH(Lists!$J$6,$A$1:$X$1,0))&amp;""),"")</f>
        <v/>
      </c>
    </row>
    <row r="246">
      <c r="Y246" s="28" t="n"/>
      <c r="Z246" s="30" t="n"/>
      <c r="AA246" s="30" t="n"/>
      <c r="AB246" s="28" t="n"/>
      <c r="AC246" s="29">
        <f>IFERROR(TRIM(INDEX($A246:$X246,MATCH(Lists!$J$2,$A$1:$X$1,0))&amp;""),"")</f>
        <v/>
      </c>
      <c r="AD246" s="29">
        <f>IFERROR(TRIM(INDEX($A246:$X246,MATCH(Lists!$J$3,$A$1:$X$1,0))&amp;""),"")</f>
        <v/>
      </c>
      <c r="AE246" s="29">
        <f>IFERROR(TRIM(INDEX($A246:$X246,MATCH(Lists!$J$4,$A$1:$X$1,0))&amp;""),"")</f>
        <v/>
      </c>
      <c r="AF246" s="29">
        <f>IFERROR(TRIM(INDEX($A246:$X246,MATCH(Lists!$J$5,$A$1:$X$1,0))&amp;""),"")</f>
        <v/>
      </c>
      <c r="AG246" s="29">
        <f>IFERROR(TRIM(INDEX($A246:$X246,MATCH(Lists!$J$7,$A$1:$X$1,0))&amp;""),"")</f>
        <v/>
      </c>
      <c r="AH246" s="29">
        <f>IF(AC246="",0,IF(UPPER(TRIM(Z246))="Y",0,IF(AG246="",1,IF(IFERROR(INDEX(Lists!$B$2:$B$9,MATCH(AG246,Lists!$A$2:$A$9,0)),"N")="Y",1,0))))</f>
        <v/>
      </c>
      <c r="AI246" s="29">
        <f>IF(AND(AH246=1,AF246&lt;&gt;""),SUMPRODUCT(($AF$2:AF246=AF246)*($AH$2:AH246=1)),"")</f>
        <v/>
      </c>
      <c r="AJ246" s="29">
        <f>IF(AI246="","",AF246&amp;"|"&amp;AI246)</f>
        <v/>
      </c>
      <c r="AK246" s="29">
        <f>IFERROR(TRIM(INDEX($A246:$X246,MATCH(Lists!$J$6,$A$1:$X$1,0))&amp;""),"")</f>
        <v/>
      </c>
    </row>
    <row r="247">
      <c r="Y247" s="28" t="n"/>
      <c r="Z247" s="30" t="n"/>
      <c r="AA247" s="30" t="n"/>
      <c r="AB247" s="28" t="n"/>
      <c r="AC247" s="29">
        <f>IFERROR(TRIM(INDEX($A247:$X247,MATCH(Lists!$J$2,$A$1:$X$1,0))&amp;""),"")</f>
        <v/>
      </c>
      <c r="AD247" s="29">
        <f>IFERROR(TRIM(INDEX($A247:$X247,MATCH(Lists!$J$3,$A$1:$X$1,0))&amp;""),"")</f>
        <v/>
      </c>
      <c r="AE247" s="29">
        <f>IFERROR(TRIM(INDEX($A247:$X247,MATCH(Lists!$J$4,$A$1:$X$1,0))&amp;""),"")</f>
        <v/>
      </c>
      <c r="AF247" s="29">
        <f>IFERROR(TRIM(INDEX($A247:$X247,MATCH(Lists!$J$5,$A$1:$X$1,0))&amp;""),"")</f>
        <v/>
      </c>
      <c r="AG247" s="29">
        <f>IFERROR(TRIM(INDEX($A247:$X247,MATCH(Lists!$J$7,$A$1:$X$1,0))&amp;""),"")</f>
        <v/>
      </c>
      <c r="AH247" s="29">
        <f>IF(AC247="",0,IF(UPPER(TRIM(Z247))="Y",0,IF(AG247="",1,IF(IFERROR(INDEX(Lists!$B$2:$B$9,MATCH(AG247,Lists!$A$2:$A$9,0)),"N")="Y",1,0))))</f>
        <v/>
      </c>
      <c r="AI247" s="29">
        <f>IF(AND(AH247=1,AF247&lt;&gt;""),SUMPRODUCT(($AF$2:AF247=AF247)*($AH$2:AH247=1)),"")</f>
        <v/>
      </c>
      <c r="AJ247" s="29">
        <f>IF(AI247="","",AF247&amp;"|"&amp;AI247)</f>
        <v/>
      </c>
      <c r="AK247" s="29">
        <f>IFERROR(TRIM(INDEX($A247:$X247,MATCH(Lists!$J$6,$A$1:$X$1,0))&amp;""),"")</f>
        <v/>
      </c>
    </row>
    <row r="248">
      <c r="Y248" s="28" t="n"/>
      <c r="Z248" s="30" t="n"/>
      <c r="AA248" s="30" t="n"/>
      <c r="AB248" s="28" t="n"/>
      <c r="AC248" s="29">
        <f>IFERROR(TRIM(INDEX($A248:$X248,MATCH(Lists!$J$2,$A$1:$X$1,0))&amp;""),"")</f>
        <v/>
      </c>
      <c r="AD248" s="29">
        <f>IFERROR(TRIM(INDEX($A248:$X248,MATCH(Lists!$J$3,$A$1:$X$1,0))&amp;""),"")</f>
        <v/>
      </c>
      <c r="AE248" s="29">
        <f>IFERROR(TRIM(INDEX($A248:$X248,MATCH(Lists!$J$4,$A$1:$X$1,0))&amp;""),"")</f>
        <v/>
      </c>
      <c r="AF248" s="29">
        <f>IFERROR(TRIM(INDEX($A248:$X248,MATCH(Lists!$J$5,$A$1:$X$1,0))&amp;""),"")</f>
        <v/>
      </c>
      <c r="AG248" s="29">
        <f>IFERROR(TRIM(INDEX($A248:$X248,MATCH(Lists!$J$7,$A$1:$X$1,0))&amp;""),"")</f>
        <v/>
      </c>
      <c r="AH248" s="29">
        <f>IF(AC248="",0,IF(UPPER(TRIM(Z248))="Y",0,IF(AG248="",1,IF(IFERROR(INDEX(Lists!$B$2:$B$9,MATCH(AG248,Lists!$A$2:$A$9,0)),"N")="Y",1,0))))</f>
        <v/>
      </c>
      <c r="AI248" s="29">
        <f>IF(AND(AH248=1,AF248&lt;&gt;""),SUMPRODUCT(($AF$2:AF248=AF248)*($AH$2:AH248=1)),"")</f>
        <v/>
      </c>
      <c r="AJ248" s="29">
        <f>IF(AI248="","",AF248&amp;"|"&amp;AI248)</f>
        <v/>
      </c>
      <c r="AK248" s="29">
        <f>IFERROR(TRIM(INDEX($A248:$X248,MATCH(Lists!$J$6,$A$1:$X$1,0))&amp;""),"")</f>
        <v/>
      </c>
    </row>
    <row r="249">
      <c r="Y249" s="28" t="n"/>
      <c r="Z249" s="30" t="n"/>
      <c r="AA249" s="30" t="n"/>
      <c r="AB249" s="28" t="n"/>
      <c r="AC249" s="29">
        <f>IFERROR(TRIM(INDEX($A249:$X249,MATCH(Lists!$J$2,$A$1:$X$1,0))&amp;""),"")</f>
        <v/>
      </c>
      <c r="AD249" s="29">
        <f>IFERROR(TRIM(INDEX($A249:$X249,MATCH(Lists!$J$3,$A$1:$X$1,0))&amp;""),"")</f>
        <v/>
      </c>
      <c r="AE249" s="29">
        <f>IFERROR(TRIM(INDEX($A249:$X249,MATCH(Lists!$J$4,$A$1:$X$1,0))&amp;""),"")</f>
        <v/>
      </c>
      <c r="AF249" s="29">
        <f>IFERROR(TRIM(INDEX($A249:$X249,MATCH(Lists!$J$5,$A$1:$X$1,0))&amp;""),"")</f>
        <v/>
      </c>
      <c r="AG249" s="29">
        <f>IFERROR(TRIM(INDEX($A249:$X249,MATCH(Lists!$J$7,$A$1:$X$1,0))&amp;""),"")</f>
        <v/>
      </c>
      <c r="AH249" s="29">
        <f>IF(AC249="",0,IF(UPPER(TRIM(Z249))="Y",0,IF(AG249="",1,IF(IFERROR(INDEX(Lists!$B$2:$B$9,MATCH(AG249,Lists!$A$2:$A$9,0)),"N")="Y",1,0))))</f>
        <v/>
      </c>
      <c r="AI249" s="29">
        <f>IF(AND(AH249=1,AF249&lt;&gt;""),SUMPRODUCT(($AF$2:AF249=AF249)*($AH$2:AH249=1)),"")</f>
        <v/>
      </c>
      <c r="AJ249" s="29">
        <f>IF(AI249="","",AF249&amp;"|"&amp;AI249)</f>
        <v/>
      </c>
      <c r="AK249" s="29">
        <f>IFERROR(TRIM(INDEX($A249:$X249,MATCH(Lists!$J$6,$A$1:$X$1,0))&amp;""),"")</f>
        <v/>
      </c>
    </row>
    <row r="250">
      <c r="Y250" s="28" t="n"/>
      <c r="Z250" s="30" t="n"/>
      <c r="AA250" s="30" t="n"/>
      <c r="AB250" s="28" t="n"/>
      <c r="AC250" s="29">
        <f>IFERROR(TRIM(INDEX($A250:$X250,MATCH(Lists!$J$2,$A$1:$X$1,0))&amp;""),"")</f>
        <v/>
      </c>
      <c r="AD250" s="29">
        <f>IFERROR(TRIM(INDEX($A250:$X250,MATCH(Lists!$J$3,$A$1:$X$1,0))&amp;""),"")</f>
        <v/>
      </c>
      <c r="AE250" s="29">
        <f>IFERROR(TRIM(INDEX($A250:$X250,MATCH(Lists!$J$4,$A$1:$X$1,0))&amp;""),"")</f>
        <v/>
      </c>
      <c r="AF250" s="29">
        <f>IFERROR(TRIM(INDEX($A250:$X250,MATCH(Lists!$J$5,$A$1:$X$1,0))&amp;""),"")</f>
        <v/>
      </c>
      <c r="AG250" s="29">
        <f>IFERROR(TRIM(INDEX($A250:$X250,MATCH(Lists!$J$7,$A$1:$X$1,0))&amp;""),"")</f>
        <v/>
      </c>
      <c r="AH250" s="29">
        <f>IF(AC250="",0,IF(UPPER(TRIM(Z250))="Y",0,IF(AG250="",1,IF(IFERROR(INDEX(Lists!$B$2:$B$9,MATCH(AG250,Lists!$A$2:$A$9,0)),"N")="Y",1,0))))</f>
        <v/>
      </c>
      <c r="AI250" s="29">
        <f>IF(AND(AH250=1,AF250&lt;&gt;""),SUMPRODUCT(($AF$2:AF250=AF250)*($AH$2:AH250=1)),"")</f>
        <v/>
      </c>
      <c r="AJ250" s="29">
        <f>IF(AI250="","",AF250&amp;"|"&amp;AI250)</f>
        <v/>
      </c>
      <c r="AK250" s="29">
        <f>IFERROR(TRIM(INDEX($A250:$X250,MATCH(Lists!$J$6,$A$1:$X$1,0))&amp;""),"")</f>
        <v/>
      </c>
    </row>
    <row r="251">
      <c r="Y251" s="28" t="n"/>
      <c r="Z251" s="30" t="n"/>
      <c r="AA251" s="30" t="n"/>
      <c r="AB251" s="28" t="n"/>
      <c r="AC251" s="29">
        <f>IFERROR(TRIM(INDEX($A251:$X251,MATCH(Lists!$J$2,$A$1:$X$1,0))&amp;""),"")</f>
        <v/>
      </c>
      <c r="AD251" s="29">
        <f>IFERROR(TRIM(INDEX($A251:$X251,MATCH(Lists!$J$3,$A$1:$X$1,0))&amp;""),"")</f>
        <v/>
      </c>
      <c r="AE251" s="29">
        <f>IFERROR(TRIM(INDEX($A251:$X251,MATCH(Lists!$J$4,$A$1:$X$1,0))&amp;""),"")</f>
        <v/>
      </c>
      <c r="AF251" s="29">
        <f>IFERROR(TRIM(INDEX($A251:$X251,MATCH(Lists!$J$5,$A$1:$X$1,0))&amp;""),"")</f>
        <v/>
      </c>
      <c r="AG251" s="29">
        <f>IFERROR(TRIM(INDEX($A251:$X251,MATCH(Lists!$J$7,$A$1:$X$1,0))&amp;""),"")</f>
        <v/>
      </c>
      <c r="AH251" s="29">
        <f>IF(AC251="",0,IF(UPPER(TRIM(Z251))="Y",0,IF(AG251="",1,IF(IFERROR(INDEX(Lists!$B$2:$B$9,MATCH(AG251,Lists!$A$2:$A$9,0)),"N")="Y",1,0))))</f>
        <v/>
      </c>
      <c r="AI251" s="29">
        <f>IF(AND(AH251=1,AF251&lt;&gt;""),SUMPRODUCT(($AF$2:AF251=AF251)*($AH$2:AH251=1)),"")</f>
        <v/>
      </c>
      <c r="AJ251" s="29">
        <f>IF(AI251="","",AF251&amp;"|"&amp;AI251)</f>
        <v/>
      </c>
      <c r="AK251" s="29">
        <f>IFERROR(TRIM(INDEX($A251:$X251,MATCH(Lists!$J$6,$A$1:$X$1,0))&amp;""),"")</f>
        <v/>
      </c>
    </row>
    <row r="252">
      <c r="Y252" s="28" t="n"/>
      <c r="Z252" s="30" t="n"/>
      <c r="AA252" s="30" t="n"/>
      <c r="AB252" s="28" t="n"/>
      <c r="AC252" s="29">
        <f>IFERROR(TRIM(INDEX($A252:$X252,MATCH(Lists!$J$2,$A$1:$X$1,0))&amp;""),"")</f>
        <v/>
      </c>
      <c r="AD252" s="29">
        <f>IFERROR(TRIM(INDEX($A252:$X252,MATCH(Lists!$J$3,$A$1:$X$1,0))&amp;""),"")</f>
        <v/>
      </c>
      <c r="AE252" s="29">
        <f>IFERROR(TRIM(INDEX($A252:$X252,MATCH(Lists!$J$4,$A$1:$X$1,0))&amp;""),"")</f>
        <v/>
      </c>
      <c r="AF252" s="29">
        <f>IFERROR(TRIM(INDEX($A252:$X252,MATCH(Lists!$J$5,$A$1:$X$1,0))&amp;""),"")</f>
        <v/>
      </c>
      <c r="AG252" s="29">
        <f>IFERROR(TRIM(INDEX($A252:$X252,MATCH(Lists!$J$7,$A$1:$X$1,0))&amp;""),"")</f>
        <v/>
      </c>
      <c r="AH252" s="29">
        <f>IF(AC252="",0,IF(UPPER(TRIM(Z252))="Y",0,IF(AG252="",1,IF(IFERROR(INDEX(Lists!$B$2:$B$9,MATCH(AG252,Lists!$A$2:$A$9,0)),"N")="Y",1,0))))</f>
        <v/>
      </c>
      <c r="AI252" s="29">
        <f>IF(AND(AH252=1,AF252&lt;&gt;""),SUMPRODUCT(($AF$2:AF252=AF252)*($AH$2:AH252=1)),"")</f>
        <v/>
      </c>
      <c r="AJ252" s="29">
        <f>IF(AI252="","",AF252&amp;"|"&amp;AI252)</f>
        <v/>
      </c>
      <c r="AK252" s="29">
        <f>IFERROR(TRIM(INDEX($A252:$X252,MATCH(Lists!$J$6,$A$1:$X$1,0))&amp;""),"")</f>
        <v/>
      </c>
    </row>
    <row r="253">
      <c r="Y253" s="28" t="n"/>
      <c r="Z253" s="30" t="n"/>
      <c r="AA253" s="30" t="n"/>
      <c r="AB253" s="28" t="n"/>
      <c r="AC253" s="29">
        <f>IFERROR(TRIM(INDEX($A253:$X253,MATCH(Lists!$J$2,$A$1:$X$1,0))&amp;""),"")</f>
        <v/>
      </c>
      <c r="AD253" s="29">
        <f>IFERROR(TRIM(INDEX($A253:$X253,MATCH(Lists!$J$3,$A$1:$X$1,0))&amp;""),"")</f>
        <v/>
      </c>
      <c r="AE253" s="29">
        <f>IFERROR(TRIM(INDEX($A253:$X253,MATCH(Lists!$J$4,$A$1:$X$1,0))&amp;""),"")</f>
        <v/>
      </c>
      <c r="AF253" s="29">
        <f>IFERROR(TRIM(INDEX($A253:$X253,MATCH(Lists!$J$5,$A$1:$X$1,0))&amp;""),"")</f>
        <v/>
      </c>
      <c r="AG253" s="29">
        <f>IFERROR(TRIM(INDEX($A253:$X253,MATCH(Lists!$J$7,$A$1:$X$1,0))&amp;""),"")</f>
        <v/>
      </c>
      <c r="AH253" s="29">
        <f>IF(AC253="",0,IF(UPPER(TRIM(Z253))="Y",0,IF(AG253="",1,IF(IFERROR(INDEX(Lists!$B$2:$B$9,MATCH(AG253,Lists!$A$2:$A$9,0)),"N")="Y",1,0))))</f>
        <v/>
      </c>
      <c r="AI253" s="29">
        <f>IF(AND(AH253=1,AF253&lt;&gt;""),SUMPRODUCT(($AF$2:AF253=AF253)*($AH$2:AH253=1)),"")</f>
        <v/>
      </c>
      <c r="AJ253" s="29">
        <f>IF(AI253="","",AF253&amp;"|"&amp;AI253)</f>
        <v/>
      </c>
      <c r="AK253" s="29">
        <f>IFERROR(TRIM(INDEX($A253:$X253,MATCH(Lists!$J$6,$A$1:$X$1,0))&amp;""),"")</f>
        <v/>
      </c>
    </row>
    <row r="254">
      <c r="Y254" s="28" t="n"/>
      <c r="Z254" s="30" t="n"/>
      <c r="AA254" s="30" t="n"/>
      <c r="AB254" s="28" t="n"/>
      <c r="AC254" s="29">
        <f>IFERROR(TRIM(INDEX($A254:$X254,MATCH(Lists!$J$2,$A$1:$X$1,0))&amp;""),"")</f>
        <v/>
      </c>
      <c r="AD254" s="29">
        <f>IFERROR(TRIM(INDEX($A254:$X254,MATCH(Lists!$J$3,$A$1:$X$1,0))&amp;""),"")</f>
        <v/>
      </c>
      <c r="AE254" s="29">
        <f>IFERROR(TRIM(INDEX($A254:$X254,MATCH(Lists!$J$4,$A$1:$X$1,0))&amp;""),"")</f>
        <v/>
      </c>
      <c r="AF254" s="29">
        <f>IFERROR(TRIM(INDEX($A254:$X254,MATCH(Lists!$J$5,$A$1:$X$1,0))&amp;""),"")</f>
        <v/>
      </c>
      <c r="AG254" s="29">
        <f>IFERROR(TRIM(INDEX($A254:$X254,MATCH(Lists!$J$7,$A$1:$X$1,0))&amp;""),"")</f>
        <v/>
      </c>
      <c r="AH254" s="29">
        <f>IF(AC254="",0,IF(UPPER(TRIM(Z254))="Y",0,IF(AG254="",1,IF(IFERROR(INDEX(Lists!$B$2:$B$9,MATCH(AG254,Lists!$A$2:$A$9,0)),"N")="Y",1,0))))</f>
        <v/>
      </c>
      <c r="AI254" s="29">
        <f>IF(AND(AH254=1,AF254&lt;&gt;""),SUMPRODUCT(($AF$2:AF254=AF254)*($AH$2:AH254=1)),"")</f>
        <v/>
      </c>
      <c r="AJ254" s="29">
        <f>IF(AI254="","",AF254&amp;"|"&amp;AI254)</f>
        <v/>
      </c>
      <c r="AK254" s="29">
        <f>IFERROR(TRIM(INDEX($A254:$X254,MATCH(Lists!$J$6,$A$1:$X$1,0))&amp;""),"")</f>
        <v/>
      </c>
    </row>
    <row r="255">
      <c r="Y255" s="28" t="n"/>
      <c r="Z255" s="30" t="n"/>
      <c r="AA255" s="30" t="n"/>
      <c r="AB255" s="28" t="n"/>
      <c r="AC255" s="29">
        <f>IFERROR(TRIM(INDEX($A255:$X255,MATCH(Lists!$J$2,$A$1:$X$1,0))&amp;""),"")</f>
        <v/>
      </c>
      <c r="AD255" s="29">
        <f>IFERROR(TRIM(INDEX($A255:$X255,MATCH(Lists!$J$3,$A$1:$X$1,0))&amp;""),"")</f>
        <v/>
      </c>
      <c r="AE255" s="29">
        <f>IFERROR(TRIM(INDEX($A255:$X255,MATCH(Lists!$J$4,$A$1:$X$1,0))&amp;""),"")</f>
        <v/>
      </c>
      <c r="AF255" s="29">
        <f>IFERROR(TRIM(INDEX($A255:$X255,MATCH(Lists!$J$5,$A$1:$X$1,0))&amp;""),"")</f>
        <v/>
      </c>
      <c r="AG255" s="29">
        <f>IFERROR(TRIM(INDEX($A255:$X255,MATCH(Lists!$J$7,$A$1:$X$1,0))&amp;""),"")</f>
        <v/>
      </c>
      <c r="AH255" s="29">
        <f>IF(AC255="",0,IF(UPPER(TRIM(Z255))="Y",0,IF(AG255="",1,IF(IFERROR(INDEX(Lists!$B$2:$B$9,MATCH(AG255,Lists!$A$2:$A$9,0)),"N")="Y",1,0))))</f>
        <v/>
      </c>
      <c r="AI255" s="29">
        <f>IF(AND(AH255=1,AF255&lt;&gt;""),SUMPRODUCT(($AF$2:AF255=AF255)*($AH$2:AH255=1)),"")</f>
        <v/>
      </c>
      <c r="AJ255" s="29">
        <f>IF(AI255="","",AF255&amp;"|"&amp;AI255)</f>
        <v/>
      </c>
      <c r="AK255" s="29">
        <f>IFERROR(TRIM(INDEX($A255:$X255,MATCH(Lists!$J$6,$A$1:$X$1,0))&amp;""),"")</f>
        <v/>
      </c>
    </row>
    <row r="256">
      <c r="Y256" s="28" t="n"/>
      <c r="Z256" s="30" t="n"/>
      <c r="AA256" s="30" t="n"/>
      <c r="AB256" s="28" t="n"/>
      <c r="AC256" s="29">
        <f>IFERROR(TRIM(INDEX($A256:$X256,MATCH(Lists!$J$2,$A$1:$X$1,0))&amp;""),"")</f>
        <v/>
      </c>
      <c r="AD256" s="29">
        <f>IFERROR(TRIM(INDEX($A256:$X256,MATCH(Lists!$J$3,$A$1:$X$1,0))&amp;""),"")</f>
        <v/>
      </c>
      <c r="AE256" s="29">
        <f>IFERROR(TRIM(INDEX($A256:$X256,MATCH(Lists!$J$4,$A$1:$X$1,0))&amp;""),"")</f>
        <v/>
      </c>
      <c r="AF256" s="29">
        <f>IFERROR(TRIM(INDEX($A256:$X256,MATCH(Lists!$J$5,$A$1:$X$1,0))&amp;""),"")</f>
        <v/>
      </c>
      <c r="AG256" s="29">
        <f>IFERROR(TRIM(INDEX($A256:$X256,MATCH(Lists!$J$7,$A$1:$X$1,0))&amp;""),"")</f>
        <v/>
      </c>
      <c r="AH256" s="29">
        <f>IF(AC256="",0,IF(UPPER(TRIM(Z256))="Y",0,IF(AG256="",1,IF(IFERROR(INDEX(Lists!$B$2:$B$9,MATCH(AG256,Lists!$A$2:$A$9,0)),"N")="Y",1,0))))</f>
        <v/>
      </c>
      <c r="AI256" s="29">
        <f>IF(AND(AH256=1,AF256&lt;&gt;""),SUMPRODUCT(($AF$2:AF256=AF256)*($AH$2:AH256=1)),"")</f>
        <v/>
      </c>
      <c r="AJ256" s="29">
        <f>IF(AI256="","",AF256&amp;"|"&amp;AI256)</f>
        <v/>
      </c>
      <c r="AK256" s="29">
        <f>IFERROR(TRIM(INDEX($A256:$X256,MATCH(Lists!$J$6,$A$1:$X$1,0))&amp;""),"")</f>
        <v/>
      </c>
    </row>
    <row r="257">
      <c r="Y257" s="28" t="n"/>
      <c r="Z257" s="30" t="n"/>
      <c r="AA257" s="30" t="n"/>
      <c r="AB257" s="28" t="n"/>
      <c r="AC257" s="29">
        <f>IFERROR(TRIM(INDEX($A257:$X257,MATCH(Lists!$J$2,$A$1:$X$1,0))&amp;""),"")</f>
        <v/>
      </c>
      <c r="AD257" s="29">
        <f>IFERROR(TRIM(INDEX($A257:$X257,MATCH(Lists!$J$3,$A$1:$X$1,0))&amp;""),"")</f>
        <v/>
      </c>
      <c r="AE257" s="29">
        <f>IFERROR(TRIM(INDEX($A257:$X257,MATCH(Lists!$J$4,$A$1:$X$1,0))&amp;""),"")</f>
        <v/>
      </c>
      <c r="AF257" s="29">
        <f>IFERROR(TRIM(INDEX($A257:$X257,MATCH(Lists!$J$5,$A$1:$X$1,0))&amp;""),"")</f>
        <v/>
      </c>
      <c r="AG257" s="29">
        <f>IFERROR(TRIM(INDEX($A257:$X257,MATCH(Lists!$J$7,$A$1:$X$1,0))&amp;""),"")</f>
        <v/>
      </c>
      <c r="AH257" s="29">
        <f>IF(AC257="",0,IF(UPPER(TRIM(Z257))="Y",0,IF(AG257="",1,IF(IFERROR(INDEX(Lists!$B$2:$B$9,MATCH(AG257,Lists!$A$2:$A$9,0)),"N")="Y",1,0))))</f>
        <v/>
      </c>
      <c r="AI257" s="29">
        <f>IF(AND(AH257=1,AF257&lt;&gt;""),SUMPRODUCT(($AF$2:AF257=AF257)*($AH$2:AH257=1)),"")</f>
        <v/>
      </c>
      <c r="AJ257" s="29">
        <f>IF(AI257="","",AF257&amp;"|"&amp;AI257)</f>
        <v/>
      </c>
      <c r="AK257" s="29">
        <f>IFERROR(TRIM(INDEX($A257:$X257,MATCH(Lists!$J$6,$A$1:$X$1,0))&amp;""),"")</f>
        <v/>
      </c>
    </row>
    <row r="258">
      <c r="Y258" s="28" t="n"/>
      <c r="Z258" s="30" t="n"/>
      <c r="AA258" s="30" t="n"/>
      <c r="AB258" s="28" t="n"/>
      <c r="AC258" s="29">
        <f>IFERROR(TRIM(INDEX($A258:$X258,MATCH(Lists!$J$2,$A$1:$X$1,0))&amp;""),"")</f>
        <v/>
      </c>
      <c r="AD258" s="29">
        <f>IFERROR(TRIM(INDEX($A258:$X258,MATCH(Lists!$J$3,$A$1:$X$1,0))&amp;""),"")</f>
        <v/>
      </c>
      <c r="AE258" s="29">
        <f>IFERROR(TRIM(INDEX($A258:$X258,MATCH(Lists!$J$4,$A$1:$X$1,0))&amp;""),"")</f>
        <v/>
      </c>
      <c r="AF258" s="29">
        <f>IFERROR(TRIM(INDEX($A258:$X258,MATCH(Lists!$J$5,$A$1:$X$1,0))&amp;""),"")</f>
        <v/>
      </c>
      <c r="AG258" s="29">
        <f>IFERROR(TRIM(INDEX($A258:$X258,MATCH(Lists!$J$7,$A$1:$X$1,0))&amp;""),"")</f>
        <v/>
      </c>
      <c r="AH258" s="29">
        <f>IF(AC258="",0,IF(UPPER(TRIM(Z258))="Y",0,IF(AG258="",1,IF(IFERROR(INDEX(Lists!$B$2:$B$9,MATCH(AG258,Lists!$A$2:$A$9,0)),"N")="Y",1,0))))</f>
        <v/>
      </c>
      <c r="AI258" s="29">
        <f>IF(AND(AH258=1,AF258&lt;&gt;""),SUMPRODUCT(($AF$2:AF258=AF258)*($AH$2:AH258=1)),"")</f>
        <v/>
      </c>
      <c r="AJ258" s="29">
        <f>IF(AI258="","",AF258&amp;"|"&amp;AI258)</f>
        <v/>
      </c>
      <c r="AK258" s="29">
        <f>IFERROR(TRIM(INDEX($A258:$X258,MATCH(Lists!$J$6,$A$1:$X$1,0))&amp;""),"")</f>
        <v/>
      </c>
    </row>
    <row r="259">
      <c r="Y259" s="28" t="n"/>
      <c r="Z259" s="30" t="n"/>
      <c r="AA259" s="30" t="n"/>
      <c r="AB259" s="28" t="n"/>
      <c r="AC259" s="29">
        <f>IFERROR(TRIM(INDEX($A259:$X259,MATCH(Lists!$J$2,$A$1:$X$1,0))&amp;""),"")</f>
        <v/>
      </c>
      <c r="AD259" s="29">
        <f>IFERROR(TRIM(INDEX($A259:$X259,MATCH(Lists!$J$3,$A$1:$X$1,0))&amp;""),"")</f>
        <v/>
      </c>
      <c r="AE259" s="29">
        <f>IFERROR(TRIM(INDEX($A259:$X259,MATCH(Lists!$J$4,$A$1:$X$1,0))&amp;""),"")</f>
        <v/>
      </c>
      <c r="AF259" s="29">
        <f>IFERROR(TRIM(INDEX($A259:$X259,MATCH(Lists!$J$5,$A$1:$X$1,0))&amp;""),"")</f>
        <v/>
      </c>
      <c r="AG259" s="29">
        <f>IFERROR(TRIM(INDEX($A259:$X259,MATCH(Lists!$J$7,$A$1:$X$1,0))&amp;""),"")</f>
        <v/>
      </c>
      <c r="AH259" s="29">
        <f>IF(AC259="",0,IF(UPPER(TRIM(Z259))="Y",0,IF(AG259="",1,IF(IFERROR(INDEX(Lists!$B$2:$B$9,MATCH(AG259,Lists!$A$2:$A$9,0)),"N")="Y",1,0))))</f>
        <v/>
      </c>
      <c r="AI259" s="29">
        <f>IF(AND(AH259=1,AF259&lt;&gt;""),SUMPRODUCT(($AF$2:AF259=AF259)*($AH$2:AH259=1)),"")</f>
        <v/>
      </c>
      <c r="AJ259" s="29">
        <f>IF(AI259="","",AF259&amp;"|"&amp;AI259)</f>
        <v/>
      </c>
      <c r="AK259" s="29">
        <f>IFERROR(TRIM(INDEX($A259:$X259,MATCH(Lists!$J$6,$A$1:$X$1,0))&amp;""),"")</f>
        <v/>
      </c>
    </row>
    <row r="260">
      <c r="Y260" s="28" t="n"/>
      <c r="Z260" s="30" t="n"/>
      <c r="AA260" s="30" t="n"/>
      <c r="AB260" s="28" t="n"/>
      <c r="AC260" s="29">
        <f>IFERROR(TRIM(INDEX($A260:$X260,MATCH(Lists!$J$2,$A$1:$X$1,0))&amp;""),"")</f>
        <v/>
      </c>
      <c r="AD260" s="29">
        <f>IFERROR(TRIM(INDEX($A260:$X260,MATCH(Lists!$J$3,$A$1:$X$1,0))&amp;""),"")</f>
        <v/>
      </c>
      <c r="AE260" s="29">
        <f>IFERROR(TRIM(INDEX($A260:$X260,MATCH(Lists!$J$4,$A$1:$X$1,0))&amp;""),"")</f>
        <v/>
      </c>
      <c r="AF260" s="29">
        <f>IFERROR(TRIM(INDEX($A260:$X260,MATCH(Lists!$J$5,$A$1:$X$1,0))&amp;""),"")</f>
        <v/>
      </c>
      <c r="AG260" s="29">
        <f>IFERROR(TRIM(INDEX($A260:$X260,MATCH(Lists!$J$7,$A$1:$X$1,0))&amp;""),"")</f>
        <v/>
      </c>
      <c r="AH260" s="29">
        <f>IF(AC260="",0,IF(UPPER(TRIM(Z260))="Y",0,IF(AG260="",1,IF(IFERROR(INDEX(Lists!$B$2:$B$9,MATCH(AG260,Lists!$A$2:$A$9,0)),"N")="Y",1,0))))</f>
        <v/>
      </c>
      <c r="AI260" s="29">
        <f>IF(AND(AH260=1,AF260&lt;&gt;""),SUMPRODUCT(($AF$2:AF260=AF260)*($AH$2:AH260=1)),"")</f>
        <v/>
      </c>
      <c r="AJ260" s="29">
        <f>IF(AI260="","",AF260&amp;"|"&amp;AI260)</f>
        <v/>
      </c>
      <c r="AK260" s="29">
        <f>IFERROR(TRIM(INDEX($A260:$X260,MATCH(Lists!$J$6,$A$1:$X$1,0))&amp;""),"")</f>
        <v/>
      </c>
    </row>
    <row r="261">
      <c r="Y261" s="28" t="n"/>
      <c r="Z261" s="30" t="n"/>
      <c r="AA261" s="30" t="n"/>
      <c r="AB261" s="28" t="n"/>
      <c r="AC261" s="29">
        <f>IFERROR(TRIM(INDEX($A261:$X261,MATCH(Lists!$J$2,$A$1:$X$1,0))&amp;""),"")</f>
        <v/>
      </c>
      <c r="AD261" s="29">
        <f>IFERROR(TRIM(INDEX($A261:$X261,MATCH(Lists!$J$3,$A$1:$X$1,0))&amp;""),"")</f>
        <v/>
      </c>
      <c r="AE261" s="29">
        <f>IFERROR(TRIM(INDEX($A261:$X261,MATCH(Lists!$J$4,$A$1:$X$1,0))&amp;""),"")</f>
        <v/>
      </c>
      <c r="AF261" s="29">
        <f>IFERROR(TRIM(INDEX($A261:$X261,MATCH(Lists!$J$5,$A$1:$X$1,0))&amp;""),"")</f>
        <v/>
      </c>
      <c r="AG261" s="29">
        <f>IFERROR(TRIM(INDEX($A261:$X261,MATCH(Lists!$J$7,$A$1:$X$1,0))&amp;""),"")</f>
        <v/>
      </c>
      <c r="AH261" s="29">
        <f>IF(AC261="",0,IF(UPPER(TRIM(Z261))="Y",0,IF(AG261="",1,IF(IFERROR(INDEX(Lists!$B$2:$B$9,MATCH(AG261,Lists!$A$2:$A$9,0)),"N")="Y",1,0))))</f>
        <v/>
      </c>
      <c r="AI261" s="29">
        <f>IF(AND(AH261=1,AF261&lt;&gt;""),SUMPRODUCT(($AF$2:AF261=AF261)*($AH$2:AH261=1)),"")</f>
        <v/>
      </c>
      <c r="AJ261" s="29">
        <f>IF(AI261="","",AF261&amp;"|"&amp;AI261)</f>
        <v/>
      </c>
      <c r="AK261" s="29">
        <f>IFERROR(TRIM(INDEX($A261:$X261,MATCH(Lists!$J$6,$A$1:$X$1,0))&amp;""),"")</f>
        <v/>
      </c>
    </row>
    <row r="262">
      <c r="Y262" s="28" t="n"/>
      <c r="Z262" s="30" t="n"/>
      <c r="AA262" s="30" t="n"/>
      <c r="AB262" s="28" t="n"/>
      <c r="AC262" s="29">
        <f>IFERROR(TRIM(INDEX($A262:$X262,MATCH(Lists!$J$2,$A$1:$X$1,0))&amp;""),"")</f>
        <v/>
      </c>
      <c r="AD262" s="29">
        <f>IFERROR(TRIM(INDEX($A262:$X262,MATCH(Lists!$J$3,$A$1:$X$1,0))&amp;""),"")</f>
        <v/>
      </c>
      <c r="AE262" s="29">
        <f>IFERROR(TRIM(INDEX($A262:$X262,MATCH(Lists!$J$4,$A$1:$X$1,0))&amp;""),"")</f>
        <v/>
      </c>
      <c r="AF262" s="29">
        <f>IFERROR(TRIM(INDEX($A262:$X262,MATCH(Lists!$J$5,$A$1:$X$1,0))&amp;""),"")</f>
        <v/>
      </c>
      <c r="AG262" s="29">
        <f>IFERROR(TRIM(INDEX($A262:$X262,MATCH(Lists!$J$7,$A$1:$X$1,0))&amp;""),"")</f>
        <v/>
      </c>
      <c r="AH262" s="29">
        <f>IF(AC262="",0,IF(UPPER(TRIM(Z262))="Y",0,IF(AG262="",1,IF(IFERROR(INDEX(Lists!$B$2:$B$9,MATCH(AG262,Lists!$A$2:$A$9,0)),"N")="Y",1,0))))</f>
        <v/>
      </c>
      <c r="AI262" s="29">
        <f>IF(AND(AH262=1,AF262&lt;&gt;""),SUMPRODUCT(($AF$2:AF262=AF262)*($AH$2:AH262=1)),"")</f>
        <v/>
      </c>
      <c r="AJ262" s="29">
        <f>IF(AI262="","",AF262&amp;"|"&amp;AI262)</f>
        <v/>
      </c>
      <c r="AK262" s="29">
        <f>IFERROR(TRIM(INDEX($A262:$X262,MATCH(Lists!$J$6,$A$1:$X$1,0))&amp;""),"")</f>
        <v/>
      </c>
    </row>
    <row r="263">
      <c r="Y263" s="28" t="n"/>
      <c r="Z263" s="30" t="n"/>
      <c r="AA263" s="30" t="n"/>
      <c r="AB263" s="28" t="n"/>
      <c r="AC263" s="29">
        <f>IFERROR(TRIM(INDEX($A263:$X263,MATCH(Lists!$J$2,$A$1:$X$1,0))&amp;""),"")</f>
        <v/>
      </c>
      <c r="AD263" s="29">
        <f>IFERROR(TRIM(INDEX($A263:$X263,MATCH(Lists!$J$3,$A$1:$X$1,0))&amp;""),"")</f>
        <v/>
      </c>
      <c r="AE263" s="29">
        <f>IFERROR(TRIM(INDEX($A263:$X263,MATCH(Lists!$J$4,$A$1:$X$1,0))&amp;""),"")</f>
        <v/>
      </c>
      <c r="AF263" s="29">
        <f>IFERROR(TRIM(INDEX($A263:$X263,MATCH(Lists!$J$5,$A$1:$X$1,0))&amp;""),"")</f>
        <v/>
      </c>
      <c r="AG263" s="29">
        <f>IFERROR(TRIM(INDEX($A263:$X263,MATCH(Lists!$J$7,$A$1:$X$1,0))&amp;""),"")</f>
        <v/>
      </c>
      <c r="AH263" s="29">
        <f>IF(AC263="",0,IF(UPPER(TRIM(Z263))="Y",0,IF(AG263="",1,IF(IFERROR(INDEX(Lists!$B$2:$B$9,MATCH(AG263,Lists!$A$2:$A$9,0)),"N")="Y",1,0))))</f>
        <v/>
      </c>
      <c r="AI263" s="29">
        <f>IF(AND(AH263=1,AF263&lt;&gt;""),SUMPRODUCT(($AF$2:AF263=AF263)*($AH$2:AH263=1)),"")</f>
        <v/>
      </c>
      <c r="AJ263" s="29">
        <f>IF(AI263="","",AF263&amp;"|"&amp;AI263)</f>
        <v/>
      </c>
      <c r="AK263" s="29">
        <f>IFERROR(TRIM(INDEX($A263:$X263,MATCH(Lists!$J$6,$A$1:$X$1,0))&amp;""),"")</f>
        <v/>
      </c>
    </row>
    <row r="264">
      <c r="Y264" s="28" t="n"/>
      <c r="Z264" s="30" t="n"/>
      <c r="AA264" s="30" t="n"/>
      <c r="AB264" s="28" t="n"/>
      <c r="AC264" s="29">
        <f>IFERROR(TRIM(INDEX($A264:$X264,MATCH(Lists!$J$2,$A$1:$X$1,0))&amp;""),"")</f>
        <v/>
      </c>
      <c r="AD264" s="29">
        <f>IFERROR(TRIM(INDEX($A264:$X264,MATCH(Lists!$J$3,$A$1:$X$1,0))&amp;""),"")</f>
        <v/>
      </c>
      <c r="AE264" s="29">
        <f>IFERROR(TRIM(INDEX($A264:$X264,MATCH(Lists!$J$4,$A$1:$X$1,0))&amp;""),"")</f>
        <v/>
      </c>
      <c r="AF264" s="29">
        <f>IFERROR(TRIM(INDEX($A264:$X264,MATCH(Lists!$J$5,$A$1:$X$1,0))&amp;""),"")</f>
        <v/>
      </c>
      <c r="AG264" s="29">
        <f>IFERROR(TRIM(INDEX($A264:$X264,MATCH(Lists!$J$7,$A$1:$X$1,0))&amp;""),"")</f>
        <v/>
      </c>
      <c r="AH264" s="29">
        <f>IF(AC264="",0,IF(UPPER(TRIM(Z264))="Y",0,IF(AG264="",1,IF(IFERROR(INDEX(Lists!$B$2:$B$9,MATCH(AG264,Lists!$A$2:$A$9,0)),"N")="Y",1,0))))</f>
        <v/>
      </c>
      <c r="AI264" s="29">
        <f>IF(AND(AH264=1,AF264&lt;&gt;""),SUMPRODUCT(($AF$2:AF264=AF264)*($AH$2:AH264=1)),"")</f>
        <v/>
      </c>
      <c r="AJ264" s="29">
        <f>IF(AI264="","",AF264&amp;"|"&amp;AI264)</f>
        <v/>
      </c>
      <c r="AK264" s="29">
        <f>IFERROR(TRIM(INDEX($A264:$X264,MATCH(Lists!$J$6,$A$1:$X$1,0))&amp;""),"")</f>
        <v/>
      </c>
    </row>
    <row r="265">
      <c r="Y265" s="28" t="n"/>
      <c r="Z265" s="30" t="n"/>
      <c r="AA265" s="30" t="n"/>
      <c r="AB265" s="28" t="n"/>
      <c r="AC265" s="29">
        <f>IFERROR(TRIM(INDEX($A265:$X265,MATCH(Lists!$J$2,$A$1:$X$1,0))&amp;""),"")</f>
        <v/>
      </c>
      <c r="AD265" s="29">
        <f>IFERROR(TRIM(INDEX($A265:$X265,MATCH(Lists!$J$3,$A$1:$X$1,0))&amp;""),"")</f>
        <v/>
      </c>
      <c r="AE265" s="29">
        <f>IFERROR(TRIM(INDEX($A265:$X265,MATCH(Lists!$J$4,$A$1:$X$1,0))&amp;""),"")</f>
        <v/>
      </c>
      <c r="AF265" s="29">
        <f>IFERROR(TRIM(INDEX($A265:$X265,MATCH(Lists!$J$5,$A$1:$X$1,0))&amp;""),"")</f>
        <v/>
      </c>
      <c r="AG265" s="29">
        <f>IFERROR(TRIM(INDEX($A265:$X265,MATCH(Lists!$J$7,$A$1:$X$1,0))&amp;""),"")</f>
        <v/>
      </c>
      <c r="AH265" s="29">
        <f>IF(AC265="",0,IF(UPPER(TRIM(Z265))="Y",0,IF(AG265="",1,IF(IFERROR(INDEX(Lists!$B$2:$B$9,MATCH(AG265,Lists!$A$2:$A$9,0)),"N")="Y",1,0))))</f>
        <v/>
      </c>
      <c r="AI265" s="29">
        <f>IF(AND(AH265=1,AF265&lt;&gt;""),SUMPRODUCT(($AF$2:AF265=AF265)*($AH$2:AH265=1)),"")</f>
        <v/>
      </c>
      <c r="AJ265" s="29">
        <f>IF(AI265="","",AF265&amp;"|"&amp;AI265)</f>
        <v/>
      </c>
      <c r="AK265" s="29">
        <f>IFERROR(TRIM(INDEX($A265:$X265,MATCH(Lists!$J$6,$A$1:$X$1,0))&amp;""),"")</f>
        <v/>
      </c>
    </row>
    <row r="266">
      <c r="Y266" s="28" t="n"/>
      <c r="Z266" s="30" t="n"/>
      <c r="AA266" s="30" t="n"/>
      <c r="AB266" s="28" t="n"/>
      <c r="AC266" s="29">
        <f>IFERROR(TRIM(INDEX($A266:$X266,MATCH(Lists!$J$2,$A$1:$X$1,0))&amp;""),"")</f>
        <v/>
      </c>
      <c r="AD266" s="29">
        <f>IFERROR(TRIM(INDEX($A266:$X266,MATCH(Lists!$J$3,$A$1:$X$1,0))&amp;""),"")</f>
        <v/>
      </c>
      <c r="AE266" s="29">
        <f>IFERROR(TRIM(INDEX($A266:$X266,MATCH(Lists!$J$4,$A$1:$X$1,0))&amp;""),"")</f>
        <v/>
      </c>
      <c r="AF266" s="29">
        <f>IFERROR(TRIM(INDEX($A266:$X266,MATCH(Lists!$J$5,$A$1:$X$1,0))&amp;""),"")</f>
        <v/>
      </c>
      <c r="AG266" s="29">
        <f>IFERROR(TRIM(INDEX($A266:$X266,MATCH(Lists!$J$7,$A$1:$X$1,0))&amp;""),"")</f>
        <v/>
      </c>
      <c r="AH266" s="29">
        <f>IF(AC266="",0,IF(UPPER(TRIM(Z266))="Y",0,IF(AG266="",1,IF(IFERROR(INDEX(Lists!$B$2:$B$9,MATCH(AG266,Lists!$A$2:$A$9,0)),"N")="Y",1,0))))</f>
        <v/>
      </c>
      <c r="AI266" s="29">
        <f>IF(AND(AH266=1,AF266&lt;&gt;""),SUMPRODUCT(($AF$2:AF266=AF266)*($AH$2:AH266=1)),"")</f>
        <v/>
      </c>
      <c r="AJ266" s="29">
        <f>IF(AI266="","",AF266&amp;"|"&amp;AI266)</f>
        <v/>
      </c>
      <c r="AK266" s="29">
        <f>IFERROR(TRIM(INDEX($A266:$X266,MATCH(Lists!$J$6,$A$1:$X$1,0))&amp;""),"")</f>
        <v/>
      </c>
    </row>
    <row r="267">
      <c r="Y267" s="28" t="n"/>
      <c r="Z267" s="30" t="n"/>
      <c r="AA267" s="30" t="n"/>
      <c r="AB267" s="28" t="n"/>
      <c r="AC267" s="29">
        <f>IFERROR(TRIM(INDEX($A267:$X267,MATCH(Lists!$J$2,$A$1:$X$1,0))&amp;""),"")</f>
        <v/>
      </c>
      <c r="AD267" s="29">
        <f>IFERROR(TRIM(INDEX($A267:$X267,MATCH(Lists!$J$3,$A$1:$X$1,0))&amp;""),"")</f>
        <v/>
      </c>
      <c r="AE267" s="29">
        <f>IFERROR(TRIM(INDEX($A267:$X267,MATCH(Lists!$J$4,$A$1:$X$1,0))&amp;""),"")</f>
        <v/>
      </c>
      <c r="AF267" s="29">
        <f>IFERROR(TRIM(INDEX($A267:$X267,MATCH(Lists!$J$5,$A$1:$X$1,0))&amp;""),"")</f>
        <v/>
      </c>
      <c r="AG267" s="29">
        <f>IFERROR(TRIM(INDEX($A267:$X267,MATCH(Lists!$J$7,$A$1:$X$1,0))&amp;""),"")</f>
        <v/>
      </c>
      <c r="AH267" s="29">
        <f>IF(AC267="",0,IF(UPPER(TRIM(Z267))="Y",0,IF(AG267="",1,IF(IFERROR(INDEX(Lists!$B$2:$B$9,MATCH(AG267,Lists!$A$2:$A$9,0)),"N")="Y",1,0))))</f>
        <v/>
      </c>
      <c r="AI267" s="29">
        <f>IF(AND(AH267=1,AF267&lt;&gt;""),SUMPRODUCT(($AF$2:AF267=AF267)*($AH$2:AH267=1)),"")</f>
        <v/>
      </c>
      <c r="AJ267" s="29">
        <f>IF(AI267="","",AF267&amp;"|"&amp;AI267)</f>
        <v/>
      </c>
      <c r="AK267" s="29">
        <f>IFERROR(TRIM(INDEX($A267:$X267,MATCH(Lists!$J$6,$A$1:$X$1,0))&amp;""),"")</f>
        <v/>
      </c>
    </row>
    <row r="268">
      <c r="Y268" s="28" t="n"/>
      <c r="Z268" s="30" t="n"/>
      <c r="AA268" s="30" t="n"/>
      <c r="AB268" s="28" t="n"/>
      <c r="AC268" s="29">
        <f>IFERROR(TRIM(INDEX($A268:$X268,MATCH(Lists!$J$2,$A$1:$X$1,0))&amp;""),"")</f>
        <v/>
      </c>
      <c r="AD268" s="29">
        <f>IFERROR(TRIM(INDEX($A268:$X268,MATCH(Lists!$J$3,$A$1:$X$1,0))&amp;""),"")</f>
        <v/>
      </c>
      <c r="AE268" s="29">
        <f>IFERROR(TRIM(INDEX($A268:$X268,MATCH(Lists!$J$4,$A$1:$X$1,0))&amp;""),"")</f>
        <v/>
      </c>
      <c r="AF268" s="29">
        <f>IFERROR(TRIM(INDEX($A268:$X268,MATCH(Lists!$J$5,$A$1:$X$1,0))&amp;""),"")</f>
        <v/>
      </c>
      <c r="AG268" s="29">
        <f>IFERROR(TRIM(INDEX($A268:$X268,MATCH(Lists!$J$7,$A$1:$X$1,0))&amp;""),"")</f>
        <v/>
      </c>
      <c r="AH268" s="29">
        <f>IF(AC268="",0,IF(UPPER(TRIM(Z268))="Y",0,IF(AG268="",1,IF(IFERROR(INDEX(Lists!$B$2:$B$9,MATCH(AG268,Lists!$A$2:$A$9,0)),"N")="Y",1,0))))</f>
        <v/>
      </c>
      <c r="AI268" s="29">
        <f>IF(AND(AH268=1,AF268&lt;&gt;""),SUMPRODUCT(($AF$2:AF268=AF268)*($AH$2:AH268=1)),"")</f>
        <v/>
      </c>
      <c r="AJ268" s="29">
        <f>IF(AI268="","",AF268&amp;"|"&amp;AI268)</f>
        <v/>
      </c>
      <c r="AK268" s="29">
        <f>IFERROR(TRIM(INDEX($A268:$X268,MATCH(Lists!$J$6,$A$1:$X$1,0))&amp;""),"")</f>
        <v/>
      </c>
    </row>
    <row r="269">
      <c r="Y269" s="28" t="n"/>
      <c r="Z269" s="30" t="n"/>
      <c r="AA269" s="30" t="n"/>
      <c r="AB269" s="28" t="n"/>
      <c r="AC269" s="29">
        <f>IFERROR(TRIM(INDEX($A269:$X269,MATCH(Lists!$J$2,$A$1:$X$1,0))&amp;""),"")</f>
        <v/>
      </c>
      <c r="AD269" s="29">
        <f>IFERROR(TRIM(INDEX($A269:$X269,MATCH(Lists!$J$3,$A$1:$X$1,0))&amp;""),"")</f>
        <v/>
      </c>
      <c r="AE269" s="29">
        <f>IFERROR(TRIM(INDEX($A269:$X269,MATCH(Lists!$J$4,$A$1:$X$1,0))&amp;""),"")</f>
        <v/>
      </c>
      <c r="AF269" s="29">
        <f>IFERROR(TRIM(INDEX($A269:$X269,MATCH(Lists!$J$5,$A$1:$X$1,0))&amp;""),"")</f>
        <v/>
      </c>
      <c r="AG269" s="29">
        <f>IFERROR(TRIM(INDEX($A269:$X269,MATCH(Lists!$J$7,$A$1:$X$1,0))&amp;""),"")</f>
        <v/>
      </c>
      <c r="AH269" s="29">
        <f>IF(AC269="",0,IF(UPPER(TRIM(Z269))="Y",0,IF(AG269="",1,IF(IFERROR(INDEX(Lists!$B$2:$B$9,MATCH(AG269,Lists!$A$2:$A$9,0)),"N")="Y",1,0))))</f>
        <v/>
      </c>
      <c r="AI269" s="29">
        <f>IF(AND(AH269=1,AF269&lt;&gt;""),SUMPRODUCT(($AF$2:AF269=AF269)*($AH$2:AH269=1)),"")</f>
        <v/>
      </c>
      <c r="AJ269" s="29">
        <f>IF(AI269="","",AF269&amp;"|"&amp;AI269)</f>
        <v/>
      </c>
      <c r="AK269" s="29">
        <f>IFERROR(TRIM(INDEX($A269:$X269,MATCH(Lists!$J$6,$A$1:$X$1,0))&amp;""),"")</f>
        <v/>
      </c>
    </row>
    <row r="270">
      <c r="Y270" s="28" t="n"/>
      <c r="Z270" s="30" t="n"/>
      <c r="AA270" s="30" t="n"/>
      <c r="AB270" s="28" t="n"/>
      <c r="AC270" s="29">
        <f>IFERROR(TRIM(INDEX($A270:$X270,MATCH(Lists!$J$2,$A$1:$X$1,0))&amp;""),"")</f>
        <v/>
      </c>
      <c r="AD270" s="29">
        <f>IFERROR(TRIM(INDEX($A270:$X270,MATCH(Lists!$J$3,$A$1:$X$1,0))&amp;""),"")</f>
        <v/>
      </c>
      <c r="AE270" s="29">
        <f>IFERROR(TRIM(INDEX($A270:$X270,MATCH(Lists!$J$4,$A$1:$X$1,0))&amp;""),"")</f>
        <v/>
      </c>
      <c r="AF270" s="29">
        <f>IFERROR(TRIM(INDEX($A270:$X270,MATCH(Lists!$J$5,$A$1:$X$1,0))&amp;""),"")</f>
        <v/>
      </c>
      <c r="AG270" s="29">
        <f>IFERROR(TRIM(INDEX($A270:$X270,MATCH(Lists!$J$7,$A$1:$X$1,0))&amp;""),"")</f>
        <v/>
      </c>
      <c r="AH270" s="29">
        <f>IF(AC270="",0,IF(UPPER(TRIM(Z270))="Y",0,IF(AG270="",1,IF(IFERROR(INDEX(Lists!$B$2:$B$9,MATCH(AG270,Lists!$A$2:$A$9,0)),"N")="Y",1,0))))</f>
        <v/>
      </c>
      <c r="AI270" s="29">
        <f>IF(AND(AH270=1,AF270&lt;&gt;""),SUMPRODUCT(($AF$2:AF270=AF270)*($AH$2:AH270=1)),"")</f>
        <v/>
      </c>
      <c r="AJ270" s="29">
        <f>IF(AI270="","",AF270&amp;"|"&amp;AI270)</f>
        <v/>
      </c>
      <c r="AK270" s="29">
        <f>IFERROR(TRIM(INDEX($A270:$X270,MATCH(Lists!$J$6,$A$1:$X$1,0))&amp;""),"")</f>
        <v/>
      </c>
    </row>
    <row r="271">
      <c r="Y271" s="28" t="n"/>
      <c r="Z271" s="30" t="n"/>
      <c r="AA271" s="30" t="n"/>
      <c r="AB271" s="28" t="n"/>
      <c r="AC271" s="29">
        <f>IFERROR(TRIM(INDEX($A271:$X271,MATCH(Lists!$J$2,$A$1:$X$1,0))&amp;""),"")</f>
        <v/>
      </c>
      <c r="AD271" s="29">
        <f>IFERROR(TRIM(INDEX($A271:$X271,MATCH(Lists!$J$3,$A$1:$X$1,0))&amp;""),"")</f>
        <v/>
      </c>
      <c r="AE271" s="29">
        <f>IFERROR(TRIM(INDEX($A271:$X271,MATCH(Lists!$J$4,$A$1:$X$1,0))&amp;""),"")</f>
        <v/>
      </c>
      <c r="AF271" s="29">
        <f>IFERROR(TRIM(INDEX($A271:$X271,MATCH(Lists!$J$5,$A$1:$X$1,0))&amp;""),"")</f>
        <v/>
      </c>
      <c r="AG271" s="29">
        <f>IFERROR(TRIM(INDEX($A271:$X271,MATCH(Lists!$J$7,$A$1:$X$1,0))&amp;""),"")</f>
        <v/>
      </c>
      <c r="AH271" s="29">
        <f>IF(AC271="",0,IF(UPPER(TRIM(Z271))="Y",0,IF(AG271="",1,IF(IFERROR(INDEX(Lists!$B$2:$B$9,MATCH(AG271,Lists!$A$2:$A$9,0)),"N")="Y",1,0))))</f>
        <v/>
      </c>
      <c r="AI271" s="29">
        <f>IF(AND(AH271=1,AF271&lt;&gt;""),SUMPRODUCT(($AF$2:AF271=AF271)*($AH$2:AH271=1)),"")</f>
        <v/>
      </c>
      <c r="AJ271" s="29">
        <f>IF(AI271="","",AF271&amp;"|"&amp;AI271)</f>
        <v/>
      </c>
      <c r="AK271" s="29">
        <f>IFERROR(TRIM(INDEX($A271:$X271,MATCH(Lists!$J$6,$A$1:$X$1,0))&amp;""),"")</f>
        <v/>
      </c>
    </row>
    <row r="272">
      <c r="Y272" s="28" t="n"/>
      <c r="Z272" s="30" t="n"/>
      <c r="AA272" s="30" t="n"/>
      <c r="AB272" s="28" t="n"/>
      <c r="AC272" s="29">
        <f>IFERROR(TRIM(INDEX($A272:$X272,MATCH(Lists!$J$2,$A$1:$X$1,0))&amp;""),"")</f>
        <v/>
      </c>
      <c r="AD272" s="29">
        <f>IFERROR(TRIM(INDEX($A272:$X272,MATCH(Lists!$J$3,$A$1:$X$1,0))&amp;""),"")</f>
        <v/>
      </c>
      <c r="AE272" s="29">
        <f>IFERROR(TRIM(INDEX($A272:$X272,MATCH(Lists!$J$4,$A$1:$X$1,0))&amp;""),"")</f>
        <v/>
      </c>
      <c r="AF272" s="29">
        <f>IFERROR(TRIM(INDEX($A272:$X272,MATCH(Lists!$J$5,$A$1:$X$1,0))&amp;""),"")</f>
        <v/>
      </c>
      <c r="AG272" s="29">
        <f>IFERROR(TRIM(INDEX($A272:$X272,MATCH(Lists!$J$7,$A$1:$X$1,0))&amp;""),"")</f>
        <v/>
      </c>
      <c r="AH272" s="29">
        <f>IF(AC272="",0,IF(UPPER(TRIM(Z272))="Y",0,IF(AG272="",1,IF(IFERROR(INDEX(Lists!$B$2:$B$9,MATCH(AG272,Lists!$A$2:$A$9,0)),"N")="Y",1,0))))</f>
        <v/>
      </c>
      <c r="AI272" s="29">
        <f>IF(AND(AH272=1,AF272&lt;&gt;""),SUMPRODUCT(($AF$2:AF272=AF272)*($AH$2:AH272=1)),"")</f>
        <v/>
      </c>
      <c r="AJ272" s="29">
        <f>IF(AI272="","",AF272&amp;"|"&amp;AI272)</f>
        <v/>
      </c>
      <c r="AK272" s="29">
        <f>IFERROR(TRIM(INDEX($A272:$X272,MATCH(Lists!$J$6,$A$1:$X$1,0))&amp;""),"")</f>
        <v/>
      </c>
    </row>
    <row r="273">
      <c r="Y273" s="28" t="n"/>
      <c r="Z273" s="30" t="n"/>
      <c r="AA273" s="30" t="n"/>
      <c r="AB273" s="28" t="n"/>
      <c r="AC273" s="29">
        <f>IFERROR(TRIM(INDEX($A273:$X273,MATCH(Lists!$J$2,$A$1:$X$1,0))&amp;""),"")</f>
        <v/>
      </c>
      <c r="AD273" s="29">
        <f>IFERROR(TRIM(INDEX($A273:$X273,MATCH(Lists!$J$3,$A$1:$X$1,0))&amp;""),"")</f>
        <v/>
      </c>
      <c r="AE273" s="29">
        <f>IFERROR(TRIM(INDEX($A273:$X273,MATCH(Lists!$J$4,$A$1:$X$1,0))&amp;""),"")</f>
        <v/>
      </c>
      <c r="AF273" s="29">
        <f>IFERROR(TRIM(INDEX($A273:$X273,MATCH(Lists!$J$5,$A$1:$X$1,0))&amp;""),"")</f>
        <v/>
      </c>
      <c r="AG273" s="29">
        <f>IFERROR(TRIM(INDEX($A273:$X273,MATCH(Lists!$J$7,$A$1:$X$1,0))&amp;""),"")</f>
        <v/>
      </c>
      <c r="AH273" s="29">
        <f>IF(AC273="",0,IF(UPPER(TRIM(Z273))="Y",0,IF(AG273="",1,IF(IFERROR(INDEX(Lists!$B$2:$B$9,MATCH(AG273,Lists!$A$2:$A$9,0)),"N")="Y",1,0))))</f>
        <v/>
      </c>
      <c r="AI273" s="29">
        <f>IF(AND(AH273=1,AF273&lt;&gt;""),SUMPRODUCT(($AF$2:AF273=AF273)*($AH$2:AH273=1)),"")</f>
        <v/>
      </c>
      <c r="AJ273" s="29">
        <f>IF(AI273="","",AF273&amp;"|"&amp;AI273)</f>
        <v/>
      </c>
      <c r="AK273" s="29">
        <f>IFERROR(TRIM(INDEX($A273:$X273,MATCH(Lists!$J$6,$A$1:$X$1,0))&amp;""),"")</f>
        <v/>
      </c>
    </row>
    <row r="274">
      <c r="Y274" s="28" t="n"/>
      <c r="Z274" s="30" t="n"/>
      <c r="AA274" s="30" t="n"/>
      <c r="AB274" s="28" t="n"/>
      <c r="AC274" s="29">
        <f>IFERROR(TRIM(INDEX($A274:$X274,MATCH(Lists!$J$2,$A$1:$X$1,0))&amp;""),"")</f>
        <v/>
      </c>
      <c r="AD274" s="29">
        <f>IFERROR(TRIM(INDEX($A274:$X274,MATCH(Lists!$J$3,$A$1:$X$1,0))&amp;""),"")</f>
        <v/>
      </c>
      <c r="AE274" s="29">
        <f>IFERROR(TRIM(INDEX($A274:$X274,MATCH(Lists!$J$4,$A$1:$X$1,0))&amp;""),"")</f>
        <v/>
      </c>
      <c r="AF274" s="29">
        <f>IFERROR(TRIM(INDEX($A274:$X274,MATCH(Lists!$J$5,$A$1:$X$1,0))&amp;""),"")</f>
        <v/>
      </c>
      <c r="AG274" s="29">
        <f>IFERROR(TRIM(INDEX($A274:$X274,MATCH(Lists!$J$7,$A$1:$X$1,0))&amp;""),"")</f>
        <v/>
      </c>
      <c r="AH274" s="29">
        <f>IF(AC274="",0,IF(UPPER(TRIM(Z274))="Y",0,IF(AG274="",1,IF(IFERROR(INDEX(Lists!$B$2:$B$9,MATCH(AG274,Lists!$A$2:$A$9,0)),"N")="Y",1,0))))</f>
        <v/>
      </c>
      <c r="AI274" s="29">
        <f>IF(AND(AH274=1,AF274&lt;&gt;""),SUMPRODUCT(($AF$2:AF274=AF274)*($AH$2:AH274=1)),"")</f>
        <v/>
      </c>
      <c r="AJ274" s="29">
        <f>IF(AI274="","",AF274&amp;"|"&amp;AI274)</f>
        <v/>
      </c>
      <c r="AK274" s="29">
        <f>IFERROR(TRIM(INDEX($A274:$X274,MATCH(Lists!$J$6,$A$1:$X$1,0))&amp;""),"")</f>
        <v/>
      </c>
    </row>
    <row r="275">
      <c r="Y275" s="28" t="n"/>
      <c r="Z275" s="30" t="n"/>
      <c r="AA275" s="30" t="n"/>
      <c r="AB275" s="28" t="n"/>
      <c r="AC275" s="29">
        <f>IFERROR(TRIM(INDEX($A275:$X275,MATCH(Lists!$J$2,$A$1:$X$1,0))&amp;""),"")</f>
        <v/>
      </c>
      <c r="AD275" s="29">
        <f>IFERROR(TRIM(INDEX($A275:$X275,MATCH(Lists!$J$3,$A$1:$X$1,0))&amp;""),"")</f>
        <v/>
      </c>
      <c r="AE275" s="29">
        <f>IFERROR(TRIM(INDEX($A275:$X275,MATCH(Lists!$J$4,$A$1:$X$1,0))&amp;""),"")</f>
        <v/>
      </c>
      <c r="AF275" s="29">
        <f>IFERROR(TRIM(INDEX($A275:$X275,MATCH(Lists!$J$5,$A$1:$X$1,0))&amp;""),"")</f>
        <v/>
      </c>
      <c r="AG275" s="29">
        <f>IFERROR(TRIM(INDEX($A275:$X275,MATCH(Lists!$J$7,$A$1:$X$1,0))&amp;""),"")</f>
        <v/>
      </c>
      <c r="AH275" s="29">
        <f>IF(AC275="",0,IF(UPPER(TRIM(Z275))="Y",0,IF(AG275="",1,IF(IFERROR(INDEX(Lists!$B$2:$B$9,MATCH(AG275,Lists!$A$2:$A$9,0)),"N")="Y",1,0))))</f>
        <v/>
      </c>
      <c r="AI275" s="29">
        <f>IF(AND(AH275=1,AF275&lt;&gt;""),SUMPRODUCT(($AF$2:AF275=AF275)*($AH$2:AH275=1)),"")</f>
        <v/>
      </c>
      <c r="AJ275" s="29">
        <f>IF(AI275="","",AF275&amp;"|"&amp;AI275)</f>
        <v/>
      </c>
      <c r="AK275" s="29">
        <f>IFERROR(TRIM(INDEX($A275:$X275,MATCH(Lists!$J$6,$A$1:$X$1,0))&amp;""),"")</f>
        <v/>
      </c>
    </row>
    <row r="276">
      <c r="Y276" s="28" t="n"/>
      <c r="Z276" s="30" t="n"/>
      <c r="AA276" s="30" t="n"/>
      <c r="AB276" s="28" t="n"/>
      <c r="AC276" s="29">
        <f>IFERROR(TRIM(INDEX($A276:$X276,MATCH(Lists!$J$2,$A$1:$X$1,0))&amp;""),"")</f>
        <v/>
      </c>
      <c r="AD276" s="29">
        <f>IFERROR(TRIM(INDEX($A276:$X276,MATCH(Lists!$J$3,$A$1:$X$1,0))&amp;""),"")</f>
        <v/>
      </c>
      <c r="AE276" s="29">
        <f>IFERROR(TRIM(INDEX($A276:$X276,MATCH(Lists!$J$4,$A$1:$X$1,0))&amp;""),"")</f>
        <v/>
      </c>
      <c r="AF276" s="29">
        <f>IFERROR(TRIM(INDEX($A276:$X276,MATCH(Lists!$J$5,$A$1:$X$1,0))&amp;""),"")</f>
        <v/>
      </c>
      <c r="AG276" s="29">
        <f>IFERROR(TRIM(INDEX($A276:$X276,MATCH(Lists!$J$7,$A$1:$X$1,0))&amp;""),"")</f>
        <v/>
      </c>
      <c r="AH276" s="29">
        <f>IF(AC276="",0,IF(UPPER(TRIM(Z276))="Y",0,IF(AG276="",1,IF(IFERROR(INDEX(Lists!$B$2:$B$9,MATCH(AG276,Lists!$A$2:$A$9,0)),"N")="Y",1,0))))</f>
        <v/>
      </c>
      <c r="AI276" s="29">
        <f>IF(AND(AH276=1,AF276&lt;&gt;""),SUMPRODUCT(($AF$2:AF276=AF276)*($AH$2:AH276=1)),"")</f>
        <v/>
      </c>
      <c r="AJ276" s="29">
        <f>IF(AI276="","",AF276&amp;"|"&amp;AI276)</f>
        <v/>
      </c>
      <c r="AK276" s="29">
        <f>IFERROR(TRIM(INDEX($A276:$X276,MATCH(Lists!$J$6,$A$1:$X$1,0))&amp;""),"")</f>
        <v/>
      </c>
    </row>
    <row r="277">
      <c r="Y277" s="28" t="n"/>
      <c r="Z277" s="30" t="n"/>
      <c r="AA277" s="30" t="n"/>
      <c r="AB277" s="28" t="n"/>
      <c r="AC277" s="29">
        <f>IFERROR(TRIM(INDEX($A277:$X277,MATCH(Lists!$J$2,$A$1:$X$1,0))&amp;""),"")</f>
        <v/>
      </c>
      <c r="AD277" s="29">
        <f>IFERROR(TRIM(INDEX($A277:$X277,MATCH(Lists!$J$3,$A$1:$X$1,0))&amp;""),"")</f>
        <v/>
      </c>
      <c r="AE277" s="29">
        <f>IFERROR(TRIM(INDEX($A277:$X277,MATCH(Lists!$J$4,$A$1:$X$1,0))&amp;""),"")</f>
        <v/>
      </c>
      <c r="AF277" s="29">
        <f>IFERROR(TRIM(INDEX($A277:$X277,MATCH(Lists!$J$5,$A$1:$X$1,0))&amp;""),"")</f>
        <v/>
      </c>
      <c r="AG277" s="29">
        <f>IFERROR(TRIM(INDEX($A277:$X277,MATCH(Lists!$J$7,$A$1:$X$1,0))&amp;""),"")</f>
        <v/>
      </c>
      <c r="AH277" s="29">
        <f>IF(AC277="",0,IF(UPPER(TRIM(Z277))="Y",0,IF(AG277="",1,IF(IFERROR(INDEX(Lists!$B$2:$B$9,MATCH(AG277,Lists!$A$2:$A$9,0)),"N")="Y",1,0))))</f>
        <v/>
      </c>
      <c r="AI277" s="29">
        <f>IF(AND(AH277=1,AF277&lt;&gt;""),SUMPRODUCT(($AF$2:AF277=AF277)*($AH$2:AH277=1)),"")</f>
        <v/>
      </c>
      <c r="AJ277" s="29">
        <f>IF(AI277="","",AF277&amp;"|"&amp;AI277)</f>
        <v/>
      </c>
      <c r="AK277" s="29">
        <f>IFERROR(TRIM(INDEX($A277:$X277,MATCH(Lists!$J$6,$A$1:$X$1,0))&amp;""),"")</f>
        <v/>
      </c>
    </row>
    <row r="278">
      <c r="Y278" s="28" t="n"/>
      <c r="Z278" s="30" t="n"/>
      <c r="AA278" s="30" t="n"/>
      <c r="AB278" s="28" t="n"/>
      <c r="AC278" s="29">
        <f>IFERROR(TRIM(INDEX($A278:$X278,MATCH(Lists!$J$2,$A$1:$X$1,0))&amp;""),"")</f>
        <v/>
      </c>
      <c r="AD278" s="29">
        <f>IFERROR(TRIM(INDEX($A278:$X278,MATCH(Lists!$J$3,$A$1:$X$1,0))&amp;""),"")</f>
        <v/>
      </c>
      <c r="AE278" s="29">
        <f>IFERROR(TRIM(INDEX($A278:$X278,MATCH(Lists!$J$4,$A$1:$X$1,0))&amp;""),"")</f>
        <v/>
      </c>
      <c r="AF278" s="29">
        <f>IFERROR(TRIM(INDEX($A278:$X278,MATCH(Lists!$J$5,$A$1:$X$1,0))&amp;""),"")</f>
        <v/>
      </c>
      <c r="AG278" s="29">
        <f>IFERROR(TRIM(INDEX($A278:$X278,MATCH(Lists!$J$7,$A$1:$X$1,0))&amp;""),"")</f>
        <v/>
      </c>
      <c r="AH278" s="29">
        <f>IF(AC278="",0,IF(UPPER(TRIM(Z278))="Y",0,IF(AG278="",1,IF(IFERROR(INDEX(Lists!$B$2:$B$9,MATCH(AG278,Lists!$A$2:$A$9,0)),"N")="Y",1,0))))</f>
        <v/>
      </c>
      <c r="AI278" s="29">
        <f>IF(AND(AH278=1,AF278&lt;&gt;""),SUMPRODUCT(($AF$2:AF278=AF278)*($AH$2:AH278=1)),"")</f>
        <v/>
      </c>
      <c r="AJ278" s="29">
        <f>IF(AI278="","",AF278&amp;"|"&amp;AI278)</f>
        <v/>
      </c>
      <c r="AK278" s="29">
        <f>IFERROR(TRIM(INDEX($A278:$X278,MATCH(Lists!$J$6,$A$1:$X$1,0))&amp;""),"")</f>
        <v/>
      </c>
    </row>
    <row r="279">
      <c r="Y279" s="28" t="n"/>
      <c r="Z279" s="30" t="n"/>
      <c r="AA279" s="30" t="n"/>
      <c r="AB279" s="28" t="n"/>
      <c r="AC279" s="29">
        <f>IFERROR(TRIM(INDEX($A279:$X279,MATCH(Lists!$J$2,$A$1:$X$1,0))&amp;""),"")</f>
        <v/>
      </c>
      <c r="AD279" s="29">
        <f>IFERROR(TRIM(INDEX($A279:$X279,MATCH(Lists!$J$3,$A$1:$X$1,0))&amp;""),"")</f>
        <v/>
      </c>
      <c r="AE279" s="29">
        <f>IFERROR(TRIM(INDEX($A279:$X279,MATCH(Lists!$J$4,$A$1:$X$1,0))&amp;""),"")</f>
        <v/>
      </c>
      <c r="AF279" s="29">
        <f>IFERROR(TRIM(INDEX($A279:$X279,MATCH(Lists!$J$5,$A$1:$X$1,0))&amp;""),"")</f>
        <v/>
      </c>
      <c r="AG279" s="29">
        <f>IFERROR(TRIM(INDEX($A279:$X279,MATCH(Lists!$J$7,$A$1:$X$1,0))&amp;""),"")</f>
        <v/>
      </c>
      <c r="AH279" s="29">
        <f>IF(AC279="",0,IF(UPPER(TRIM(Z279))="Y",0,IF(AG279="",1,IF(IFERROR(INDEX(Lists!$B$2:$B$9,MATCH(AG279,Lists!$A$2:$A$9,0)),"N")="Y",1,0))))</f>
        <v/>
      </c>
      <c r="AI279" s="29">
        <f>IF(AND(AH279=1,AF279&lt;&gt;""),SUMPRODUCT(($AF$2:AF279=AF279)*($AH$2:AH279=1)),"")</f>
        <v/>
      </c>
      <c r="AJ279" s="29">
        <f>IF(AI279="","",AF279&amp;"|"&amp;AI279)</f>
        <v/>
      </c>
      <c r="AK279" s="29">
        <f>IFERROR(TRIM(INDEX($A279:$X279,MATCH(Lists!$J$6,$A$1:$X$1,0))&amp;""),"")</f>
        <v/>
      </c>
    </row>
    <row r="280">
      <c r="Y280" s="28" t="n"/>
      <c r="Z280" s="30" t="n"/>
      <c r="AA280" s="30" t="n"/>
      <c r="AB280" s="28" t="n"/>
      <c r="AC280" s="29">
        <f>IFERROR(TRIM(INDEX($A280:$X280,MATCH(Lists!$J$2,$A$1:$X$1,0))&amp;""),"")</f>
        <v/>
      </c>
      <c r="AD280" s="29">
        <f>IFERROR(TRIM(INDEX($A280:$X280,MATCH(Lists!$J$3,$A$1:$X$1,0))&amp;""),"")</f>
        <v/>
      </c>
      <c r="AE280" s="29">
        <f>IFERROR(TRIM(INDEX($A280:$X280,MATCH(Lists!$J$4,$A$1:$X$1,0))&amp;""),"")</f>
        <v/>
      </c>
      <c r="AF280" s="29">
        <f>IFERROR(TRIM(INDEX($A280:$X280,MATCH(Lists!$J$5,$A$1:$X$1,0))&amp;""),"")</f>
        <v/>
      </c>
      <c r="AG280" s="29">
        <f>IFERROR(TRIM(INDEX($A280:$X280,MATCH(Lists!$J$7,$A$1:$X$1,0))&amp;""),"")</f>
        <v/>
      </c>
      <c r="AH280" s="29">
        <f>IF(AC280="",0,IF(UPPER(TRIM(Z280))="Y",0,IF(AG280="",1,IF(IFERROR(INDEX(Lists!$B$2:$B$9,MATCH(AG280,Lists!$A$2:$A$9,0)),"N")="Y",1,0))))</f>
        <v/>
      </c>
      <c r="AI280" s="29">
        <f>IF(AND(AH280=1,AF280&lt;&gt;""),SUMPRODUCT(($AF$2:AF280=AF280)*($AH$2:AH280=1)),"")</f>
        <v/>
      </c>
      <c r="AJ280" s="29">
        <f>IF(AI280="","",AF280&amp;"|"&amp;AI280)</f>
        <v/>
      </c>
      <c r="AK280" s="29">
        <f>IFERROR(TRIM(INDEX($A280:$X280,MATCH(Lists!$J$6,$A$1:$X$1,0))&amp;""),"")</f>
        <v/>
      </c>
    </row>
    <row r="281">
      <c r="Y281" s="28" t="n"/>
      <c r="Z281" s="30" t="n"/>
      <c r="AA281" s="30" t="n"/>
      <c r="AB281" s="28" t="n"/>
      <c r="AC281" s="29">
        <f>IFERROR(TRIM(INDEX($A281:$X281,MATCH(Lists!$J$2,$A$1:$X$1,0))&amp;""),"")</f>
        <v/>
      </c>
      <c r="AD281" s="29">
        <f>IFERROR(TRIM(INDEX($A281:$X281,MATCH(Lists!$J$3,$A$1:$X$1,0))&amp;""),"")</f>
        <v/>
      </c>
      <c r="AE281" s="29">
        <f>IFERROR(TRIM(INDEX($A281:$X281,MATCH(Lists!$J$4,$A$1:$X$1,0))&amp;""),"")</f>
        <v/>
      </c>
      <c r="AF281" s="29">
        <f>IFERROR(TRIM(INDEX($A281:$X281,MATCH(Lists!$J$5,$A$1:$X$1,0))&amp;""),"")</f>
        <v/>
      </c>
      <c r="AG281" s="29">
        <f>IFERROR(TRIM(INDEX($A281:$X281,MATCH(Lists!$J$7,$A$1:$X$1,0))&amp;""),"")</f>
        <v/>
      </c>
      <c r="AH281" s="29">
        <f>IF(AC281="",0,IF(UPPER(TRIM(Z281))="Y",0,IF(AG281="",1,IF(IFERROR(INDEX(Lists!$B$2:$B$9,MATCH(AG281,Lists!$A$2:$A$9,0)),"N")="Y",1,0))))</f>
        <v/>
      </c>
      <c r="AI281" s="29">
        <f>IF(AND(AH281=1,AF281&lt;&gt;""),SUMPRODUCT(($AF$2:AF281=AF281)*($AH$2:AH281=1)),"")</f>
        <v/>
      </c>
      <c r="AJ281" s="29">
        <f>IF(AI281="","",AF281&amp;"|"&amp;AI281)</f>
        <v/>
      </c>
      <c r="AK281" s="29">
        <f>IFERROR(TRIM(INDEX($A281:$X281,MATCH(Lists!$J$6,$A$1:$X$1,0))&amp;""),"")</f>
        <v/>
      </c>
    </row>
    <row r="282">
      <c r="Y282" s="28" t="n"/>
      <c r="Z282" s="30" t="n"/>
      <c r="AA282" s="30" t="n"/>
      <c r="AB282" s="28" t="n"/>
      <c r="AC282" s="29">
        <f>IFERROR(TRIM(INDEX($A282:$X282,MATCH(Lists!$J$2,$A$1:$X$1,0))&amp;""),"")</f>
        <v/>
      </c>
      <c r="AD282" s="29">
        <f>IFERROR(TRIM(INDEX($A282:$X282,MATCH(Lists!$J$3,$A$1:$X$1,0))&amp;""),"")</f>
        <v/>
      </c>
      <c r="AE282" s="29">
        <f>IFERROR(TRIM(INDEX($A282:$X282,MATCH(Lists!$J$4,$A$1:$X$1,0))&amp;""),"")</f>
        <v/>
      </c>
      <c r="AF282" s="29">
        <f>IFERROR(TRIM(INDEX($A282:$X282,MATCH(Lists!$J$5,$A$1:$X$1,0))&amp;""),"")</f>
        <v/>
      </c>
      <c r="AG282" s="29">
        <f>IFERROR(TRIM(INDEX($A282:$X282,MATCH(Lists!$J$7,$A$1:$X$1,0))&amp;""),"")</f>
        <v/>
      </c>
      <c r="AH282" s="29">
        <f>IF(AC282="",0,IF(UPPER(TRIM(Z282))="Y",0,IF(AG282="",1,IF(IFERROR(INDEX(Lists!$B$2:$B$9,MATCH(AG282,Lists!$A$2:$A$9,0)),"N")="Y",1,0))))</f>
        <v/>
      </c>
      <c r="AI282" s="29">
        <f>IF(AND(AH282=1,AF282&lt;&gt;""),SUMPRODUCT(($AF$2:AF282=AF282)*($AH$2:AH282=1)),"")</f>
        <v/>
      </c>
      <c r="AJ282" s="29">
        <f>IF(AI282="","",AF282&amp;"|"&amp;AI282)</f>
        <v/>
      </c>
      <c r="AK282" s="29">
        <f>IFERROR(TRIM(INDEX($A282:$X282,MATCH(Lists!$J$6,$A$1:$X$1,0))&amp;""),"")</f>
        <v/>
      </c>
    </row>
    <row r="283">
      <c r="Y283" s="28" t="n"/>
      <c r="Z283" s="30" t="n"/>
      <c r="AA283" s="30" t="n"/>
      <c r="AB283" s="28" t="n"/>
      <c r="AC283" s="29">
        <f>IFERROR(TRIM(INDEX($A283:$X283,MATCH(Lists!$J$2,$A$1:$X$1,0))&amp;""),"")</f>
        <v/>
      </c>
      <c r="AD283" s="29">
        <f>IFERROR(TRIM(INDEX($A283:$X283,MATCH(Lists!$J$3,$A$1:$X$1,0))&amp;""),"")</f>
        <v/>
      </c>
      <c r="AE283" s="29">
        <f>IFERROR(TRIM(INDEX($A283:$X283,MATCH(Lists!$J$4,$A$1:$X$1,0))&amp;""),"")</f>
        <v/>
      </c>
      <c r="AF283" s="29">
        <f>IFERROR(TRIM(INDEX($A283:$X283,MATCH(Lists!$J$5,$A$1:$X$1,0))&amp;""),"")</f>
        <v/>
      </c>
      <c r="AG283" s="29">
        <f>IFERROR(TRIM(INDEX($A283:$X283,MATCH(Lists!$J$7,$A$1:$X$1,0))&amp;""),"")</f>
        <v/>
      </c>
      <c r="AH283" s="29">
        <f>IF(AC283="",0,IF(UPPER(TRIM(Z283))="Y",0,IF(AG283="",1,IF(IFERROR(INDEX(Lists!$B$2:$B$9,MATCH(AG283,Lists!$A$2:$A$9,0)),"N")="Y",1,0))))</f>
        <v/>
      </c>
      <c r="AI283" s="29">
        <f>IF(AND(AH283=1,AF283&lt;&gt;""),SUMPRODUCT(($AF$2:AF283=AF283)*($AH$2:AH283=1)),"")</f>
        <v/>
      </c>
      <c r="AJ283" s="29">
        <f>IF(AI283="","",AF283&amp;"|"&amp;AI283)</f>
        <v/>
      </c>
      <c r="AK283" s="29">
        <f>IFERROR(TRIM(INDEX($A283:$X283,MATCH(Lists!$J$6,$A$1:$X$1,0))&amp;""),"")</f>
        <v/>
      </c>
    </row>
    <row r="284">
      <c r="Y284" s="28" t="n"/>
      <c r="Z284" s="30" t="n"/>
      <c r="AA284" s="30" t="n"/>
      <c r="AB284" s="28" t="n"/>
      <c r="AC284" s="29">
        <f>IFERROR(TRIM(INDEX($A284:$X284,MATCH(Lists!$J$2,$A$1:$X$1,0))&amp;""),"")</f>
        <v/>
      </c>
      <c r="AD284" s="29">
        <f>IFERROR(TRIM(INDEX($A284:$X284,MATCH(Lists!$J$3,$A$1:$X$1,0))&amp;""),"")</f>
        <v/>
      </c>
      <c r="AE284" s="29">
        <f>IFERROR(TRIM(INDEX($A284:$X284,MATCH(Lists!$J$4,$A$1:$X$1,0))&amp;""),"")</f>
        <v/>
      </c>
      <c r="AF284" s="29">
        <f>IFERROR(TRIM(INDEX($A284:$X284,MATCH(Lists!$J$5,$A$1:$X$1,0))&amp;""),"")</f>
        <v/>
      </c>
      <c r="AG284" s="29">
        <f>IFERROR(TRIM(INDEX($A284:$X284,MATCH(Lists!$J$7,$A$1:$X$1,0))&amp;""),"")</f>
        <v/>
      </c>
      <c r="AH284" s="29">
        <f>IF(AC284="",0,IF(UPPER(TRIM(Z284))="Y",0,IF(AG284="",1,IF(IFERROR(INDEX(Lists!$B$2:$B$9,MATCH(AG284,Lists!$A$2:$A$9,0)),"N")="Y",1,0))))</f>
        <v/>
      </c>
      <c r="AI284" s="29">
        <f>IF(AND(AH284=1,AF284&lt;&gt;""),SUMPRODUCT(($AF$2:AF284=AF284)*($AH$2:AH284=1)),"")</f>
        <v/>
      </c>
      <c r="AJ284" s="29">
        <f>IF(AI284="","",AF284&amp;"|"&amp;AI284)</f>
        <v/>
      </c>
      <c r="AK284" s="29">
        <f>IFERROR(TRIM(INDEX($A284:$X284,MATCH(Lists!$J$6,$A$1:$X$1,0))&amp;""),"")</f>
        <v/>
      </c>
    </row>
    <row r="285">
      <c r="Y285" s="28" t="n"/>
      <c r="Z285" s="30" t="n"/>
      <c r="AA285" s="30" t="n"/>
      <c r="AB285" s="28" t="n"/>
      <c r="AC285" s="29">
        <f>IFERROR(TRIM(INDEX($A285:$X285,MATCH(Lists!$J$2,$A$1:$X$1,0))&amp;""),"")</f>
        <v/>
      </c>
      <c r="AD285" s="29">
        <f>IFERROR(TRIM(INDEX($A285:$X285,MATCH(Lists!$J$3,$A$1:$X$1,0))&amp;""),"")</f>
        <v/>
      </c>
      <c r="AE285" s="29">
        <f>IFERROR(TRIM(INDEX($A285:$X285,MATCH(Lists!$J$4,$A$1:$X$1,0))&amp;""),"")</f>
        <v/>
      </c>
      <c r="AF285" s="29">
        <f>IFERROR(TRIM(INDEX($A285:$X285,MATCH(Lists!$J$5,$A$1:$X$1,0))&amp;""),"")</f>
        <v/>
      </c>
      <c r="AG285" s="29">
        <f>IFERROR(TRIM(INDEX($A285:$X285,MATCH(Lists!$J$7,$A$1:$X$1,0))&amp;""),"")</f>
        <v/>
      </c>
      <c r="AH285" s="29">
        <f>IF(AC285="",0,IF(UPPER(TRIM(Z285))="Y",0,IF(AG285="",1,IF(IFERROR(INDEX(Lists!$B$2:$B$9,MATCH(AG285,Lists!$A$2:$A$9,0)),"N")="Y",1,0))))</f>
        <v/>
      </c>
      <c r="AI285" s="29">
        <f>IF(AND(AH285=1,AF285&lt;&gt;""),SUMPRODUCT(($AF$2:AF285=AF285)*($AH$2:AH285=1)),"")</f>
        <v/>
      </c>
      <c r="AJ285" s="29">
        <f>IF(AI285="","",AF285&amp;"|"&amp;AI285)</f>
        <v/>
      </c>
      <c r="AK285" s="29">
        <f>IFERROR(TRIM(INDEX($A285:$X285,MATCH(Lists!$J$6,$A$1:$X$1,0))&amp;""),"")</f>
        <v/>
      </c>
    </row>
    <row r="286">
      <c r="Y286" s="28" t="n"/>
      <c r="Z286" s="30" t="n"/>
      <c r="AA286" s="30" t="n"/>
      <c r="AB286" s="28" t="n"/>
      <c r="AC286" s="29">
        <f>IFERROR(TRIM(INDEX($A286:$X286,MATCH(Lists!$J$2,$A$1:$X$1,0))&amp;""),"")</f>
        <v/>
      </c>
      <c r="AD286" s="29">
        <f>IFERROR(TRIM(INDEX($A286:$X286,MATCH(Lists!$J$3,$A$1:$X$1,0))&amp;""),"")</f>
        <v/>
      </c>
      <c r="AE286" s="29">
        <f>IFERROR(TRIM(INDEX($A286:$X286,MATCH(Lists!$J$4,$A$1:$X$1,0))&amp;""),"")</f>
        <v/>
      </c>
      <c r="AF286" s="29">
        <f>IFERROR(TRIM(INDEX($A286:$X286,MATCH(Lists!$J$5,$A$1:$X$1,0))&amp;""),"")</f>
        <v/>
      </c>
      <c r="AG286" s="29">
        <f>IFERROR(TRIM(INDEX($A286:$X286,MATCH(Lists!$J$7,$A$1:$X$1,0))&amp;""),"")</f>
        <v/>
      </c>
      <c r="AH286" s="29">
        <f>IF(AC286="",0,IF(UPPER(TRIM(Z286))="Y",0,IF(AG286="",1,IF(IFERROR(INDEX(Lists!$B$2:$B$9,MATCH(AG286,Lists!$A$2:$A$9,0)),"N")="Y",1,0))))</f>
        <v/>
      </c>
      <c r="AI286" s="29">
        <f>IF(AND(AH286=1,AF286&lt;&gt;""),SUMPRODUCT(($AF$2:AF286=AF286)*($AH$2:AH286=1)),"")</f>
        <v/>
      </c>
      <c r="AJ286" s="29">
        <f>IF(AI286="","",AF286&amp;"|"&amp;AI286)</f>
        <v/>
      </c>
      <c r="AK286" s="29">
        <f>IFERROR(TRIM(INDEX($A286:$X286,MATCH(Lists!$J$6,$A$1:$X$1,0))&amp;""),"")</f>
        <v/>
      </c>
    </row>
    <row r="287">
      <c r="Y287" s="28" t="n"/>
      <c r="Z287" s="30" t="n"/>
      <c r="AA287" s="30" t="n"/>
      <c r="AB287" s="28" t="n"/>
      <c r="AC287" s="29">
        <f>IFERROR(TRIM(INDEX($A287:$X287,MATCH(Lists!$J$2,$A$1:$X$1,0))&amp;""),"")</f>
        <v/>
      </c>
      <c r="AD287" s="29">
        <f>IFERROR(TRIM(INDEX($A287:$X287,MATCH(Lists!$J$3,$A$1:$X$1,0))&amp;""),"")</f>
        <v/>
      </c>
      <c r="AE287" s="29">
        <f>IFERROR(TRIM(INDEX($A287:$X287,MATCH(Lists!$J$4,$A$1:$X$1,0))&amp;""),"")</f>
        <v/>
      </c>
      <c r="AF287" s="29">
        <f>IFERROR(TRIM(INDEX($A287:$X287,MATCH(Lists!$J$5,$A$1:$X$1,0))&amp;""),"")</f>
        <v/>
      </c>
      <c r="AG287" s="29">
        <f>IFERROR(TRIM(INDEX($A287:$X287,MATCH(Lists!$J$7,$A$1:$X$1,0))&amp;""),"")</f>
        <v/>
      </c>
      <c r="AH287" s="29">
        <f>IF(AC287="",0,IF(UPPER(TRIM(Z287))="Y",0,IF(AG287="",1,IF(IFERROR(INDEX(Lists!$B$2:$B$9,MATCH(AG287,Lists!$A$2:$A$9,0)),"N")="Y",1,0))))</f>
        <v/>
      </c>
      <c r="AI287" s="29">
        <f>IF(AND(AH287=1,AF287&lt;&gt;""),SUMPRODUCT(($AF$2:AF287=AF287)*($AH$2:AH287=1)),"")</f>
        <v/>
      </c>
      <c r="AJ287" s="29">
        <f>IF(AI287="","",AF287&amp;"|"&amp;AI287)</f>
        <v/>
      </c>
      <c r="AK287" s="29">
        <f>IFERROR(TRIM(INDEX($A287:$X287,MATCH(Lists!$J$6,$A$1:$X$1,0))&amp;""),"")</f>
        <v/>
      </c>
    </row>
    <row r="288">
      <c r="Y288" s="28" t="n"/>
      <c r="Z288" s="30" t="n"/>
      <c r="AA288" s="30" t="n"/>
      <c r="AB288" s="28" t="n"/>
      <c r="AC288" s="29">
        <f>IFERROR(TRIM(INDEX($A288:$X288,MATCH(Lists!$J$2,$A$1:$X$1,0))&amp;""),"")</f>
        <v/>
      </c>
      <c r="AD288" s="29">
        <f>IFERROR(TRIM(INDEX($A288:$X288,MATCH(Lists!$J$3,$A$1:$X$1,0))&amp;""),"")</f>
        <v/>
      </c>
      <c r="AE288" s="29">
        <f>IFERROR(TRIM(INDEX($A288:$X288,MATCH(Lists!$J$4,$A$1:$X$1,0))&amp;""),"")</f>
        <v/>
      </c>
      <c r="AF288" s="29">
        <f>IFERROR(TRIM(INDEX($A288:$X288,MATCH(Lists!$J$5,$A$1:$X$1,0))&amp;""),"")</f>
        <v/>
      </c>
      <c r="AG288" s="29">
        <f>IFERROR(TRIM(INDEX($A288:$X288,MATCH(Lists!$J$7,$A$1:$X$1,0))&amp;""),"")</f>
        <v/>
      </c>
      <c r="AH288" s="29">
        <f>IF(AC288="",0,IF(UPPER(TRIM(Z288))="Y",0,IF(AG288="",1,IF(IFERROR(INDEX(Lists!$B$2:$B$9,MATCH(AG288,Lists!$A$2:$A$9,0)),"N")="Y",1,0))))</f>
        <v/>
      </c>
      <c r="AI288" s="29">
        <f>IF(AND(AH288=1,AF288&lt;&gt;""),SUMPRODUCT(($AF$2:AF288=AF288)*($AH$2:AH288=1)),"")</f>
        <v/>
      </c>
      <c r="AJ288" s="29">
        <f>IF(AI288="","",AF288&amp;"|"&amp;AI288)</f>
        <v/>
      </c>
      <c r="AK288" s="29">
        <f>IFERROR(TRIM(INDEX($A288:$X288,MATCH(Lists!$J$6,$A$1:$X$1,0))&amp;""),"")</f>
        <v/>
      </c>
    </row>
    <row r="289">
      <c r="Y289" s="28" t="n"/>
      <c r="Z289" s="30" t="n"/>
      <c r="AA289" s="30" t="n"/>
      <c r="AB289" s="28" t="n"/>
      <c r="AC289" s="29">
        <f>IFERROR(TRIM(INDEX($A289:$X289,MATCH(Lists!$J$2,$A$1:$X$1,0))&amp;""),"")</f>
        <v/>
      </c>
      <c r="AD289" s="29">
        <f>IFERROR(TRIM(INDEX($A289:$X289,MATCH(Lists!$J$3,$A$1:$X$1,0))&amp;""),"")</f>
        <v/>
      </c>
      <c r="AE289" s="29">
        <f>IFERROR(TRIM(INDEX($A289:$X289,MATCH(Lists!$J$4,$A$1:$X$1,0))&amp;""),"")</f>
        <v/>
      </c>
      <c r="AF289" s="29">
        <f>IFERROR(TRIM(INDEX($A289:$X289,MATCH(Lists!$J$5,$A$1:$X$1,0))&amp;""),"")</f>
        <v/>
      </c>
      <c r="AG289" s="29">
        <f>IFERROR(TRIM(INDEX($A289:$X289,MATCH(Lists!$J$7,$A$1:$X$1,0))&amp;""),"")</f>
        <v/>
      </c>
      <c r="AH289" s="29">
        <f>IF(AC289="",0,IF(UPPER(TRIM(Z289))="Y",0,IF(AG289="",1,IF(IFERROR(INDEX(Lists!$B$2:$B$9,MATCH(AG289,Lists!$A$2:$A$9,0)),"N")="Y",1,0))))</f>
        <v/>
      </c>
      <c r="AI289" s="29">
        <f>IF(AND(AH289=1,AF289&lt;&gt;""),SUMPRODUCT(($AF$2:AF289=AF289)*($AH$2:AH289=1)),"")</f>
        <v/>
      </c>
      <c r="AJ289" s="29">
        <f>IF(AI289="","",AF289&amp;"|"&amp;AI289)</f>
        <v/>
      </c>
      <c r="AK289" s="29">
        <f>IFERROR(TRIM(INDEX($A289:$X289,MATCH(Lists!$J$6,$A$1:$X$1,0))&amp;""),"")</f>
        <v/>
      </c>
    </row>
    <row r="290">
      <c r="Y290" s="28" t="n"/>
      <c r="Z290" s="30" t="n"/>
      <c r="AA290" s="30" t="n"/>
      <c r="AB290" s="28" t="n"/>
      <c r="AC290" s="29">
        <f>IFERROR(TRIM(INDEX($A290:$X290,MATCH(Lists!$J$2,$A$1:$X$1,0))&amp;""),"")</f>
        <v/>
      </c>
      <c r="AD290" s="29">
        <f>IFERROR(TRIM(INDEX($A290:$X290,MATCH(Lists!$J$3,$A$1:$X$1,0))&amp;""),"")</f>
        <v/>
      </c>
      <c r="AE290" s="29">
        <f>IFERROR(TRIM(INDEX($A290:$X290,MATCH(Lists!$J$4,$A$1:$X$1,0))&amp;""),"")</f>
        <v/>
      </c>
      <c r="AF290" s="29">
        <f>IFERROR(TRIM(INDEX($A290:$X290,MATCH(Lists!$J$5,$A$1:$X$1,0))&amp;""),"")</f>
        <v/>
      </c>
      <c r="AG290" s="29">
        <f>IFERROR(TRIM(INDEX($A290:$X290,MATCH(Lists!$J$7,$A$1:$X$1,0))&amp;""),"")</f>
        <v/>
      </c>
      <c r="AH290" s="29">
        <f>IF(AC290="",0,IF(UPPER(TRIM(Z290))="Y",0,IF(AG290="",1,IF(IFERROR(INDEX(Lists!$B$2:$B$9,MATCH(AG290,Lists!$A$2:$A$9,0)),"N")="Y",1,0))))</f>
        <v/>
      </c>
      <c r="AI290" s="29">
        <f>IF(AND(AH290=1,AF290&lt;&gt;""),SUMPRODUCT(($AF$2:AF290=AF290)*($AH$2:AH290=1)),"")</f>
        <v/>
      </c>
      <c r="AJ290" s="29">
        <f>IF(AI290="","",AF290&amp;"|"&amp;AI290)</f>
        <v/>
      </c>
      <c r="AK290" s="29">
        <f>IFERROR(TRIM(INDEX($A290:$X290,MATCH(Lists!$J$6,$A$1:$X$1,0))&amp;""),"")</f>
        <v/>
      </c>
    </row>
    <row r="291">
      <c r="Y291" s="28" t="n"/>
      <c r="Z291" s="30" t="n"/>
      <c r="AA291" s="30" t="n"/>
      <c r="AB291" s="28" t="n"/>
      <c r="AC291" s="29">
        <f>IFERROR(TRIM(INDEX($A291:$X291,MATCH(Lists!$J$2,$A$1:$X$1,0))&amp;""),"")</f>
        <v/>
      </c>
      <c r="AD291" s="29">
        <f>IFERROR(TRIM(INDEX($A291:$X291,MATCH(Lists!$J$3,$A$1:$X$1,0))&amp;""),"")</f>
        <v/>
      </c>
      <c r="AE291" s="29">
        <f>IFERROR(TRIM(INDEX($A291:$X291,MATCH(Lists!$J$4,$A$1:$X$1,0))&amp;""),"")</f>
        <v/>
      </c>
      <c r="AF291" s="29">
        <f>IFERROR(TRIM(INDEX($A291:$X291,MATCH(Lists!$J$5,$A$1:$X$1,0))&amp;""),"")</f>
        <v/>
      </c>
      <c r="AG291" s="29">
        <f>IFERROR(TRIM(INDEX($A291:$X291,MATCH(Lists!$J$7,$A$1:$X$1,0))&amp;""),"")</f>
        <v/>
      </c>
      <c r="AH291" s="29">
        <f>IF(AC291="",0,IF(UPPER(TRIM(Z291))="Y",0,IF(AG291="",1,IF(IFERROR(INDEX(Lists!$B$2:$B$9,MATCH(AG291,Lists!$A$2:$A$9,0)),"N")="Y",1,0))))</f>
        <v/>
      </c>
      <c r="AI291" s="29">
        <f>IF(AND(AH291=1,AF291&lt;&gt;""),SUMPRODUCT(($AF$2:AF291=AF291)*($AH$2:AH291=1)),"")</f>
        <v/>
      </c>
      <c r="AJ291" s="29">
        <f>IF(AI291="","",AF291&amp;"|"&amp;AI291)</f>
        <v/>
      </c>
      <c r="AK291" s="29">
        <f>IFERROR(TRIM(INDEX($A291:$X291,MATCH(Lists!$J$6,$A$1:$X$1,0))&amp;""),"")</f>
        <v/>
      </c>
    </row>
    <row r="292">
      <c r="Y292" s="28" t="n"/>
      <c r="Z292" s="30" t="n"/>
      <c r="AA292" s="30" t="n"/>
      <c r="AB292" s="28" t="n"/>
      <c r="AC292" s="29">
        <f>IFERROR(TRIM(INDEX($A292:$X292,MATCH(Lists!$J$2,$A$1:$X$1,0))&amp;""),"")</f>
        <v/>
      </c>
      <c r="AD292" s="29">
        <f>IFERROR(TRIM(INDEX($A292:$X292,MATCH(Lists!$J$3,$A$1:$X$1,0))&amp;""),"")</f>
        <v/>
      </c>
      <c r="AE292" s="29">
        <f>IFERROR(TRIM(INDEX($A292:$X292,MATCH(Lists!$J$4,$A$1:$X$1,0))&amp;""),"")</f>
        <v/>
      </c>
      <c r="AF292" s="29">
        <f>IFERROR(TRIM(INDEX($A292:$X292,MATCH(Lists!$J$5,$A$1:$X$1,0))&amp;""),"")</f>
        <v/>
      </c>
      <c r="AG292" s="29">
        <f>IFERROR(TRIM(INDEX($A292:$X292,MATCH(Lists!$J$7,$A$1:$X$1,0))&amp;""),"")</f>
        <v/>
      </c>
      <c r="AH292" s="29">
        <f>IF(AC292="",0,IF(UPPER(TRIM(Z292))="Y",0,IF(AG292="",1,IF(IFERROR(INDEX(Lists!$B$2:$B$9,MATCH(AG292,Lists!$A$2:$A$9,0)),"N")="Y",1,0))))</f>
        <v/>
      </c>
      <c r="AI292" s="29">
        <f>IF(AND(AH292=1,AF292&lt;&gt;""),SUMPRODUCT(($AF$2:AF292=AF292)*($AH$2:AH292=1)),"")</f>
        <v/>
      </c>
      <c r="AJ292" s="29">
        <f>IF(AI292="","",AF292&amp;"|"&amp;AI292)</f>
        <v/>
      </c>
      <c r="AK292" s="29">
        <f>IFERROR(TRIM(INDEX($A292:$X292,MATCH(Lists!$J$6,$A$1:$X$1,0))&amp;""),"")</f>
        <v/>
      </c>
    </row>
    <row r="293">
      <c r="Y293" s="28" t="n"/>
      <c r="Z293" s="30" t="n"/>
      <c r="AA293" s="30" t="n"/>
      <c r="AB293" s="28" t="n"/>
      <c r="AC293" s="29">
        <f>IFERROR(TRIM(INDEX($A293:$X293,MATCH(Lists!$J$2,$A$1:$X$1,0))&amp;""),"")</f>
        <v/>
      </c>
      <c r="AD293" s="29">
        <f>IFERROR(TRIM(INDEX($A293:$X293,MATCH(Lists!$J$3,$A$1:$X$1,0))&amp;""),"")</f>
        <v/>
      </c>
      <c r="AE293" s="29">
        <f>IFERROR(TRIM(INDEX($A293:$X293,MATCH(Lists!$J$4,$A$1:$X$1,0))&amp;""),"")</f>
        <v/>
      </c>
      <c r="AF293" s="29">
        <f>IFERROR(TRIM(INDEX($A293:$X293,MATCH(Lists!$J$5,$A$1:$X$1,0))&amp;""),"")</f>
        <v/>
      </c>
      <c r="AG293" s="29">
        <f>IFERROR(TRIM(INDEX($A293:$X293,MATCH(Lists!$J$7,$A$1:$X$1,0))&amp;""),"")</f>
        <v/>
      </c>
      <c r="AH293" s="29">
        <f>IF(AC293="",0,IF(UPPER(TRIM(Z293))="Y",0,IF(AG293="",1,IF(IFERROR(INDEX(Lists!$B$2:$B$9,MATCH(AG293,Lists!$A$2:$A$9,0)),"N")="Y",1,0))))</f>
        <v/>
      </c>
      <c r="AI293" s="29">
        <f>IF(AND(AH293=1,AF293&lt;&gt;""),SUMPRODUCT(($AF$2:AF293=AF293)*($AH$2:AH293=1)),"")</f>
        <v/>
      </c>
      <c r="AJ293" s="29">
        <f>IF(AI293="","",AF293&amp;"|"&amp;AI293)</f>
        <v/>
      </c>
      <c r="AK293" s="29">
        <f>IFERROR(TRIM(INDEX($A293:$X293,MATCH(Lists!$J$6,$A$1:$X$1,0))&amp;""),"")</f>
        <v/>
      </c>
    </row>
    <row r="294">
      <c r="Y294" s="28" t="n"/>
      <c r="Z294" s="30" t="n"/>
      <c r="AA294" s="30" t="n"/>
      <c r="AB294" s="28" t="n"/>
      <c r="AC294" s="29">
        <f>IFERROR(TRIM(INDEX($A294:$X294,MATCH(Lists!$J$2,$A$1:$X$1,0))&amp;""),"")</f>
        <v/>
      </c>
      <c r="AD294" s="29">
        <f>IFERROR(TRIM(INDEX($A294:$X294,MATCH(Lists!$J$3,$A$1:$X$1,0))&amp;""),"")</f>
        <v/>
      </c>
      <c r="AE294" s="29">
        <f>IFERROR(TRIM(INDEX($A294:$X294,MATCH(Lists!$J$4,$A$1:$X$1,0))&amp;""),"")</f>
        <v/>
      </c>
      <c r="AF294" s="29">
        <f>IFERROR(TRIM(INDEX($A294:$X294,MATCH(Lists!$J$5,$A$1:$X$1,0))&amp;""),"")</f>
        <v/>
      </c>
      <c r="AG294" s="29">
        <f>IFERROR(TRIM(INDEX($A294:$X294,MATCH(Lists!$J$7,$A$1:$X$1,0))&amp;""),"")</f>
        <v/>
      </c>
      <c r="AH294" s="29">
        <f>IF(AC294="",0,IF(UPPER(TRIM(Z294))="Y",0,IF(AG294="",1,IF(IFERROR(INDEX(Lists!$B$2:$B$9,MATCH(AG294,Lists!$A$2:$A$9,0)),"N")="Y",1,0))))</f>
        <v/>
      </c>
      <c r="AI294" s="29">
        <f>IF(AND(AH294=1,AF294&lt;&gt;""),SUMPRODUCT(($AF$2:AF294=AF294)*($AH$2:AH294=1)),"")</f>
        <v/>
      </c>
      <c r="AJ294" s="29">
        <f>IF(AI294="","",AF294&amp;"|"&amp;AI294)</f>
        <v/>
      </c>
      <c r="AK294" s="29">
        <f>IFERROR(TRIM(INDEX($A294:$X294,MATCH(Lists!$J$6,$A$1:$X$1,0))&amp;""),"")</f>
        <v/>
      </c>
    </row>
    <row r="295">
      <c r="Y295" s="28" t="n"/>
      <c r="Z295" s="30" t="n"/>
      <c r="AA295" s="30" t="n"/>
      <c r="AB295" s="28" t="n"/>
      <c r="AC295" s="29">
        <f>IFERROR(TRIM(INDEX($A295:$X295,MATCH(Lists!$J$2,$A$1:$X$1,0))&amp;""),"")</f>
        <v/>
      </c>
      <c r="AD295" s="29">
        <f>IFERROR(TRIM(INDEX($A295:$X295,MATCH(Lists!$J$3,$A$1:$X$1,0))&amp;""),"")</f>
        <v/>
      </c>
      <c r="AE295" s="29">
        <f>IFERROR(TRIM(INDEX($A295:$X295,MATCH(Lists!$J$4,$A$1:$X$1,0))&amp;""),"")</f>
        <v/>
      </c>
      <c r="AF295" s="29">
        <f>IFERROR(TRIM(INDEX($A295:$X295,MATCH(Lists!$J$5,$A$1:$X$1,0))&amp;""),"")</f>
        <v/>
      </c>
      <c r="AG295" s="29">
        <f>IFERROR(TRIM(INDEX($A295:$X295,MATCH(Lists!$J$7,$A$1:$X$1,0))&amp;""),"")</f>
        <v/>
      </c>
      <c r="AH295" s="29">
        <f>IF(AC295="",0,IF(UPPER(TRIM(Z295))="Y",0,IF(AG295="",1,IF(IFERROR(INDEX(Lists!$B$2:$B$9,MATCH(AG295,Lists!$A$2:$A$9,0)),"N")="Y",1,0))))</f>
        <v/>
      </c>
      <c r="AI295" s="29">
        <f>IF(AND(AH295=1,AF295&lt;&gt;""),SUMPRODUCT(($AF$2:AF295=AF295)*($AH$2:AH295=1)),"")</f>
        <v/>
      </c>
      <c r="AJ295" s="29">
        <f>IF(AI295="","",AF295&amp;"|"&amp;AI295)</f>
        <v/>
      </c>
      <c r="AK295" s="29">
        <f>IFERROR(TRIM(INDEX($A295:$X295,MATCH(Lists!$J$6,$A$1:$X$1,0))&amp;""),"")</f>
        <v/>
      </c>
    </row>
    <row r="296">
      <c r="Y296" s="28" t="n"/>
      <c r="Z296" s="30" t="n"/>
      <c r="AA296" s="30" t="n"/>
      <c r="AB296" s="28" t="n"/>
      <c r="AC296" s="29">
        <f>IFERROR(TRIM(INDEX($A296:$X296,MATCH(Lists!$J$2,$A$1:$X$1,0))&amp;""),"")</f>
        <v/>
      </c>
      <c r="AD296" s="29">
        <f>IFERROR(TRIM(INDEX($A296:$X296,MATCH(Lists!$J$3,$A$1:$X$1,0))&amp;""),"")</f>
        <v/>
      </c>
      <c r="AE296" s="29">
        <f>IFERROR(TRIM(INDEX($A296:$X296,MATCH(Lists!$J$4,$A$1:$X$1,0))&amp;""),"")</f>
        <v/>
      </c>
      <c r="AF296" s="29">
        <f>IFERROR(TRIM(INDEX($A296:$X296,MATCH(Lists!$J$5,$A$1:$X$1,0))&amp;""),"")</f>
        <v/>
      </c>
      <c r="AG296" s="29">
        <f>IFERROR(TRIM(INDEX($A296:$X296,MATCH(Lists!$J$7,$A$1:$X$1,0))&amp;""),"")</f>
        <v/>
      </c>
      <c r="AH296" s="29">
        <f>IF(AC296="",0,IF(UPPER(TRIM(Z296))="Y",0,IF(AG296="",1,IF(IFERROR(INDEX(Lists!$B$2:$B$9,MATCH(AG296,Lists!$A$2:$A$9,0)),"N")="Y",1,0))))</f>
        <v/>
      </c>
      <c r="AI296" s="29">
        <f>IF(AND(AH296=1,AF296&lt;&gt;""),SUMPRODUCT(($AF$2:AF296=AF296)*($AH$2:AH296=1)),"")</f>
        <v/>
      </c>
      <c r="AJ296" s="29">
        <f>IF(AI296="","",AF296&amp;"|"&amp;AI296)</f>
        <v/>
      </c>
      <c r="AK296" s="29">
        <f>IFERROR(TRIM(INDEX($A296:$X296,MATCH(Lists!$J$6,$A$1:$X$1,0))&amp;""),"")</f>
        <v/>
      </c>
    </row>
    <row r="297">
      <c r="Y297" s="28" t="n"/>
      <c r="Z297" s="30" t="n"/>
      <c r="AA297" s="30" t="n"/>
      <c r="AB297" s="28" t="n"/>
      <c r="AC297" s="29">
        <f>IFERROR(TRIM(INDEX($A297:$X297,MATCH(Lists!$J$2,$A$1:$X$1,0))&amp;""),"")</f>
        <v/>
      </c>
      <c r="AD297" s="29">
        <f>IFERROR(TRIM(INDEX($A297:$X297,MATCH(Lists!$J$3,$A$1:$X$1,0))&amp;""),"")</f>
        <v/>
      </c>
      <c r="AE297" s="29">
        <f>IFERROR(TRIM(INDEX($A297:$X297,MATCH(Lists!$J$4,$A$1:$X$1,0))&amp;""),"")</f>
        <v/>
      </c>
      <c r="AF297" s="29">
        <f>IFERROR(TRIM(INDEX($A297:$X297,MATCH(Lists!$J$5,$A$1:$X$1,0))&amp;""),"")</f>
        <v/>
      </c>
      <c r="AG297" s="29">
        <f>IFERROR(TRIM(INDEX($A297:$X297,MATCH(Lists!$J$7,$A$1:$X$1,0))&amp;""),"")</f>
        <v/>
      </c>
      <c r="AH297" s="29">
        <f>IF(AC297="",0,IF(UPPER(TRIM(Z297))="Y",0,IF(AG297="",1,IF(IFERROR(INDEX(Lists!$B$2:$B$9,MATCH(AG297,Lists!$A$2:$A$9,0)),"N")="Y",1,0))))</f>
        <v/>
      </c>
      <c r="AI297" s="29">
        <f>IF(AND(AH297=1,AF297&lt;&gt;""),SUMPRODUCT(($AF$2:AF297=AF297)*($AH$2:AH297=1)),"")</f>
        <v/>
      </c>
      <c r="AJ297" s="29">
        <f>IF(AI297="","",AF297&amp;"|"&amp;AI297)</f>
        <v/>
      </c>
      <c r="AK297" s="29">
        <f>IFERROR(TRIM(INDEX($A297:$X297,MATCH(Lists!$J$6,$A$1:$X$1,0))&amp;""),"")</f>
        <v/>
      </c>
    </row>
    <row r="298">
      <c r="Y298" s="28" t="n"/>
      <c r="Z298" s="30" t="n"/>
      <c r="AA298" s="30" t="n"/>
      <c r="AB298" s="28" t="n"/>
      <c r="AC298" s="29">
        <f>IFERROR(TRIM(INDEX($A298:$X298,MATCH(Lists!$J$2,$A$1:$X$1,0))&amp;""),"")</f>
        <v/>
      </c>
      <c r="AD298" s="29">
        <f>IFERROR(TRIM(INDEX($A298:$X298,MATCH(Lists!$J$3,$A$1:$X$1,0))&amp;""),"")</f>
        <v/>
      </c>
      <c r="AE298" s="29">
        <f>IFERROR(TRIM(INDEX($A298:$X298,MATCH(Lists!$J$4,$A$1:$X$1,0))&amp;""),"")</f>
        <v/>
      </c>
      <c r="AF298" s="29">
        <f>IFERROR(TRIM(INDEX($A298:$X298,MATCH(Lists!$J$5,$A$1:$X$1,0))&amp;""),"")</f>
        <v/>
      </c>
      <c r="AG298" s="29">
        <f>IFERROR(TRIM(INDEX($A298:$X298,MATCH(Lists!$J$7,$A$1:$X$1,0))&amp;""),"")</f>
        <v/>
      </c>
      <c r="AH298" s="29">
        <f>IF(AC298="",0,IF(UPPER(TRIM(Z298))="Y",0,IF(AG298="",1,IF(IFERROR(INDEX(Lists!$B$2:$B$9,MATCH(AG298,Lists!$A$2:$A$9,0)),"N")="Y",1,0))))</f>
        <v/>
      </c>
      <c r="AI298" s="29">
        <f>IF(AND(AH298=1,AF298&lt;&gt;""),SUMPRODUCT(($AF$2:AF298=AF298)*($AH$2:AH298=1)),"")</f>
        <v/>
      </c>
      <c r="AJ298" s="29">
        <f>IF(AI298="","",AF298&amp;"|"&amp;AI298)</f>
        <v/>
      </c>
      <c r="AK298" s="29">
        <f>IFERROR(TRIM(INDEX($A298:$X298,MATCH(Lists!$J$6,$A$1:$X$1,0))&amp;""),"")</f>
        <v/>
      </c>
    </row>
    <row r="299">
      <c r="Y299" s="28" t="n"/>
      <c r="Z299" s="30" t="n"/>
      <c r="AA299" s="30" t="n"/>
      <c r="AB299" s="28" t="n"/>
      <c r="AC299" s="29">
        <f>IFERROR(TRIM(INDEX($A299:$X299,MATCH(Lists!$J$2,$A$1:$X$1,0))&amp;""),"")</f>
        <v/>
      </c>
      <c r="AD299" s="29">
        <f>IFERROR(TRIM(INDEX($A299:$X299,MATCH(Lists!$J$3,$A$1:$X$1,0))&amp;""),"")</f>
        <v/>
      </c>
      <c r="AE299" s="29">
        <f>IFERROR(TRIM(INDEX($A299:$X299,MATCH(Lists!$J$4,$A$1:$X$1,0))&amp;""),"")</f>
        <v/>
      </c>
      <c r="AF299" s="29">
        <f>IFERROR(TRIM(INDEX($A299:$X299,MATCH(Lists!$J$5,$A$1:$X$1,0))&amp;""),"")</f>
        <v/>
      </c>
      <c r="AG299" s="29">
        <f>IFERROR(TRIM(INDEX($A299:$X299,MATCH(Lists!$J$7,$A$1:$X$1,0))&amp;""),"")</f>
        <v/>
      </c>
      <c r="AH299" s="29">
        <f>IF(AC299="",0,IF(UPPER(TRIM(Z299))="Y",0,IF(AG299="",1,IF(IFERROR(INDEX(Lists!$B$2:$B$9,MATCH(AG299,Lists!$A$2:$A$9,0)),"N")="Y",1,0))))</f>
        <v/>
      </c>
      <c r="AI299" s="29">
        <f>IF(AND(AH299=1,AF299&lt;&gt;""),SUMPRODUCT(($AF$2:AF299=AF299)*($AH$2:AH299=1)),"")</f>
        <v/>
      </c>
      <c r="AJ299" s="29">
        <f>IF(AI299="","",AF299&amp;"|"&amp;AI299)</f>
        <v/>
      </c>
      <c r="AK299" s="29">
        <f>IFERROR(TRIM(INDEX($A299:$X299,MATCH(Lists!$J$6,$A$1:$X$1,0))&amp;""),"")</f>
        <v/>
      </c>
    </row>
    <row r="300">
      <c r="Y300" s="28" t="n"/>
      <c r="Z300" s="30" t="n"/>
      <c r="AA300" s="30" t="n"/>
      <c r="AB300" s="28" t="n"/>
      <c r="AC300" s="29">
        <f>IFERROR(TRIM(INDEX($A300:$X300,MATCH(Lists!$J$2,$A$1:$X$1,0))&amp;""),"")</f>
        <v/>
      </c>
      <c r="AD300" s="29">
        <f>IFERROR(TRIM(INDEX($A300:$X300,MATCH(Lists!$J$3,$A$1:$X$1,0))&amp;""),"")</f>
        <v/>
      </c>
      <c r="AE300" s="29">
        <f>IFERROR(TRIM(INDEX($A300:$X300,MATCH(Lists!$J$4,$A$1:$X$1,0))&amp;""),"")</f>
        <v/>
      </c>
      <c r="AF300" s="29">
        <f>IFERROR(TRIM(INDEX($A300:$X300,MATCH(Lists!$J$5,$A$1:$X$1,0))&amp;""),"")</f>
        <v/>
      </c>
      <c r="AG300" s="29">
        <f>IFERROR(TRIM(INDEX($A300:$X300,MATCH(Lists!$J$7,$A$1:$X$1,0))&amp;""),"")</f>
        <v/>
      </c>
      <c r="AH300" s="29">
        <f>IF(AC300="",0,IF(UPPER(TRIM(Z300))="Y",0,IF(AG300="",1,IF(IFERROR(INDEX(Lists!$B$2:$B$9,MATCH(AG300,Lists!$A$2:$A$9,0)),"N")="Y",1,0))))</f>
        <v/>
      </c>
      <c r="AI300" s="29">
        <f>IF(AND(AH300=1,AF300&lt;&gt;""),SUMPRODUCT(($AF$2:AF300=AF300)*($AH$2:AH300=1)),"")</f>
        <v/>
      </c>
      <c r="AJ300" s="29">
        <f>IF(AI300="","",AF300&amp;"|"&amp;AI300)</f>
        <v/>
      </c>
      <c r="AK300" s="29">
        <f>IFERROR(TRIM(INDEX($A300:$X300,MATCH(Lists!$J$6,$A$1:$X$1,0))&amp;""),"")</f>
        <v/>
      </c>
    </row>
    <row r="301">
      <c r="Y301" s="28" t="n"/>
      <c r="Z301" s="30" t="n"/>
      <c r="AA301" s="30" t="n"/>
      <c r="AB301" s="28" t="n"/>
      <c r="AC301" s="29">
        <f>IFERROR(TRIM(INDEX($A301:$X301,MATCH(Lists!$J$2,$A$1:$X$1,0))&amp;""),"")</f>
        <v/>
      </c>
      <c r="AD301" s="29">
        <f>IFERROR(TRIM(INDEX($A301:$X301,MATCH(Lists!$J$3,$A$1:$X$1,0))&amp;""),"")</f>
        <v/>
      </c>
      <c r="AE301" s="29">
        <f>IFERROR(TRIM(INDEX($A301:$X301,MATCH(Lists!$J$4,$A$1:$X$1,0))&amp;""),"")</f>
        <v/>
      </c>
      <c r="AF301" s="29">
        <f>IFERROR(TRIM(INDEX($A301:$X301,MATCH(Lists!$J$5,$A$1:$X$1,0))&amp;""),"")</f>
        <v/>
      </c>
      <c r="AG301" s="29">
        <f>IFERROR(TRIM(INDEX($A301:$X301,MATCH(Lists!$J$7,$A$1:$X$1,0))&amp;""),"")</f>
        <v/>
      </c>
      <c r="AH301" s="29">
        <f>IF(AC301="",0,IF(UPPER(TRIM(Z301))="Y",0,IF(AG301="",1,IF(IFERROR(INDEX(Lists!$B$2:$B$9,MATCH(AG301,Lists!$A$2:$A$9,0)),"N")="Y",1,0))))</f>
        <v/>
      </c>
      <c r="AI301" s="29">
        <f>IF(AND(AH301=1,AF301&lt;&gt;""),SUMPRODUCT(($AF$2:AF301=AF301)*($AH$2:AH301=1)),"")</f>
        <v/>
      </c>
      <c r="AJ301" s="29">
        <f>IF(AI301="","",AF301&amp;"|"&amp;AI301)</f>
        <v/>
      </c>
      <c r="AK301" s="29">
        <f>IFERROR(TRIM(INDEX($A301:$X301,MATCH(Lists!$J$6,$A$1:$X$1,0))&amp;""),"")</f>
        <v/>
      </c>
    </row>
    <row r="302">
      <c r="Y302" s="28" t="n"/>
      <c r="Z302" s="30" t="n"/>
      <c r="AA302" s="30" t="n"/>
      <c r="AB302" s="28" t="n"/>
      <c r="AC302" s="29">
        <f>IFERROR(TRIM(INDEX($A302:$X302,MATCH(Lists!$J$2,$A$1:$X$1,0))&amp;""),"")</f>
        <v/>
      </c>
      <c r="AD302" s="29">
        <f>IFERROR(TRIM(INDEX($A302:$X302,MATCH(Lists!$J$3,$A$1:$X$1,0))&amp;""),"")</f>
        <v/>
      </c>
      <c r="AE302" s="29">
        <f>IFERROR(TRIM(INDEX($A302:$X302,MATCH(Lists!$J$4,$A$1:$X$1,0))&amp;""),"")</f>
        <v/>
      </c>
      <c r="AF302" s="29">
        <f>IFERROR(TRIM(INDEX($A302:$X302,MATCH(Lists!$J$5,$A$1:$X$1,0))&amp;""),"")</f>
        <v/>
      </c>
      <c r="AG302" s="29">
        <f>IFERROR(TRIM(INDEX($A302:$X302,MATCH(Lists!$J$7,$A$1:$X$1,0))&amp;""),"")</f>
        <v/>
      </c>
      <c r="AH302" s="29">
        <f>IF(AC302="",0,IF(UPPER(TRIM(Z302))="Y",0,IF(AG302="",1,IF(IFERROR(INDEX(Lists!$B$2:$B$9,MATCH(AG302,Lists!$A$2:$A$9,0)),"N")="Y",1,0))))</f>
        <v/>
      </c>
      <c r="AI302" s="29">
        <f>IF(AND(AH302=1,AF302&lt;&gt;""),SUMPRODUCT(($AF$2:AF302=AF302)*($AH$2:AH302=1)),"")</f>
        <v/>
      </c>
      <c r="AJ302" s="29">
        <f>IF(AI302="","",AF302&amp;"|"&amp;AI302)</f>
        <v/>
      </c>
      <c r="AK302" s="29">
        <f>IFERROR(TRIM(INDEX($A302:$X302,MATCH(Lists!$J$6,$A$1:$X$1,0))&amp;""),"")</f>
        <v/>
      </c>
    </row>
    <row r="303">
      <c r="Y303" s="28" t="n"/>
      <c r="Z303" s="30" t="n"/>
      <c r="AA303" s="30" t="n"/>
      <c r="AB303" s="28" t="n"/>
      <c r="AC303" s="29">
        <f>IFERROR(TRIM(INDEX($A303:$X303,MATCH(Lists!$J$2,$A$1:$X$1,0))&amp;""),"")</f>
        <v/>
      </c>
      <c r="AD303" s="29">
        <f>IFERROR(TRIM(INDEX($A303:$X303,MATCH(Lists!$J$3,$A$1:$X$1,0))&amp;""),"")</f>
        <v/>
      </c>
      <c r="AE303" s="29">
        <f>IFERROR(TRIM(INDEX($A303:$X303,MATCH(Lists!$J$4,$A$1:$X$1,0))&amp;""),"")</f>
        <v/>
      </c>
      <c r="AF303" s="29">
        <f>IFERROR(TRIM(INDEX($A303:$X303,MATCH(Lists!$J$5,$A$1:$X$1,0))&amp;""),"")</f>
        <v/>
      </c>
      <c r="AG303" s="29">
        <f>IFERROR(TRIM(INDEX($A303:$X303,MATCH(Lists!$J$7,$A$1:$X$1,0))&amp;""),"")</f>
        <v/>
      </c>
      <c r="AH303" s="29">
        <f>IF(AC303="",0,IF(UPPER(TRIM(Z303))="Y",0,IF(AG303="",1,IF(IFERROR(INDEX(Lists!$B$2:$B$9,MATCH(AG303,Lists!$A$2:$A$9,0)),"N")="Y",1,0))))</f>
        <v/>
      </c>
      <c r="AI303" s="29">
        <f>IF(AND(AH303=1,AF303&lt;&gt;""),SUMPRODUCT(($AF$2:AF303=AF303)*($AH$2:AH303=1)),"")</f>
        <v/>
      </c>
      <c r="AJ303" s="29">
        <f>IF(AI303="","",AF303&amp;"|"&amp;AI303)</f>
        <v/>
      </c>
      <c r="AK303" s="29">
        <f>IFERROR(TRIM(INDEX($A303:$X303,MATCH(Lists!$J$6,$A$1:$X$1,0))&amp;""),"")</f>
        <v/>
      </c>
    </row>
    <row r="304">
      <c r="Y304" s="28" t="n"/>
      <c r="Z304" s="30" t="n"/>
      <c r="AA304" s="30" t="n"/>
      <c r="AB304" s="28" t="n"/>
      <c r="AC304" s="29">
        <f>IFERROR(TRIM(INDEX($A304:$X304,MATCH(Lists!$J$2,$A$1:$X$1,0))&amp;""),"")</f>
        <v/>
      </c>
      <c r="AD304" s="29">
        <f>IFERROR(TRIM(INDEX($A304:$X304,MATCH(Lists!$J$3,$A$1:$X$1,0))&amp;""),"")</f>
        <v/>
      </c>
      <c r="AE304" s="29">
        <f>IFERROR(TRIM(INDEX($A304:$X304,MATCH(Lists!$J$4,$A$1:$X$1,0))&amp;""),"")</f>
        <v/>
      </c>
      <c r="AF304" s="29">
        <f>IFERROR(TRIM(INDEX($A304:$X304,MATCH(Lists!$J$5,$A$1:$X$1,0))&amp;""),"")</f>
        <v/>
      </c>
      <c r="AG304" s="29">
        <f>IFERROR(TRIM(INDEX($A304:$X304,MATCH(Lists!$J$7,$A$1:$X$1,0))&amp;""),"")</f>
        <v/>
      </c>
      <c r="AH304" s="29">
        <f>IF(AC304="",0,IF(UPPER(TRIM(Z304))="Y",0,IF(AG304="",1,IF(IFERROR(INDEX(Lists!$B$2:$B$9,MATCH(AG304,Lists!$A$2:$A$9,0)),"N")="Y",1,0))))</f>
        <v/>
      </c>
      <c r="AI304" s="29">
        <f>IF(AND(AH304=1,AF304&lt;&gt;""),SUMPRODUCT(($AF$2:AF304=AF304)*($AH$2:AH304=1)),"")</f>
        <v/>
      </c>
      <c r="AJ304" s="29">
        <f>IF(AI304="","",AF304&amp;"|"&amp;AI304)</f>
        <v/>
      </c>
      <c r="AK304" s="29">
        <f>IFERROR(TRIM(INDEX($A304:$X304,MATCH(Lists!$J$6,$A$1:$X$1,0))&amp;""),"")</f>
        <v/>
      </c>
    </row>
    <row r="305">
      <c r="Y305" s="28" t="n"/>
      <c r="Z305" s="30" t="n"/>
      <c r="AA305" s="30" t="n"/>
      <c r="AB305" s="28" t="n"/>
      <c r="AC305" s="29">
        <f>IFERROR(TRIM(INDEX($A305:$X305,MATCH(Lists!$J$2,$A$1:$X$1,0))&amp;""),"")</f>
        <v/>
      </c>
      <c r="AD305" s="29">
        <f>IFERROR(TRIM(INDEX($A305:$X305,MATCH(Lists!$J$3,$A$1:$X$1,0))&amp;""),"")</f>
        <v/>
      </c>
      <c r="AE305" s="29">
        <f>IFERROR(TRIM(INDEX($A305:$X305,MATCH(Lists!$J$4,$A$1:$X$1,0))&amp;""),"")</f>
        <v/>
      </c>
      <c r="AF305" s="29">
        <f>IFERROR(TRIM(INDEX($A305:$X305,MATCH(Lists!$J$5,$A$1:$X$1,0))&amp;""),"")</f>
        <v/>
      </c>
      <c r="AG305" s="29">
        <f>IFERROR(TRIM(INDEX($A305:$X305,MATCH(Lists!$J$7,$A$1:$X$1,0))&amp;""),"")</f>
        <v/>
      </c>
      <c r="AH305" s="29">
        <f>IF(AC305="",0,IF(UPPER(TRIM(Z305))="Y",0,IF(AG305="",1,IF(IFERROR(INDEX(Lists!$B$2:$B$9,MATCH(AG305,Lists!$A$2:$A$9,0)),"N")="Y",1,0))))</f>
        <v/>
      </c>
      <c r="AI305" s="29">
        <f>IF(AND(AH305=1,AF305&lt;&gt;""),SUMPRODUCT(($AF$2:AF305=AF305)*($AH$2:AH305=1)),"")</f>
        <v/>
      </c>
      <c r="AJ305" s="29">
        <f>IF(AI305="","",AF305&amp;"|"&amp;AI305)</f>
        <v/>
      </c>
      <c r="AK305" s="29">
        <f>IFERROR(TRIM(INDEX($A305:$X305,MATCH(Lists!$J$6,$A$1:$X$1,0))&amp;""),"")</f>
        <v/>
      </c>
    </row>
    <row r="306">
      <c r="Y306" s="28" t="n"/>
      <c r="Z306" s="30" t="n"/>
      <c r="AA306" s="30" t="n"/>
      <c r="AB306" s="28" t="n"/>
      <c r="AC306" s="29">
        <f>IFERROR(TRIM(INDEX($A306:$X306,MATCH(Lists!$J$2,$A$1:$X$1,0))&amp;""),"")</f>
        <v/>
      </c>
      <c r="AD306" s="29">
        <f>IFERROR(TRIM(INDEX($A306:$X306,MATCH(Lists!$J$3,$A$1:$X$1,0))&amp;""),"")</f>
        <v/>
      </c>
      <c r="AE306" s="29">
        <f>IFERROR(TRIM(INDEX($A306:$X306,MATCH(Lists!$J$4,$A$1:$X$1,0))&amp;""),"")</f>
        <v/>
      </c>
      <c r="AF306" s="29">
        <f>IFERROR(TRIM(INDEX($A306:$X306,MATCH(Lists!$J$5,$A$1:$X$1,0))&amp;""),"")</f>
        <v/>
      </c>
      <c r="AG306" s="29">
        <f>IFERROR(TRIM(INDEX($A306:$X306,MATCH(Lists!$J$7,$A$1:$X$1,0))&amp;""),"")</f>
        <v/>
      </c>
      <c r="AH306" s="29">
        <f>IF(AC306="",0,IF(UPPER(TRIM(Z306))="Y",0,IF(AG306="",1,IF(IFERROR(INDEX(Lists!$B$2:$B$9,MATCH(AG306,Lists!$A$2:$A$9,0)),"N")="Y",1,0))))</f>
        <v/>
      </c>
      <c r="AI306" s="29">
        <f>IF(AND(AH306=1,AF306&lt;&gt;""),SUMPRODUCT(($AF$2:AF306=AF306)*($AH$2:AH306=1)),"")</f>
        <v/>
      </c>
      <c r="AJ306" s="29">
        <f>IF(AI306="","",AF306&amp;"|"&amp;AI306)</f>
        <v/>
      </c>
      <c r="AK306" s="29">
        <f>IFERROR(TRIM(INDEX($A306:$X306,MATCH(Lists!$J$6,$A$1:$X$1,0))&amp;""),"")</f>
        <v/>
      </c>
    </row>
    <row r="307">
      <c r="Y307" s="28" t="n"/>
      <c r="Z307" s="30" t="n"/>
      <c r="AA307" s="30" t="n"/>
      <c r="AB307" s="28" t="n"/>
      <c r="AC307" s="29">
        <f>IFERROR(TRIM(INDEX($A307:$X307,MATCH(Lists!$J$2,$A$1:$X$1,0))&amp;""),"")</f>
        <v/>
      </c>
      <c r="AD307" s="29">
        <f>IFERROR(TRIM(INDEX($A307:$X307,MATCH(Lists!$J$3,$A$1:$X$1,0))&amp;""),"")</f>
        <v/>
      </c>
      <c r="AE307" s="29">
        <f>IFERROR(TRIM(INDEX($A307:$X307,MATCH(Lists!$J$4,$A$1:$X$1,0))&amp;""),"")</f>
        <v/>
      </c>
      <c r="AF307" s="29">
        <f>IFERROR(TRIM(INDEX($A307:$X307,MATCH(Lists!$J$5,$A$1:$X$1,0))&amp;""),"")</f>
        <v/>
      </c>
      <c r="AG307" s="29">
        <f>IFERROR(TRIM(INDEX($A307:$X307,MATCH(Lists!$J$7,$A$1:$X$1,0))&amp;""),"")</f>
        <v/>
      </c>
      <c r="AH307" s="29">
        <f>IF(AC307="",0,IF(UPPER(TRIM(Z307))="Y",0,IF(AG307="",1,IF(IFERROR(INDEX(Lists!$B$2:$B$9,MATCH(AG307,Lists!$A$2:$A$9,0)),"N")="Y",1,0))))</f>
        <v/>
      </c>
      <c r="AI307" s="29">
        <f>IF(AND(AH307=1,AF307&lt;&gt;""),SUMPRODUCT(($AF$2:AF307=AF307)*($AH$2:AH307=1)),"")</f>
        <v/>
      </c>
      <c r="AJ307" s="29">
        <f>IF(AI307="","",AF307&amp;"|"&amp;AI307)</f>
        <v/>
      </c>
      <c r="AK307" s="29">
        <f>IFERROR(TRIM(INDEX($A307:$X307,MATCH(Lists!$J$6,$A$1:$X$1,0))&amp;""),"")</f>
        <v/>
      </c>
    </row>
    <row r="308">
      <c r="Y308" s="28" t="n"/>
      <c r="Z308" s="30" t="n"/>
      <c r="AA308" s="30" t="n"/>
      <c r="AB308" s="28" t="n"/>
      <c r="AC308" s="29">
        <f>IFERROR(TRIM(INDEX($A308:$X308,MATCH(Lists!$J$2,$A$1:$X$1,0))&amp;""),"")</f>
        <v/>
      </c>
      <c r="AD308" s="29">
        <f>IFERROR(TRIM(INDEX($A308:$X308,MATCH(Lists!$J$3,$A$1:$X$1,0))&amp;""),"")</f>
        <v/>
      </c>
      <c r="AE308" s="29">
        <f>IFERROR(TRIM(INDEX($A308:$X308,MATCH(Lists!$J$4,$A$1:$X$1,0))&amp;""),"")</f>
        <v/>
      </c>
      <c r="AF308" s="29">
        <f>IFERROR(TRIM(INDEX($A308:$X308,MATCH(Lists!$J$5,$A$1:$X$1,0))&amp;""),"")</f>
        <v/>
      </c>
      <c r="AG308" s="29">
        <f>IFERROR(TRIM(INDEX($A308:$X308,MATCH(Lists!$J$7,$A$1:$X$1,0))&amp;""),"")</f>
        <v/>
      </c>
      <c r="AH308" s="29">
        <f>IF(AC308="",0,IF(UPPER(TRIM(Z308))="Y",0,IF(AG308="",1,IF(IFERROR(INDEX(Lists!$B$2:$B$9,MATCH(AG308,Lists!$A$2:$A$9,0)),"N")="Y",1,0))))</f>
        <v/>
      </c>
      <c r="AI308" s="29">
        <f>IF(AND(AH308=1,AF308&lt;&gt;""),SUMPRODUCT(($AF$2:AF308=AF308)*($AH$2:AH308=1)),"")</f>
        <v/>
      </c>
      <c r="AJ308" s="29">
        <f>IF(AI308="","",AF308&amp;"|"&amp;AI308)</f>
        <v/>
      </c>
      <c r="AK308" s="29">
        <f>IFERROR(TRIM(INDEX($A308:$X308,MATCH(Lists!$J$6,$A$1:$X$1,0))&amp;""),"")</f>
        <v/>
      </c>
    </row>
    <row r="309">
      <c r="Y309" s="28" t="n"/>
      <c r="Z309" s="30" t="n"/>
      <c r="AA309" s="30" t="n"/>
      <c r="AB309" s="28" t="n"/>
      <c r="AC309" s="29">
        <f>IFERROR(TRIM(INDEX($A309:$X309,MATCH(Lists!$J$2,$A$1:$X$1,0))&amp;""),"")</f>
        <v/>
      </c>
      <c r="AD309" s="29">
        <f>IFERROR(TRIM(INDEX($A309:$X309,MATCH(Lists!$J$3,$A$1:$X$1,0))&amp;""),"")</f>
        <v/>
      </c>
      <c r="AE309" s="29">
        <f>IFERROR(TRIM(INDEX($A309:$X309,MATCH(Lists!$J$4,$A$1:$X$1,0))&amp;""),"")</f>
        <v/>
      </c>
      <c r="AF309" s="29">
        <f>IFERROR(TRIM(INDEX($A309:$X309,MATCH(Lists!$J$5,$A$1:$X$1,0))&amp;""),"")</f>
        <v/>
      </c>
      <c r="AG309" s="29">
        <f>IFERROR(TRIM(INDEX($A309:$X309,MATCH(Lists!$J$7,$A$1:$X$1,0))&amp;""),"")</f>
        <v/>
      </c>
      <c r="AH309" s="29">
        <f>IF(AC309="",0,IF(UPPER(TRIM(Z309))="Y",0,IF(AG309="",1,IF(IFERROR(INDEX(Lists!$B$2:$B$9,MATCH(AG309,Lists!$A$2:$A$9,0)),"N")="Y",1,0))))</f>
        <v/>
      </c>
      <c r="AI309" s="29">
        <f>IF(AND(AH309=1,AF309&lt;&gt;""),SUMPRODUCT(($AF$2:AF309=AF309)*($AH$2:AH309=1)),"")</f>
        <v/>
      </c>
      <c r="AJ309" s="29">
        <f>IF(AI309="","",AF309&amp;"|"&amp;AI309)</f>
        <v/>
      </c>
      <c r="AK309" s="29">
        <f>IFERROR(TRIM(INDEX($A309:$X309,MATCH(Lists!$J$6,$A$1:$X$1,0))&amp;""),"")</f>
        <v/>
      </c>
    </row>
    <row r="310">
      <c r="Y310" s="28" t="n"/>
      <c r="Z310" s="30" t="n"/>
      <c r="AA310" s="30" t="n"/>
      <c r="AB310" s="28" t="n"/>
      <c r="AC310" s="29">
        <f>IFERROR(TRIM(INDEX($A310:$X310,MATCH(Lists!$J$2,$A$1:$X$1,0))&amp;""),"")</f>
        <v/>
      </c>
      <c r="AD310" s="29">
        <f>IFERROR(TRIM(INDEX($A310:$X310,MATCH(Lists!$J$3,$A$1:$X$1,0))&amp;""),"")</f>
        <v/>
      </c>
      <c r="AE310" s="29">
        <f>IFERROR(TRIM(INDEX($A310:$X310,MATCH(Lists!$J$4,$A$1:$X$1,0))&amp;""),"")</f>
        <v/>
      </c>
      <c r="AF310" s="29">
        <f>IFERROR(TRIM(INDEX($A310:$X310,MATCH(Lists!$J$5,$A$1:$X$1,0))&amp;""),"")</f>
        <v/>
      </c>
      <c r="AG310" s="29">
        <f>IFERROR(TRIM(INDEX($A310:$X310,MATCH(Lists!$J$7,$A$1:$X$1,0))&amp;""),"")</f>
        <v/>
      </c>
      <c r="AH310" s="29">
        <f>IF(AC310="",0,IF(UPPER(TRIM(Z310))="Y",0,IF(AG310="",1,IF(IFERROR(INDEX(Lists!$B$2:$B$9,MATCH(AG310,Lists!$A$2:$A$9,0)),"N")="Y",1,0))))</f>
        <v/>
      </c>
      <c r="AI310" s="29">
        <f>IF(AND(AH310=1,AF310&lt;&gt;""),SUMPRODUCT(($AF$2:AF310=AF310)*($AH$2:AH310=1)),"")</f>
        <v/>
      </c>
      <c r="AJ310" s="29">
        <f>IF(AI310="","",AF310&amp;"|"&amp;AI310)</f>
        <v/>
      </c>
      <c r="AK310" s="29">
        <f>IFERROR(TRIM(INDEX($A310:$X310,MATCH(Lists!$J$6,$A$1:$X$1,0))&amp;""),"")</f>
        <v/>
      </c>
    </row>
    <row r="311">
      <c r="Y311" s="28" t="n"/>
      <c r="Z311" s="30" t="n"/>
      <c r="AA311" s="30" t="n"/>
      <c r="AB311" s="28" t="n"/>
      <c r="AC311" s="29">
        <f>IFERROR(TRIM(INDEX($A311:$X311,MATCH(Lists!$J$2,$A$1:$X$1,0))&amp;""),"")</f>
        <v/>
      </c>
      <c r="AD311" s="29">
        <f>IFERROR(TRIM(INDEX($A311:$X311,MATCH(Lists!$J$3,$A$1:$X$1,0))&amp;""),"")</f>
        <v/>
      </c>
      <c r="AE311" s="29">
        <f>IFERROR(TRIM(INDEX($A311:$X311,MATCH(Lists!$J$4,$A$1:$X$1,0))&amp;""),"")</f>
        <v/>
      </c>
      <c r="AF311" s="29">
        <f>IFERROR(TRIM(INDEX($A311:$X311,MATCH(Lists!$J$5,$A$1:$X$1,0))&amp;""),"")</f>
        <v/>
      </c>
      <c r="AG311" s="29">
        <f>IFERROR(TRIM(INDEX($A311:$X311,MATCH(Lists!$J$7,$A$1:$X$1,0))&amp;""),"")</f>
        <v/>
      </c>
      <c r="AH311" s="29">
        <f>IF(AC311="",0,IF(UPPER(TRIM(Z311))="Y",0,IF(AG311="",1,IF(IFERROR(INDEX(Lists!$B$2:$B$9,MATCH(AG311,Lists!$A$2:$A$9,0)),"N")="Y",1,0))))</f>
        <v/>
      </c>
      <c r="AI311" s="29">
        <f>IF(AND(AH311=1,AF311&lt;&gt;""),SUMPRODUCT(($AF$2:AF311=AF311)*($AH$2:AH311=1)),"")</f>
        <v/>
      </c>
      <c r="AJ311" s="29">
        <f>IF(AI311="","",AF311&amp;"|"&amp;AI311)</f>
        <v/>
      </c>
      <c r="AK311" s="29">
        <f>IFERROR(TRIM(INDEX($A311:$X311,MATCH(Lists!$J$6,$A$1:$X$1,0))&amp;""),"")</f>
        <v/>
      </c>
    </row>
    <row r="312">
      <c r="Y312" s="28" t="n"/>
      <c r="Z312" s="30" t="n"/>
      <c r="AA312" s="30" t="n"/>
      <c r="AB312" s="28" t="n"/>
      <c r="AC312" s="29">
        <f>IFERROR(TRIM(INDEX($A312:$X312,MATCH(Lists!$J$2,$A$1:$X$1,0))&amp;""),"")</f>
        <v/>
      </c>
      <c r="AD312" s="29">
        <f>IFERROR(TRIM(INDEX($A312:$X312,MATCH(Lists!$J$3,$A$1:$X$1,0))&amp;""),"")</f>
        <v/>
      </c>
      <c r="AE312" s="29">
        <f>IFERROR(TRIM(INDEX($A312:$X312,MATCH(Lists!$J$4,$A$1:$X$1,0))&amp;""),"")</f>
        <v/>
      </c>
      <c r="AF312" s="29">
        <f>IFERROR(TRIM(INDEX($A312:$X312,MATCH(Lists!$J$5,$A$1:$X$1,0))&amp;""),"")</f>
        <v/>
      </c>
      <c r="AG312" s="29">
        <f>IFERROR(TRIM(INDEX($A312:$X312,MATCH(Lists!$J$7,$A$1:$X$1,0))&amp;""),"")</f>
        <v/>
      </c>
      <c r="AH312" s="29">
        <f>IF(AC312="",0,IF(UPPER(TRIM(Z312))="Y",0,IF(AG312="",1,IF(IFERROR(INDEX(Lists!$B$2:$B$9,MATCH(AG312,Lists!$A$2:$A$9,0)),"N")="Y",1,0))))</f>
        <v/>
      </c>
      <c r="AI312" s="29">
        <f>IF(AND(AH312=1,AF312&lt;&gt;""),SUMPRODUCT(($AF$2:AF312=AF312)*($AH$2:AH312=1)),"")</f>
        <v/>
      </c>
      <c r="AJ312" s="29">
        <f>IF(AI312="","",AF312&amp;"|"&amp;AI312)</f>
        <v/>
      </c>
      <c r="AK312" s="29">
        <f>IFERROR(TRIM(INDEX($A312:$X312,MATCH(Lists!$J$6,$A$1:$X$1,0))&amp;""),"")</f>
        <v/>
      </c>
    </row>
    <row r="313">
      <c r="Y313" s="28" t="n"/>
      <c r="Z313" s="30" t="n"/>
      <c r="AA313" s="30" t="n"/>
      <c r="AB313" s="28" t="n"/>
      <c r="AC313" s="29">
        <f>IFERROR(TRIM(INDEX($A313:$X313,MATCH(Lists!$J$2,$A$1:$X$1,0))&amp;""),"")</f>
        <v/>
      </c>
      <c r="AD313" s="29">
        <f>IFERROR(TRIM(INDEX($A313:$X313,MATCH(Lists!$J$3,$A$1:$X$1,0))&amp;""),"")</f>
        <v/>
      </c>
      <c r="AE313" s="29">
        <f>IFERROR(TRIM(INDEX($A313:$X313,MATCH(Lists!$J$4,$A$1:$X$1,0))&amp;""),"")</f>
        <v/>
      </c>
      <c r="AF313" s="29">
        <f>IFERROR(TRIM(INDEX($A313:$X313,MATCH(Lists!$J$5,$A$1:$X$1,0))&amp;""),"")</f>
        <v/>
      </c>
      <c r="AG313" s="29">
        <f>IFERROR(TRIM(INDEX($A313:$X313,MATCH(Lists!$J$7,$A$1:$X$1,0))&amp;""),"")</f>
        <v/>
      </c>
      <c r="AH313" s="29">
        <f>IF(AC313="",0,IF(UPPER(TRIM(Z313))="Y",0,IF(AG313="",1,IF(IFERROR(INDEX(Lists!$B$2:$B$9,MATCH(AG313,Lists!$A$2:$A$9,0)),"N")="Y",1,0))))</f>
        <v/>
      </c>
      <c r="AI313" s="29">
        <f>IF(AND(AH313=1,AF313&lt;&gt;""),SUMPRODUCT(($AF$2:AF313=AF313)*($AH$2:AH313=1)),"")</f>
        <v/>
      </c>
      <c r="AJ313" s="29">
        <f>IF(AI313="","",AF313&amp;"|"&amp;AI313)</f>
        <v/>
      </c>
      <c r="AK313" s="29">
        <f>IFERROR(TRIM(INDEX($A313:$X313,MATCH(Lists!$J$6,$A$1:$X$1,0))&amp;""),"")</f>
        <v/>
      </c>
    </row>
    <row r="314">
      <c r="Y314" s="28" t="n"/>
      <c r="Z314" s="30" t="n"/>
      <c r="AA314" s="30" t="n"/>
      <c r="AB314" s="28" t="n"/>
      <c r="AC314" s="29">
        <f>IFERROR(TRIM(INDEX($A314:$X314,MATCH(Lists!$J$2,$A$1:$X$1,0))&amp;""),"")</f>
        <v/>
      </c>
      <c r="AD314" s="29">
        <f>IFERROR(TRIM(INDEX($A314:$X314,MATCH(Lists!$J$3,$A$1:$X$1,0))&amp;""),"")</f>
        <v/>
      </c>
      <c r="AE314" s="29">
        <f>IFERROR(TRIM(INDEX($A314:$X314,MATCH(Lists!$J$4,$A$1:$X$1,0))&amp;""),"")</f>
        <v/>
      </c>
      <c r="AF314" s="29">
        <f>IFERROR(TRIM(INDEX($A314:$X314,MATCH(Lists!$J$5,$A$1:$X$1,0))&amp;""),"")</f>
        <v/>
      </c>
      <c r="AG314" s="29">
        <f>IFERROR(TRIM(INDEX($A314:$X314,MATCH(Lists!$J$7,$A$1:$X$1,0))&amp;""),"")</f>
        <v/>
      </c>
      <c r="AH314" s="29">
        <f>IF(AC314="",0,IF(UPPER(TRIM(Z314))="Y",0,IF(AG314="",1,IF(IFERROR(INDEX(Lists!$B$2:$B$9,MATCH(AG314,Lists!$A$2:$A$9,0)),"N")="Y",1,0))))</f>
        <v/>
      </c>
      <c r="AI314" s="29">
        <f>IF(AND(AH314=1,AF314&lt;&gt;""),SUMPRODUCT(($AF$2:AF314=AF314)*($AH$2:AH314=1)),"")</f>
        <v/>
      </c>
      <c r="AJ314" s="29">
        <f>IF(AI314="","",AF314&amp;"|"&amp;AI314)</f>
        <v/>
      </c>
      <c r="AK314" s="29">
        <f>IFERROR(TRIM(INDEX($A314:$X314,MATCH(Lists!$J$6,$A$1:$X$1,0))&amp;""),"")</f>
        <v/>
      </c>
    </row>
    <row r="315">
      <c r="Y315" s="28" t="n"/>
      <c r="Z315" s="30" t="n"/>
      <c r="AA315" s="30" t="n"/>
      <c r="AB315" s="28" t="n"/>
      <c r="AC315" s="29">
        <f>IFERROR(TRIM(INDEX($A315:$X315,MATCH(Lists!$J$2,$A$1:$X$1,0))&amp;""),"")</f>
        <v/>
      </c>
      <c r="AD315" s="29">
        <f>IFERROR(TRIM(INDEX($A315:$X315,MATCH(Lists!$J$3,$A$1:$X$1,0))&amp;""),"")</f>
        <v/>
      </c>
      <c r="AE315" s="29">
        <f>IFERROR(TRIM(INDEX($A315:$X315,MATCH(Lists!$J$4,$A$1:$X$1,0))&amp;""),"")</f>
        <v/>
      </c>
      <c r="AF315" s="29">
        <f>IFERROR(TRIM(INDEX($A315:$X315,MATCH(Lists!$J$5,$A$1:$X$1,0))&amp;""),"")</f>
        <v/>
      </c>
      <c r="AG315" s="29">
        <f>IFERROR(TRIM(INDEX($A315:$X315,MATCH(Lists!$J$7,$A$1:$X$1,0))&amp;""),"")</f>
        <v/>
      </c>
      <c r="AH315" s="29">
        <f>IF(AC315="",0,IF(UPPER(TRIM(Z315))="Y",0,IF(AG315="",1,IF(IFERROR(INDEX(Lists!$B$2:$B$9,MATCH(AG315,Lists!$A$2:$A$9,0)),"N")="Y",1,0))))</f>
        <v/>
      </c>
      <c r="AI315" s="29">
        <f>IF(AND(AH315=1,AF315&lt;&gt;""),SUMPRODUCT(($AF$2:AF315=AF315)*($AH$2:AH315=1)),"")</f>
        <v/>
      </c>
      <c r="AJ315" s="29">
        <f>IF(AI315="","",AF315&amp;"|"&amp;AI315)</f>
        <v/>
      </c>
      <c r="AK315" s="29">
        <f>IFERROR(TRIM(INDEX($A315:$X315,MATCH(Lists!$J$6,$A$1:$X$1,0))&amp;""),"")</f>
        <v/>
      </c>
    </row>
    <row r="316">
      <c r="Y316" s="28" t="n"/>
      <c r="Z316" s="30" t="n"/>
      <c r="AA316" s="30" t="n"/>
      <c r="AB316" s="28" t="n"/>
      <c r="AC316" s="29">
        <f>IFERROR(TRIM(INDEX($A316:$X316,MATCH(Lists!$J$2,$A$1:$X$1,0))&amp;""),"")</f>
        <v/>
      </c>
      <c r="AD316" s="29">
        <f>IFERROR(TRIM(INDEX($A316:$X316,MATCH(Lists!$J$3,$A$1:$X$1,0))&amp;""),"")</f>
        <v/>
      </c>
      <c r="AE316" s="29">
        <f>IFERROR(TRIM(INDEX($A316:$X316,MATCH(Lists!$J$4,$A$1:$X$1,0))&amp;""),"")</f>
        <v/>
      </c>
      <c r="AF316" s="29">
        <f>IFERROR(TRIM(INDEX($A316:$X316,MATCH(Lists!$J$5,$A$1:$X$1,0))&amp;""),"")</f>
        <v/>
      </c>
      <c r="AG316" s="29">
        <f>IFERROR(TRIM(INDEX($A316:$X316,MATCH(Lists!$J$7,$A$1:$X$1,0))&amp;""),"")</f>
        <v/>
      </c>
      <c r="AH316" s="29">
        <f>IF(AC316="",0,IF(UPPER(TRIM(Z316))="Y",0,IF(AG316="",1,IF(IFERROR(INDEX(Lists!$B$2:$B$9,MATCH(AG316,Lists!$A$2:$A$9,0)),"N")="Y",1,0))))</f>
        <v/>
      </c>
      <c r="AI316" s="29">
        <f>IF(AND(AH316=1,AF316&lt;&gt;""),SUMPRODUCT(($AF$2:AF316=AF316)*($AH$2:AH316=1)),"")</f>
        <v/>
      </c>
      <c r="AJ316" s="29">
        <f>IF(AI316="","",AF316&amp;"|"&amp;AI316)</f>
        <v/>
      </c>
      <c r="AK316" s="29">
        <f>IFERROR(TRIM(INDEX($A316:$X316,MATCH(Lists!$J$6,$A$1:$X$1,0))&amp;""),"")</f>
        <v/>
      </c>
    </row>
    <row r="317">
      <c r="Y317" s="28" t="n"/>
      <c r="Z317" s="30" t="n"/>
      <c r="AA317" s="30" t="n"/>
      <c r="AB317" s="28" t="n"/>
      <c r="AC317" s="29">
        <f>IFERROR(TRIM(INDEX($A317:$X317,MATCH(Lists!$J$2,$A$1:$X$1,0))&amp;""),"")</f>
        <v/>
      </c>
      <c r="AD317" s="29">
        <f>IFERROR(TRIM(INDEX($A317:$X317,MATCH(Lists!$J$3,$A$1:$X$1,0))&amp;""),"")</f>
        <v/>
      </c>
      <c r="AE317" s="29">
        <f>IFERROR(TRIM(INDEX($A317:$X317,MATCH(Lists!$J$4,$A$1:$X$1,0))&amp;""),"")</f>
        <v/>
      </c>
      <c r="AF317" s="29">
        <f>IFERROR(TRIM(INDEX($A317:$X317,MATCH(Lists!$J$5,$A$1:$X$1,0))&amp;""),"")</f>
        <v/>
      </c>
      <c r="AG317" s="29">
        <f>IFERROR(TRIM(INDEX($A317:$X317,MATCH(Lists!$J$7,$A$1:$X$1,0))&amp;""),"")</f>
        <v/>
      </c>
      <c r="AH317" s="29">
        <f>IF(AC317="",0,IF(UPPER(TRIM(Z317))="Y",0,IF(AG317="",1,IF(IFERROR(INDEX(Lists!$B$2:$B$9,MATCH(AG317,Lists!$A$2:$A$9,0)),"N")="Y",1,0))))</f>
        <v/>
      </c>
      <c r="AI317" s="29">
        <f>IF(AND(AH317=1,AF317&lt;&gt;""),SUMPRODUCT(($AF$2:AF317=AF317)*($AH$2:AH317=1)),"")</f>
        <v/>
      </c>
      <c r="AJ317" s="29">
        <f>IF(AI317="","",AF317&amp;"|"&amp;AI317)</f>
        <v/>
      </c>
      <c r="AK317" s="29">
        <f>IFERROR(TRIM(INDEX($A317:$X317,MATCH(Lists!$J$6,$A$1:$X$1,0))&amp;""),"")</f>
        <v/>
      </c>
    </row>
    <row r="318">
      <c r="Y318" s="28" t="n"/>
      <c r="Z318" s="30" t="n"/>
      <c r="AA318" s="30" t="n"/>
      <c r="AB318" s="28" t="n"/>
      <c r="AC318" s="29">
        <f>IFERROR(TRIM(INDEX($A318:$X318,MATCH(Lists!$J$2,$A$1:$X$1,0))&amp;""),"")</f>
        <v/>
      </c>
      <c r="AD318" s="29">
        <f>IFERROR(TRIM(INDEX($A318:$X318,MATCH(Lists!$J$3,$A$1:$X$1,0))&amp;""),"")</f>
        <v/>
      </c>
      <c r="AE318" s="29">
        <f>IFERROR(TRIM(INDEX($A318:$X318,MATCH(Lists!$J$4,$A$1:$X$1,0))&amp;""),"")</f>
        <v/>
      </c>
      <c r="AF318" s="29">
        <f>IFERROR(TRIM(INDEX($A318:$X318,MATCH(Lists!$J$5,$A$1:$X$1,0))&amp;""),"")</f>
        <v/>
      </c>
      <c r="AG318" s="29">
        <f>IFERROR(TRIM(INDEX($A318:$X318,MATCH(Lists!$J$7,$A$1:$X$1,0))&amp;""),"")</f>
        <v/>
      </c>
      <c r="AH318" s="29">
        <f>IF(AC318="",0,IF(UPPER(TRIM(Z318))="Y",0,IF(AG318="",1,IF(IFERROR(INDEX(Lists!$B$2:$B$9,MATCH(AG318,Lists!$A$2:$A$9,0)),"N")="Y",1,0))))</f>
        <v/>
      </c>
      <c r="AI318" s="29">
        <f>IF(AND(AH318=1,AF318&lt;&gt;""),SUMPRODUCT(($AF$2:AF318=AF318)*($AH$2:AH318=1)),"")</f>
        <v/>
      </c>
      <c r="AJ318" s="29">
        <f>IF(AI318="","",AF318&amp;"|"&amp;AI318)</f>
        <v/>
      </c>
      <c r="AK318" s="29">
        <f>IFERROR(TRIM(INDEX($A318:$X318,MATCH(Lists!$J$6,$A$1:$X$1,0))&amp;""),"")</f>
        <v/>
      </c>
    </row>
    <row r="319">
      <c r="Y319" s="28" t="n"/>
      <c r="Z319" s="30" t="n"/>
      <c r="AA319" s="30" t="n"/>
      <c r="AB319" s="28" t="n"/>
      <c r="AC319" s="29">
        <f>IFERROR(TRIM(INDEX($A319:$X319,MATCH(Lists!$J$2,$A$1:$X$1,0))&amp;""),"")</f>
        <v/>
      </c>
      <c r="AD319" s="29">
        <f>IFERROR(TRIM(INDEX($A319:$X319,MATCH(Lists!$J$3,$A$1:$X$1,0))&amp;""),"")</f>
        <v/>
      </c>
      <c r="AE319" s="29">
        <f>IFERROR(TRIM(INDEX($A319:$X319,MATCH(Lists!$J$4,$A$1:$X$1,0))&amp;""),"")</f>
        <v/>
      </c>
      <c r="AF319" s="29">
        <f>IFERROR(TRIM(INDEX($A319:$X319,MATCH(Lists!$J$5,$A$1:$X$1,0))&amp;""),"")</f>
        <v/>
      </c>
      <c r="AG319" s="29">
        <f>IFERROR(TRIM(INDEX($A319:$X319,MATCH(Lists!$J$7,$A$1:$X$1,0))&amp;""),"")</f>
        <v/>
      </c>
      <c r="AH319" s="29">
        <f>IF(AC319="",0,IF(UPPER(TRIM(Z319))="Y",0,IF(AG319="",1,IF(IFERROR(INDEX(Lists!$B$2:$B$9,MATCH(AG319,Lists!$A$2:$A$9,0)),"N")="Y",1,0))))</f>
        <v/>
      </c>
      <c r="AI319" s="29">
        <f>IF(AND(AH319=1,AF319&lt;&gt;""),SUMPRODUCT(($AF$2:AF319=AF319)*($AH$2:AH319=1)),"")</f>
        <v/>
      </c>
      <c r="AJ319" s="29">
        <f>IF(AI319="","",AF319&amp;"|"&amp;AI319)</f>
        <v/>
      </c>
      <c r="AK319" s="29">
        <f>IFERROR(TRIM(INDEX($A319:$X319,MATCH(Lists!$J$6,$A$1:$X$1,0))&amp;""),"")</f>
        <v/>
      </c>
    </row>
    <row r="320">
      <c r="Y320" s="28" t="n"/>
      <c r="Z320" s="30" t="n"/>
      <c r="AA320" s="30" t="n"/>
      <c r="AB320" s="28" t="n"/>
      <c r="AC320" s="29">
        <f>IFERROR(TRIM(INDEX($A320:$X320,MATCH(Lists!$J$2,$A$1:$X$1,0))&amp;""),"")</f>
        <v/>
      </c>
      <c r="AD320" s="29">
        <f>IFERROR(TRIM(INDEX($A320:$X320,MATCH(Lists!$J$3,$A$1:$X$1,0))&amp;""),"")</f>
        <v/>
      </c>
      <c r="AE320" s="29">
        <f>IFERROR(TRIM(INDEX($A320:$X320,MATCH(Lists!$J$4,$A$1:$X$1,0))&amp;""),"")</f>
        <v/>
      </c>
      <c r="AF320" s="29">
        <f>IFERROR(TRIM(INDEX($A320:$X320,MATCH(Lists!$J$5,$A$1:$X$1,0))&amp;""),"")</f>
        <v/>
      </c>
      <c r="AG320" s="29">
        <f>IFERROR(TRIM(INDEX($A320:$X320,MATCH(Lists!$J$7,$A$1:$X$1,0))&amp;""),"")</f>
        <v/>
      </c>
      <c r="AH320" s="29">
        <f>IF(AC320="",0,IF(UPPER(TRIM(Z320))="Y",0,IF(AG320="",1,IF(IFERROR(INDEX(Lists!$B$2:$B$9,MATCH(AG320,Lists!$A$2:$A$9,0)),"N")="Y",1,0))))</f>
        <v/>
      </c>
      <c r="AI320" s="29">
        <f>IF(AND(AH320=1,AF320&lt;&gt;""),SUMPRODUCT(($AF$2:AF320=AF320)*($AH$2:AH320=1)),"")</f>
        <v/>
      </c>
      <c r="AJ320" s="29">
        <f>IF(AI320="","",AF320&amp;"|"&amp;AI320)</f>
        <v/>
      </c>
      <c r="AK320" s="29">
        <f>IFERROR(TRIM(INDEX($A320:$X320,MATCH(Lists!$J$6,$A$1:$X$1,0))&amp;""),"")</f>
        <v/>
      </c>
    </row>
    <row r="321">
      <c r="Y321" s="28" t="n"/>
      <c r="Z321" s="30" t="n"/>
      <c r="AA321" s="30" t="n"/>
      <c r="AB321" s="28" t="n"/>
      <c r="AC321" s="29">
        <f>IFERROR(TRIM(INDEX($A321:$X321,MATCH(Lists!$J$2,$A$1:$X$1,0))&amp;""),"")</f>
        <v/>
      </c>
      <c r="AD321" s="29">
        <f>IFERROR(TRIM(INDEX($A321:$X321,MATCH(Lists!$J$3,$A$1:$X$1,0))&amp;""),"")</f>
        <v/>
      </c>
      <c r="AE321" s="29">
        <f>IFERROR(TRIM(INDEX($A321:$X321,MATCH(Lists!$J$4,$A$1:$X$1,0))&amp;""),"")</f>
        <v/>
      </c>
      <c r="AF321" s="29">
        <f>IFERROR(TRIM(INDEX($A321:$X321,MATCH(Lists!$J$5,$A$1:$X$1,0))&amp;""),"")</f>
        <v/>
      </c>
      <c r="AG321" s="29">
        <f>IFERROR(TRIM(INDEX($A321:$X321,MATCH(Lists!$J$7,$A$1:$X$1,0))&amp;""),"")</f>
        <v/>
      </c>
      <c r="AH321" s="29">
        <f>IF(AC321="",0,IF(UPPER(TRIM(Z321))="Y",0,IF(AG321="",1,IF(IFERROR(INDEX(Lists!$B$2:$B$9,MATCH(AG321,Lists!$A$2:$A$9,0)),"N")="Y",1,0))))</f>
        <v/>
      </c>
      <c r="AI321" s="29">
        <f>IF(AND(AH321=1,AF321&lt;&gt;""),SUMPRODUCT(($AF$2:AF321=AF321)*($AH$2:AH321=1)),"")</f>
        <v/>
      </c>
      <c r="AJ321" s="29">
        <f>IF(AI321="","",AF321&amp;"|"&amp;AI321)</f>
        <v/>
      </c>
      <c r="AK321" s="29">
        <f>IFERROR(TRIM(INDEX($A321:$X321,MATCH(Lists!$J$6,$A$1:$X$1,0))&amp;""),"")</f>
        <v/>
      </c>
    </row>
    <row r="322">
      <c r="Y322" s="28" t="n"/>
      <c r="Z322" s="30" t="n"/>
      <c r="AA322" s="30" t="n"/>
      <c r="AB322" s="28" t="n"/>
      <c r="AC322" s="29">
        <f>IFERROR(TRIM(INDEX($A322:$X322,MATCH(Lists!$J$2,$A$1:$X$1,0))&amp;""),"")</f>
        <v/>
      </c>
      <c r="AD322" s="29">
        <f>IFERROR(TRIM(INDEX($A322:$X322,MATCH(Lists!$J$3,$A$1:$X$1,0))&amp;""),"")</f>
        <v/>
      </c>
      <c r="AE322" s="29">
        <f>IFERROR(TRIM(INDEX($A322:$X322,MATCH(Lists!$J$4,$A$1:$X$1,0))&amp;""),"")</f>
        <v/>
      </c>
      <c r="AF322" s="29">
        <f>IFERROR(TRIM(INDEX($A322:$X322,MATCH(Lists!$J$5,$A$1:$X$1,0))&amp;""),"")</f>
        <v/>
      </c>
      <c r="AG322" s="29">
        <f>IFERROR(TRIM(INDEX($A322:$X322,MATCH(Lists!$J$7,$A$1:$X$1,0))&amp;""),"")</f>
        <v/>
      </c>
      <c r="AH322" s="29">
        <f>IF(AC322="",0,IF(UPPER(TRIM(Z322))="Y",0,IF(AG322="",1,IF(IFERROR(INDEX(Lists!$B$2:$B$9,MATCH(AG322,Lists!$A$2:$A$9,0)),"N")="Y",1,0))))</f>
        <v/>
      </c>
      <c r="AI322" s="29">
        <f>IF(AND(AH322=1,AF322&lt;&gt;""),SUMPRODUCT(($AF$2:AF322=AF322)*($AH$2:AH322=1)),"")</f>
        <v/>
      </c>
      <c r="AJ322" s="29">
        <f>IF(AI322="","",AF322&amp;"|"&amp;AI322)</f>
        <v/>
      </c>
      <c r="AK322" s="29">
        <f>IFERROR(TRIM(INDEX($A322:$X322,MATCH(Lists!$J$6,$A$1:$X$1,0))&amp;""),"")</f>
        <v/>
      </c>
    </row>
    <row r="323">
      <c r="Y323" s="28" t="n"/>
      <c r="Z323" s="30" t="n"/>
      <c r="AA323" s="30" t="n"/>
      <c r="AB323" s="28" t="n"/>
      <c r="AC323" s="29">
        <f>IFERROR(TRIM(INDEX($A323:$X323,MATCH(Lists!$J$2,$A$1:$X$1,0))&amp;""),"")</f>
        <v/>
      </c>
      <c r="AD323" s="29">
        <f>IFERROR(TRIM(INDEX($A323:$X323,MATCH(Lists!$J$3,$A$1:$X$1,0))&amp;""),"")</f>
        <v/>
      </c>
      <c r="AE323" s="29">
        <f>IFERROR(TRIM(INDEX($A323:$X323,MATCH(Lists!$J$4,$A$1:$X$1,0))&amp;""),"")</f>
        <v/>
      </c>
      <c r="AF323" s="29">
        <f>IFERROR(TRIM(INDEX($A323:$X323,MATCH(Lists!$J$5,$A$1:$X$1,0))&amp;""),"")</f>
        <v/>
      </c>
      <c r="AG323" s="29">
        <f>IFERROR(TRIM(INDEX($A323:$X323,MATCH(Lists!$J$7,$A$1:$X$1,0))&amp;""),"")</f>
        <v/>
      </c>
      <c r="AH323" s="29">
        <f>IF(AC323="",0,IF(UPPER(TRIM(Z323))="Y",0,IF(AG323="",1,IF(IFERROR(INDEX(Lists!$B$2:$B$9,MATCH(AG323,Lists!$A$2:$A$9,0)),"N")="Y",1,0))))</f>
        <v/>
      </c>
      <c r="AI323" s="29">
        <f>IF(AND(AH323=1,AF323&lt;&gt;""),SUMPRODUCT(($AF$2:AF323=AF323)*($AH$2:AH323=1)),"")</f>
        <v/>
      </c>
      <c r="AJ323" s="29">
        <f>IF(AI323="","",AF323&amp;"|"&amp;AI323)</f>
        <v/>
      </c>
      <c r="AK323" s="29">
        <f>IFERROR(TRIM(INDEX($A323:$X323,MATCH(Lists!$J$6,$A$1:$X$1,0))&amp;""),"")</f>
        <v/>
      </c>
    </row>
    <row r="324">
      <c r="Y324" s="28" t="n"/>
      <c r="Z324" s="30" t="n"/>
      <c r="AA324" s="30" t="n"/>
      <c r="AB324" s="28" t="n"/>
      <c r="AC324" s="29">
        <f>IFERROR(TRIM(INDEX($A324:$X324,MATCH(Lists!$J$2,$A$1:$X$1,0))&amp;""),"")</f>
        <v/>
      </c>
      <c r="AD324" s="29">
        <f>IFERROR(TRIM(INDEX($A324:$X324,MATCH(Lists!$J$3,$A$1:$X$1,0))&amp;""),"")</f>
        <v/>
      </c>
      <c r="AE324" s="29">
        <f>IFERROR(TRIM(INDEX($A324:$X324,MATCH(Lists!$J$4,$A$1:$X$1,0))&amp;""),"")</f>
        <v/>
      </c>
      <c r="AF324" s="29">
        <f>IFERROR(TRIM(INDEX($A324:$X324,MATCH(Lists!$J$5,$A$1:$X$1,0))&amp;""),"")</f>
        <v/>
      </c>
      <c r="AG324" s="29">
        <f>IFERROR(TRIM(INDEX($A324:$X324,MATCH(Lists!$J$7,$A$1:$X$1,0))&amp;""),"")</f>
        <v/>
      </c>
      <c r="AH324" s="29">
        <f>IF(AC324="",0,IF(UPPER(TRIM(Z324))="Y",0,IF(AG324="",1,IF(IFERROR(INDEX(Lists!$B$2:$B$9,MATCH(AG324,Lists!$A$2:$A$9,0)),"N")="Y",1,0))))</f>
        <v/>
      </c>
      <c r="AI324" s="29">
        <f>IF(AND(AH324=1,AF324&lt;&gt;""),SUMPRODUCT(($AF$2:AF324=AF324)*($AH$2:AH324=1)),"")</f>
        <v/>
      </c>
      <c r="AJ324" s="29">
        <f>IF(AI324="","",AF324&amp;"|"&amp;AI324)</f>
        <v/>
      </c>
      <c r="AK324" s="29">
        <f>IFERROR(TRIM(INDEX($A324:$X324,MATCH(Lists!$J$6,$A$1:$X$1,0))&amp;""),"")</f>
        <v/>
      </c>
    </row>
    <row r="325">
      <c r="Y325" s="28" t="n"/>
      <c r="Z325" s="30" t="n"/>
      <c r="AA325" s="30" t="n"/>
      <c r="AB325" s="28" t="n"/>
      <c r="AC325" s="29">
        <f>IFERROR(TRIM(INDEX($A325:$X325,MATCH(Lists!$J$2,$A$1:$X$1,0))&amp;""),"")</f>
        <v/>
      </c>
      <c r="AD325" s="29">
        <f>IFERROR(TRIM(INDEX($A325:$X325,MATCH(Lists!$J$3,$A$1:$X$1,0))&amp;""),"")</f>
        <v/>
      </c>
      <c r="AE325" s="29">
        <f>IFERROR(TRIM(INDEX($A325:$X325,MATCH(Lists!$J$4,$A$1:$X$1,0))&amp;""),"")</f>
        <v/>
      </c>
      <c r="AF325" s="29">
        <f>IFERROR(TRIM(INDEX($A325:$X325,MATCH(Lists!$J$5,$A$1:$X$1,0))&amp;""),"")</f>
        <v/>
      </c>
      <c r="AG325" s="29">
        <f>IFERROR(TRIM(INDEX($A325:$X325,MATCH(Lists!$J$7,$A$1:$X$1,0))&amp;""),"")</f>
        <v/>
      </c>
      <c r="AH325" s="29">
        <f>IF(AC325="",0,IF(UPPER(TRIM(Z325))="Y",0,IF(AG325="",1,IF(IFERROR(INDEX(Lists!$B$2:$B$9,MATCH(AG325,Lists!$A$2:$A$9,0)),"N")="Y",1,0))))</f>
        <v/>
      </c>
      <c r="AI325" s="29">
        <f>IF(AND(AH325=1,AF325&lt;&gt;""),SUMPRODUCT(($AF$2:AF325=AF325)*($AH$2:AH325=1)),"")</f>
        <v/>
      </c>
      <c r="AJ325" s="29">
        <f>IF(AI325="","",AF325&amp;"|"&amp;AI325)</f>
        <v/>
      </c>
      <c r="AK325" s="29">
        <f>IFERROR(TRIM(INDEX($A325:$X325,MATCH(Lists!$J$6,$A$1:$X$1,0))&amp;""),"")</f>
        <v/>
      </c>
    </row>
    <row r="326">
      <c r="Y326" s="28" t="n"/>
      <c r="Z326" s="30" t="n"/>
      <c r="AA326" s="30" t="n"/>
      <c r="AB326" s="28" t="n"/>
      <c r="AC326" s="29">
        <f>IFERROR(TRIM(INDEX($A326:$X326,MATCH(Lists!$J$2,$A$1:$X$1,0))&amp;""),"")</f>
        <v/>
      </c>
      <c r="AD326" s="29">
        <f>IFERROR(TRIM(INDEX($A326:$X326,MATCH(Lists!$J$3,$A$1:$X$1,0))&amp;""),"")</f>
        <v/>
      </c>
      <c r="AE326" s="29">
        <f>IFERROR(TRIM(INDEX($A326:$X326,MATCH(Lists!$J$4,$A$1:$X$1,0))&amp;""),"")</f>
        <v/>
      </c>
      <c r="AF326" s="29">
        <f>IFERROR(TRIM(INDEX($A326:$X326,MATCH(Lists!$J$5,$A$1:$X$1,0))&amp;""),"")</f>
        <v/>
      </c>
      <c r="AG326" s="29">
        <f>IFERROR(TRIM(INDEX($A326:$X326,MATCH(Lists!$J$7,$A$1:$X$1,0))&amp;""),"")</f>
        <v/>
      </c>
      <c r="AH326" s="29">
        <f>IF(AC326="",0,IF(UPPER(TRIM(Z326))="Y",0,IF(AG326="",1,IF(IFERROR(INDEX(Lists!$B$2:$B$9,MATCH(AG326,Lists!$A$2:$A$9,0)),"N")="Y",1,0))))</f>
        <v/>
      </c>
      <c r="AI326" s="29">
        <f>IF(AND(AH326=1,AF326&lt;&gt;""),SUMPRODUCT(($AF$2:AF326=AF326)*($AH$2:AH326=1)),"")</f>
        <v/>
      </c>
      <c r="AJ326" s="29">
        <f>IF(AI326="","",AF326&amp;"|"&amp;AI326)</f>
        <v/>
      </c>
      <c r="AK326" s="29">
        <f>IFERROR(TRIM(INDEX($A326:$X326,MATCH(Lists!$J$6,$A$1:$X$1,0))&amp;""),"")</f>
        <v/>
      </c>
    </row>
    <row r="327">
      <c r="Y327" s="28" t="n"/>
      <c r="Z327" s="30" t="n"/>
      <c r="AA327" s="30" t="n"/>
      <c r="AB327" s="28" t="n"/>
      <c r="AC327" s="29">
        <f>IFERROR(TRIM(INDEX($A327:$X327,MATCH(Lists!$J$2,$A$1:$X$1,0))&amp;""),"")</f>
        <v/>
      </c>
      <c r="AD327" s="29">
        <f>IFERROR(TRIM(INDEX($A327:$X327,MATCH(Lists!$J$3,$A$1:$X$1,0))&amp;""),"")</f>
        <v/>
      </c>
      <c r="AE327" s="29">
        <f>IFERROR(TRIM(INDEX($A327:$X327,MATCH(Lists!$J$4,$A$1:$X$1,0))&amp;""),"")</f>
        <v/>
      </c>
      <c r="AF327" s="29">
        <f>IFERROR(TRIM(INDEX($A327:$X327,MATCH(Lists!$J$5,$A$1:$X$1,0))&amp;""),"")</f>
        <v/>
      </c>
      <c r="AG327" s="29">
        <f>IFERROR(TRIM(INDEX($A327:$X327,MATCH(Lists!$J$7,$A$1:$X$1,0))&amp;""),"")</f>
        <v/>
      </c>
      <c r="AH327" s="29">
        <f>IF(AC327="",0,IF(UPPER(TRIM(Z327))="Y",0,IF(AG327="",1,IF(IFERROR(INDEX(Lists!$B$2:$B$9,MATCH(AG327,Lists!$A$2:$A$9,0)),"N")="Y",1,0))))</f>
        <v/>
      </c>
      <c r="AI327" s="29">
        <f>IF(AND(AH327=1,AF327&lt;&gt;""),SUMPRODUCT(($AF$2:AF327=AF327)*($AH$2:AH327=1)),"")</f>
        <v/>
      </c>
      <c r="AJ327" s="29">
        <f>IF(AI327="","",AF327&amp;"|"&amp;AI327)</f>
        <v/>
      </c>
      <c r="AK327" s="29">
        <f>IFERROR(TRIM(INDEX($A327:$X327,MATCH(Lists!$J$6,$A$1:$X$1,0))&amp;""),"")</f>
        <v/>
      </c>
    </row>
    <row r="328">
      <c r="Y328" s="28" t="n"/>
      <c r="Z328" s="30" t="n"/>
      <c r="AA328" s="30" t="n"/>
      <c r="AB328" s="28" t="n"/>
      <c r="AC328" s="29">
        <f>IFERROR(TRIM(INDEX($A328:$X328,MATCH(Lists!$J$2,$A$1:$X$1,0))&amp;""),"")</f>
        <v/>
      </c>
      <c r="AD328" s="29">
        <f>IFERROR(TRIM(INDEX($A328:$X328,MATCH(Lists!$J$3,$A$1:$X$1,0))&amp;""),"")</f>
        <v/>
      </c>
      <c r="AE328" s="29">
        <f>IFERROR(TRIM(INDEX($A328:$X328,MATCH(Lists!$J$4,$A$1:$X$1,0))&amp;""),"")</f>
        <v/>
      </c>
      <c r="AF328" s="29">
        <f>IFERROR(TRIM(INDEX($A328:$X328,MATCH(Lists!$J$5,$A$1:$X$1,0))&amp;""),"")</f>
        <v/>
      </c>
      <c r="AG328" s="29">
        <f>IFERROR(TRIM(INDEX($A328:$X328,MATCH(Lists!$J$7,$A$1:$X$1,0))&amp;""),"")</f>
        <v/>
      </c>
      <c r="AH328" s="29">
        <f>IF(AC328="",0,IF(UPPER(TRIM(Z328))="Y",0,IF(AG328="",1,IF(IFERROR(INDEX(Lists!$B$2:$B$9,MATCH(AG328,Lists!$A$2:$A$9,0)),"N")="Y",1,0))))</f>
        <v/>
      </c>
      <c r="AI328" s="29">
        <f>IF(AND(AH328=1,AF328&lt;&gt;""),SUMPRODUCT(($AF$2:AF328=AF328)*($AH$2:AH328=1)),"")</f>
        <v/>
      </c>
      <c r="AJ328" s="29">
        <f>IF(AI328="","",AF328&amp;"|"&amp;AI328)</f>
        <v/>
      </c>
      <c r="AK328" s="29">
        <f>IFERROR(TRIM(INDEX($A328:$X328,MATCH(Lists!$J$6,$A$1:$X$1,0))&amp;""),"")</f>
        <v/>
      </c>
    </row>
    <row r="329">
      <c r="Y329" s="28" t="n"/>
      <c r="Z329" s="30" t="n"/>
      <c r="AA329" s="30" t="n"/>
      <c r="AB329" s="28" t="n"/>
      <c r="AC329" s="29">
        <f>IFERROR(TRIM(INDEX($A329:$X329,MATCH(Lists!$J$2,$A$1:$X$1,0))&amp;""),"")</f>
        <v/>
      </c>
      <c r="AD329" s="29">
        <f>IFERROR(TRIM(INDEX($A329:$X329,MATCH(Lists!$J$3,$A$1:$X$1,0))&amp;""),"")</f>
        <v/>
      </c>
      <c r="AE329" s="29">
        <f>IFERROR(TRIM(INDEX($A329:$X329,MATCH(Lists!$J$4,$A$1:$X$1,0))&amp;""),"")</f>
        <v/>
      </c>
      <c r="AF329" s="29">
        <f>IFERROR(TRIM(INDEX($A329:$X329,MATCH(Lists!$J$5,$A$1:$X$1,0))&amp;""),"")</f>
        <v/>
      </c>
      <c r="AG329" s="29">
        <f>IFERROR(TRIM(INDEX($A329:$X329,MATCH(Lists!$J$7,$A$1:$X$1,0))&amp;""),"")</f>
        <v/>
      </c>
      <c r="AH329" s="29">
        <f>IF(AC329="",0,IF(UPPER(TRIM(Z329))="Y",0,IF(AG329="",1,IF(IFERROR(INDEX(Lists!$B$2:$B$9,MATCH(AG329,Lists!$A$2:$A$9,0)),"N")="Y",1,0))))</f>
        <v/>
      </c>
      <c r="AI329" s="29">
        <f>IF(AND(AH329=1,AF329&lt;&gt;""),SUMPRODUCT(($AF$2:AF329=AF329)*($AH$2:AH329=1)),"")</f>
        <v/>
      </c>
      <c r="AJ329" s="29">
        <f>IF(AI329="","",AF329&amp;"|"&amp;AI329)</f>
        <v/>
      </c>
      <c r="AK329" s="29">
        <f>IFERROR(TRIM(INDEX($A329:$X329,MATCH(Lists!$J$6,$A$1:$X$1,0))&amp;""),"")</f>
        <v/>
      </c>
    </row>
    <row r="330">
      <c r="Y330" s="28" t="n"/>
      <c r="Z330" s="30" t="n"/>
      <c r="AA330" s="30" t="n"/>
      <c r="AB330" s="28" t="n"/>
      <c r="AC330" s="29">
        <f>IFERROR(TRIM(INDEX($A330:$X330,MATCH(Lists!$J$2,$A$1:$X$1,0))&amp;""),"")</f>
        <v/>
      </c>
      <c r="AD330" s="29">
        <f>IFERROR(TRIM(INDEX($A330:$X330,MATCH(Lists!$J$3,$A$1:$X$1,0))&amp;""),"")</f>
        <v/>
      </c>
      <c r="AE330" s="29">
        <f>IFERROR(TRIM(INDEX($A330:$X330,MATCH(Lists!$J$4,$A$1:$X$1,0))&amp;""),"")</f>
        <v/>
      </c>
      <c r="AF330" s="29">
        <f>IFERROR(TRIM(INDEX($A330:$X330,MATCH(Lists!$J$5,$A$1:$X$1,0))&amp;""),"")</f>
        <v/>
      </c>
      <c r="AG330" s="29">
        <f>IFERROR(TRIM(INDEX($A330:$X330,MATCH(Lists!$J$7,$A$1:$X$1,0))&amp;""),"")</f>
        <v/>
      </c>
      <c r="AH330" s="29">
        <f>IF(AC330="",0,IF(UPPER(TRIM(Z330))="Y",0,IF(AG330="",1,IF(IFERROR(INDEX(Lists!$B$2:$B$9,MATCH(AG330,Lists!$A$2:$A$9,0)),"N")="Y",1,0))))</f>
        <v/>
      </c>
      <c r="AI330" s="29">
        <f>IF(AND(AH330=1,AF330&lt;&gt;""),SUMPRODUCT(($AF$2:AF330=AF330)*($AH$2:AH330=1)),"")</f>
        <v/>
      </c>
      <c r="AJ330" s="29">
        <f>IF(AI330="","",AF330&amp;"|"&amp;AI330)</f>
        <v/>
      </c>
      <c r="AK330" s="29">
        <f>IFERROR(TRIM(INDEX($A330:$X330,MATCH(Lists!$J$6,$A$1:$X$1,0))&amp;""),"")</f>
        <v/>
      </c>
    </row>
    <row r="331">
      <c r="Y331" s="28" t="n"/>
      <c r="Z331" s="30" t="n"/>
      <c r="AA331" s="30" t="n"/>
      <c r="AB331" s="28" t="n"/>
      <c r="AC331" s="29">
        <f>IFERROR(TRIM(INDEX($A331:$X331,MATCH(Lists!$J$2,$A$1:$X$1,0))&amp;""),"")</f>
        <v/>
      </c>
      <c r="AD331" s="29">
        <f>IFERROR(TRIM(INDEX($A331:$X331,MATCH(Lists!$J$3,$A$1:$X$1,0))&amp;""),"")</f>
        <v/>
      </c>
      <c r="AE331" s="29">
        <f>IFERROR(TRIM(INDEX($A331:$X331,MATCH(Lists!$J$4,$A$1:$X$1,0))&amp;""),"")</f>
        <v/>
      </c>
      <c r="AF331" s="29">
        <f>IFERROR(TRIM(INDEX($A331:$X331,MATCH(Lists!$J$5,$A$1:$X$1,0))&amp;""),"")</f>
        <v/>
      </c>
      <c r="AG331" s="29">
        <f>IFERROR(TRIM(INDEX($A331:$X331,MATCH(Lists!$J$7,$A$1:$X$1,0))&amp;""),"")</f>
        <v/>
      </c>
      <c r="AH331" s="29">
        <f>IF(AC331="",0,IF(UPPER(TRIM(Z331))="Y",0,IF(AG331="",1,IF(IFERROR(INDEX(Lists!$B$2:$B$9,MATCH(AG331,Lists!$A$2:$A$9,0)),"N")="Y",1,0))))</f>
        <v/>
      </c>
      <c r="AI331" s="29">
        <f>IF(AND(AH331=1,AF331&lt;&gt;""),SUMPRODUCT(($AF$2:AF331=AF331)*($AH$2:AH331=1)),"")</f>
        <v/>
      </c>
      <c r="AJ331" s="29">
        <f>IF(AI331="","",AF331&amp;"|"&amp;AI331)</f>
        <v/>
      </c>
      <c r="AK331" s="29">
        <f>IFERROR(TRIM(INDEX($A331:$X331,MATCH(Lists!$J$6,$A$1:$X$1,0))&amp;""),"")</f>
        <v/>
      </c>
    </row>
    <row r="332">
      <c r="Y332" s="28" t="n"/>
      <c r="Z332" s="30" t="n"/>
      <c r="AA332" s="30" t="n"/>
      <c r="AB332" s="28" t="n"/>
      <c r="AC332" s="29">
        <f>IFERROR(TRIM(INDEX($A332:$X332,MATCH(Lists!$J$2,$A$1:$X$1,0))&amp;""),"")</f>
        <v/>
      </c>
      <c r="AD332" s="29">
        <f>IFERROR(TRIM(INDEX($A332:$X332,MATCH(Lists!$J$3,$A$1:$X$1,0))&amp;""),"")</f>
        <v/>
      </c>
      <c r="AE332" s="29">
        <f>IFERROR(TRIM(INDEX($A332:$X332,MATCH(Lists!$J$4,$A$1:$X$1,0))&amp;""),"")</f>
        <v/>
      </c>
      <c r="AF332" s="29">
        <f>IFERROR(TRIM(INDEX($A332:$X332,MATCH(Lists!$J$5,$A$1:$X$1,0))&amp;""),"")</f>
        <v/>
      </c>
      <c r="AG332" s="29">
        <f>IFERROR(TRIM(INDEX($A332:$X332,MATCH(Lists!$J$7,$A$1:$X$1,0))&amp;""),"")</f>
        <v/>
      </c>
      <c r="AH332" s="29">
        <f>IF(AC332="",0,IF(UPPER(TRIM(Z332))="Y",0,IF(AG332="",1,IF(IFERROR(INDEX(Lists!$B$2:$B$9,MATCH(AG332,Lists!$A$2:$A$9,0)),"N")="Y",1,0))))</f>
        <v/>
      </c>
      <c r="AI332" s="29">
        <f>IF(AND(AH332=1,AF332&lt;&gt;""),SUMPRODUCT(($AF$2:AF332=AF332)*($AH$2:AH332=1)),"")</f>
        <v/>
      </c>
      <c r="AJ332" s="29">
        <f>IF(AI332="","",AF332&amp;"|"&amp;AI332)</f>
        <v/>
      </c>
      <c r="AK332" s="29">
        <f>IFERROR(TRIM(INDEX($A332:$X332,MATCH(Lists!$J$6,$A$1:$X$1,0))&amp;""),"")</f>
        <v/>
      </c>
    </row>
    <row r="333">
      <c r="Y333" s="28" t="n"/>
      <c r="Z333" s="30" t="n"/>
      <c r="AA333" s="30" t="n"/>
      <c r="AB333" s="28" t="n"/>
      <c r="AC333" s="29">
        <f>IFERROR(TRIM(INDEX($A333:$X333,MATCH(Lists!$J$2,$A$1:$X$1,0))&amp;""),"")</f>
        <v/>
      </c>
      <c r="AD333" s="29">
        <f>IFERROR(TRIM(INDEX($A333:$X333,MATCH(Lists!$J$3,$A$1:$X$1,0))&amp;""),"")</f>
        <v/>
      </c>
      <c r="AE333" s="29">
        <f>IFERROR(TRIM(INDEX($A333:$X333,MATCH(Lists!$J$4,$A$1:$X$1,0))&amp;""),"")</f>
        <v/>
      </c>
      <c r="AF333" s="29">
        <f>IFERROR(TRIM(INDEX($A333:$X333,MATCH(Lists!$J$5,$A$1:$X$1,0))&amp;""),"")</f>
        <v/>
      </c>
      <c r="AG333" s="29">
        <f>IFERROR(TRIM(INDEX($A333:$X333,MATCH(Lists!$J$7,$A$1:$X$1,0))&amp;""),"")</f>
        <v/>
      </c>
      <c r="AH333" s="29">
        <f>IF(AC333="",0,IF(UPPER(TRIM(Z333))="Y",0,IF(AG333="",1,IF(IFERROR(INDEX(Lists!$B$2:$B$9,MATCH(AG333,Lists!$A$2:$A$9,0)),"N")="Y",1,0))))</f>
        <v/>
      </c>
      <c r="AI333" s="29">
        <f>IF(AND(AH333=1,AF333&lt;&gt;""),SUMPRODUCT(($AF$2:AF333=AF333)*($AH$2:AH333=1)),"")</f>
        <v/>
      </c>
      <c r="AJ333" s="29">
        <f>IF(AI333="","",AF333&amp;"|"&amp;AI333)</f>
        <v/>
      </c>
      <c r="AK333" s="29">
        <f>IFERROR(TRIM(INDEX($A333:$X333,MATCH(Lists!$J$6,$A$1:$X$1,0))&amp;""),"")</f>
        <v/>
      </c>
    </row>
    <row r="334">
      <c r="Y334" s="28" t="n"/>
      <c r="Z334" s="30" t="n"/>
      <c r="AA334" s="30" t="n"/>
      <c r="AB334" s="28" t="n"/>
      <c r="AC334" s="29">
        <f>IFERROR(TRIM(INDEX($A334:$X334,MATCH(Lists!$J$2,$A$1:$X$1,0))&amp;""),"")</f>
        <v/>
      </c>
      <c r="AD334" s="29">
        <f>IFERROR(TRIM(INDEX($A334:$X334,MATCH(Lists!$J$3,$A$1:$X$1,0))&amp;""),"")</f>
        <v/>
      </c>
      <c r="AE334" s="29">
        <f>IFERROR(TRIM(INDEX($A334:$X334,MATCH(Lists!$J$4,$A$1:$X$1,0))&amp;""),"")</f>
        <v/>
      </c>
      <c r="AF334" s="29">
        <f>IFERROR(TRIM(INDEX($A334:$X334,MATCH(Lists!$J$5,$A$1:$X$1,0))&amp;""),"")</f>
        <v/>
      </c>
      <c r="AG334" s="29">
        <f>IFERROR(TRIM(INDEX($A334:$X334,MATCH(Lists!$J$7,$A$1:$X$1,0))&amp;""),"")</f>
        <v/>
      </c>
      <c r="AH334" s="29">
        <f>IF(AC334="",0,IF(UPPER(TRIM(Z334))="Y",0,IF(AG334="",1,IF(IFERROR(INDEX(Lists!$B$2:$B$9,MATCH(AG334,Lists!$A$2:$A$9,0)),"N")="Y",1,0))))</f>
        <v/>
      </c>
      <c r="AI334" s="29">
        <f>IF(AND(AH334=1,AF334&lt;&gt;""),SUMPRODUCT(($AF$2:AF334=AF334)*($AH$2:AH334=1)),"")</f>
        <v/>
      </c>
      <c r="AJ334" s="29">
        <f>IF(AI334="","",AF334&amp;"|"&amp;AI334)</f>
        <v/>
      </c>
      <c r="AK334" s="29">
        <f>IFERROR(TRIM(INDEX($A334:$X334,MATCH(Lists!$J$6,$A$1:$X$1,0))&amp;""),"")</f>
        <v/>
      </c>
    </row>
    <row r="335">
      <c r="Y335" s="28" t="n"/>
      <c r="Z335" s="30" t="n"/>
      <c r="AA335" s="30" t="n"/>
      <c r="AB335" s="28" t="n"/>
      <c r="AC335" s="29">
        <f>IFERROR(TRIM(INDEX($A335:$X335,MATCH(Lists!$J$2,$A$1:$X$1,0))&amp;""),"")</f>
        <v/>
      </c>
      <c r="AD335" s="29">
        <f>IFERROR(TRIM(INDEX($A335:$X335,MATCH(Lists!$J$3,$A$1:$X$1,0))&amp;""),"")</f>
        <v/>
      </c>
      <c r="AE335" s="29">
        <f>IFERROR(TRIM(INDEX($A335:$X335,MATCH(Lists!$J$4,$A$1:$X$1,0))&amp;""),"")</f>
        <v/>
      </c>
      <c r="AF335" s="29">
        <f>IFERROR(TRIM(INDEX($A335:$X335,MATCH(Lists!$J$5,$A$1:$X$1,0))&amp;""),"")</f>
        <v/>
      </c>
      <c r="AG335" s="29">
        <f>IFERROR(TRIM(INDEX($A335:$X335,MATCH(Lists!$J$7,$A$1:$X$1,0))&amp;""),"")</f>
        <v/>
      </c>
      <c r="AH335" s="29">
        <f>IF(AC335="",0,IF(UPPER(TRIM(Z335))="Y",0,IF(AG335="",1,IF(IFERROR(INDEX(Lists!$B$2:$B$9,MATCH(AG335,Lists!$A$2:$A$9,0)),"N")="Y",1,0))))</f>
        <v/>
      </c>
      <c r="AI335" s="29">
        <f>IF(AND(AH335=1,AF335&lt;&gt;""),SUMPRODUCT(($AF$2:AF335=AF335)*($AH$2:AH335=1)),"")</f>
        <v/>
      </c>
      <c r="AJ335" s="29">
        <f>IF(AI335="","",AF335&amp;"|"&amp;AI335)</f>
        <v/>
      </c>
      <c r="AK335" s="29">
        <f>IFERROR(TRIM(INDEX($A335:$X335,MATCH(Lists!$J$6,$A$1:$X$1,0))&amp;""),"")</f>
        <v/>
      </c>
    </row>
    <row r="336">
      <c r="Y336" s="28" t="n"/>
      <c r="Z336" s="30" t="n"/>
      <c r="AA336" s="30" t="n"/>
      <c r="AB336" s="28" t="n"/>
      <c r="AC336" s="29">
        <f>IFERROR(TRIM(INDEX($A336:$X336,MATCH(Lists!$J$2,$A$1:$X$1,0))&amp;""),"")</f>
        <v/>
      </c>
      <c r="AD336" s="29">
        <f>IFERROR(TRIM(INDEX($A336:$X336,MATCH(Lists!$J$3,$A$1:$X$1,0))&amp;""),"")</f>
        <v/>
      </c>
      <c r="AE336" s="29">
        <f>IFERROR(TRIM(INDEX($A336:$X336,MATCH(Lists!$J$4,$A$1:$X$1,0))&amp;""),"")</f>
        <v/>
      </c>
      <c r="AF336" s="29">
        <f>IFERROR(TRIM(INDEX($A336:$X336,MATCH(Lists!$J$5,$A$1:$X$1,0))&amp;""),"")</f>
        <v/>
      </c>
      <c r="AG336" s="29">
        <f>IFERROR(TRIM(INDEX($A336:$X336,MATCH(Lists!$J$7,$A$1:$X$1,0))&amp;""),"")</f>
        <v/>
      </c>
      <c r="AH336" s="29">
        <f>IF(AC336="",0,IF(UPPER(TRIM(Z336))="Y",0,IF(AG336="",1,IF(IFERROR(INDEX(Lists!$B$2:$B$9,MATCH(AG336,Lists!$A$2:$A$9,0)),"N")="Y",1,0))))</f>
        <v/>
      </c>
      <c r="AI336" s="29">
        <f>IF(AND(AH336=1,AF336&lt;&gt;""),SUMPRODUCT(($AF$2:AF336=AF336)*($AH$2:AH336=1)),"")</f>
        <v/>
      </c>
      <c r="AJ336" s="29">
        <f>IF(AI336="","",AF336&amp;"|"&amp;AI336)</f>
        <v/>
      </c>
      <c r="AK336" s="29">
        <f>IFERROR(TRIM(INDEX($A336:$X336,MATCH(Lists!$J$6,$A$1:$X$1,0))&amp;""),"")</f>
        <v/>
      </c>
    </row>
    <row r="337">
      <c r="Y337" s="28" t="n"/>
      <c r="Z337" s="30" t="n"/>
      <c r="AA337" s="30" t="n"/>
      <c r="AB337" s="28" t="n"/>
      <c r="AC337" s="29">
        <f>IFERROR(TRIM(INDEX($A337:$X337,MATCH(Lists!$J$2,$A$1:$X$1,0))&amp;""),"")</f>
        <v/>
      </c>
      <c r="AD337" s="29">
        <f>IFERROR(TRIM(INDEX($A337:$X337,MATCH(Lists!$J$3,$A$1:$X$1,0))&amp;""),"")</f>
        <v/>
      </c>
      <c r="AE337" s="29">
        <f>IFERROR(TRIM(INDEX($A337:$X337,MATCH(Lists!$J$4,$A$1:$X$1,0))&amp;""),"")</f>
        <v/>
      </c>
      <c r="AF337" s="29">
        <f>IFERROR(TRIM(INDEX($A337:$X337,MATCH(Lists!$J$5,$A$1:$X$1,0))&amp;""),"")</f>
        <v/>
      </c>
      <c r="AG337" s="29">
        <f>IFERROR(TRIM(INDEX($A337:$X337,MATCH(Lists!$J$7,$A$1:$X$1,0))&amp;""),"")</f>
        <v/>
      </c>
      <c r="AH337" s="29">
        <f>IF(AC337="",0,IF(UPPER(TRIM(Z337))="Y",0,IF(AG337="",1,IF(IFERROR(INDEX(Lists!$B$2:$B$9,MATCH(AG337,Lists!$A$2:$A$9,0)),"N")="Y",1,0))))</f>
        <v/>
      </c>
      <c r="AI337" s="29">
        <f>IF(AND(AH337=1,AF337&lt;&gt;""),SUMPRODUCT(($AF$2:AF337=AF337)*($AH$2:AH337=1)),"")</f>
        <v/>
      </c>
      <c r="AJ337" s="29">
        <f>IF(AI337="","",AF337&amp;"|"&amp;AI337)</f>
        <v/>
      </c>
      <c r="AK337" s="29">
        <f>IFERROR(TRIM(INDEX($A337:$X337,MATCH(Lists!$J$6,$A$1:$X$1,0))&amp;""),"")</f>
        <v/>
      </c>
    </row>
    <row r="338">
      <c r="Y338" s="28" t="n"/>
      <c r="Z338" s="30" t="n"/>
      <c r="AA338" s="30" t="n"/>
      <c r="AB338" s="28" t="n"/>
      <c r="AC338" s="29">
        <f>IFERROR(TRIM(INDEX($A338:$X338,MATCH(Lists!$J$2,$A$1:$X$1,0))&amp;""),"")</f>
        <v/>
      </c>
      <c r="AD338" s="29">
        <f>IFERROR(TRIM(INDEX($A338:$X338,MATCH(Lists!$J$3,$A$1:$X$1,0))&amp;""),"")</f>
        <v/>
      </c>
      <c r="AE338" s="29">
        <f>IFERROR(TRIM(INDEX($A338:$X338,MATCH(Lists!$J$4,$A$1:$X$1,0))&amp;""),"")</f>
        <v/>
      </c>
      <c r="AF338" s="29">
        <f>IFERROR(TRIM(INDEX($A338:$X338,MATCH(Lists!$J$5,$A$1:$X$1,0))&amp;""),"")</f>
        <v/>
      </c>
      <c r="AG338" s="29">
        <f>IFERROR(TRIM(INDEX($A338:$X338,MATCH(Lists!$J$7,$A$1:$X$1,0))&amp;""),"")</f>
        <v/>
      </c>
      <c r="AH338" s="29">
        <f>IF(AC338="",0,IF(UPPER(TRIM(Z338))="Y",0,IF(AG338="",1,IF(IFERROR(INDEX(Lists!$B$2:$B$9,MATCH(AG338,Lists!$A$2:$A$9,0)),"N")="Y",1,0))))</f>
        <v/>
      </c>
      <c r="AI338" s="29">
        <f>IF(AND(AH338=1,AF338&lt;&gt;""),SUMPRODUCT(($AF$2:AF338=AF338)*($AH$2:AH338=1)),"")</f>
        <v/>
      </c>
      <c r="AJ338" s="29">
        <f>IF(AI338="","",AF338&amp;"|"&amp;AI338)</f>
        <v/>
      </c>
      <c r="AK338" s="29">
        <f>IFERROR(TRIM(INDEX($A338:$X338,MATCH(Lists!$J$6,$A$1:$X$1,0))&amp;""),"")</f>
        <v/>
      </c>
    </row>
    <row r="339">
      <c r="Y339" s="28" t="n"/>
      <c r="Z339" s="30" t="n"/>
      <c r="AA339" s="30" t="n"/>
      <c r="AB339" s="28" t="n"/>
      <c r="AC339" s="29">
        <f>IFERROR(TRIM(INDEX($A339:$X339,MATCH(Lists!$J$2,$A$1:$X$1,0))&amp;""),"")</f>
        <v/>
      </c>
      <c r="AD339" s="29">
        <f>IFERROR(TRIM(INDEX($A339:$X339,MATCH(Lists!$J$3,$A$1:$X$1,0))&amp;""),"")</f>
        <v/>
      </c>
      <c r="AE339" s="29">
        <f>IFERROR(TRIM(INDEX($A339:$X339,MATCH(Lists!$J$4,$A$1:$X$1,0))&amp;""),"")</f>
        <v/>
      </c>
      <c r="AF339" s="29">
        <f>IFERROR(TRIM(INDEX($A339:$X339,MATCH(Lists!$J$5,$A$1:$X$1,0))&amp;""),"")</f>
        <v/>
      </c>
      <c r="AG339" s="29">
        <f>IFERROR(TRIM(INDEX($A339:$X339,MATCH(Lists!$J$7,$A$1:$X$1,0))&amp;""),"")</f>
        <v/>
      </c>
      <c r="AH339" s="29">
        <f>IF(AC339="",0,IF(UPPER(TRIM(Z339))="Y",0,IF(AG339="",1,IF(IFERROR(INDEX(Lists!$B$2:$B$9,MATCH(AG339,Lists!$A$2:$A$9,0)),"N")="Y",1,0))))</f>
        <v/>
      </c>
      <c r="AI339" s="29">
        <f>IF(AND(AH339=1,AF339&lt;&gt;""),SUMPRODUCT(($AF$2:AF339=AF339)*($AH$2:AH339=1)),"")</f>
        <v/>
      </c>
      <c r="AJ339" s="29">
        <f>IF(AI339="","",AF339&amp;"|"&amp;AI339)</f>
        <v/>
      </c>
      <c r="AK339" s="29">
        <f>IFERROR(TRIM(INDEX($A339:$X339,MATCH(Lists!$J$6,$A$1:$X$1,0))&amp;""),"")</f>
        <v/>
      </c>
    </row>
    <row r="340">
      <c r="Y340" s="28" t="n"/>
      <c r="Z340" s="30" t="n"/>
      <c r="AA340" s="30" t="n"/>
      <c r="AB340" s="28" t="n"/>
      <c r="AC340" s="29">
        <f>IFERROR(TRIM(INDEX($A340:$X340,MATCH(Lists!$J$2,$A$1:$X$1,0))&amp;""),"")</f>
        <v/>
      </c>
      <c r="AD340" s="29">
        <f>IFERROR(TRIM(INDEX($A340:$X340,MATCH(Lists!$J$3,$A$1:$X$1,0))&amp;""),"")</f>
        <v/>
      </c>
      <c r="AE340" s="29">
        <f>IFERROR(TRIM(INDEX($A340:$X340,MATCH(Lists!$J$4,$A$1:$X$1,0))&amp;""),"")</f>
        <v/>
      </c>
      <c r="AF340" s="29">
        <f>IFERROR(TRIM(INDEX($A340:$X340,MATCH(Lists!$J$5,$A$1:$X$1,0))&amp;""),"")</f>
        <v/>
      </c>
      <c r="AG340" s="29">
        <f>IFERROR(TRIM(INDEX($A340:$X340,MATCH(Lists!$J$7,$A$1:$X$1,0))&amp;""),"")</f>
        <v/>
      </c>
      <c r="AH340" s="29">
        <f>IF(AC340="",0,IF(UPPER(TRIM(Z340))="Y",0,IF(AG340="",1,IF(IFERROR(INDEX(Lists!$B$2:$B$9,MATCH(AG340,Lists!$A$2:$A$9,0)),"N")="Y",1,0))))</f>
        <v/>
      </c>
      <c r="AI340" s="29">
        <f>IF(AND(AH340=1,AF340&lt;&gt;""),SUMPRODUCT(($AF$2:AF340=AF340)*($AH$2:AH340=1)),"")</f>
        <v/>
      </c>
      <c r="AJ340" s="29">
        <f>IF(AI340="","",AF340&amp;"|"&amp;AI340)</f>
        <v/>
      </c>
      <c r="AK340" s="29">
        <f>IFERROR(TRIM(INDEX($A340:$X340,MATCH(Lists!$J$6,$A$1:$X$1,0))&amp;""),"")</f>
        <v/>
      </c>
    </row>
    <row r="341">
      <c r="Y341" s="28" t="n"/>
      <c r="Z341" s="30" t="n"/>
      <c r="AA341" s="30" t="n"/>
      <c r="AB341" s="28" t="n"/>
      <c r="AC341" s="29">
        <f>IFERROR(TRIM(INDEX($A341:$X341,MATCH(Lists!$J$2,$A$1:$X$1,0))&amp;""),"")</f>
        <v/>
      </c>
      <c r="AD341" s="29">
        <f>IFERROR(TRIM(INDEX($A341:$X341,MATCH(Lists!$J$3,$A$1:$X$1,0))&amp;""),"")</f>
        <v/>
      </c>
      <c r="AE341" s="29">
        <f>IFERROR(TRIM(INDEX($A341:$X341,MATCH(Lists!$J$4,$A$1:$X$1,0))&amp;""),"")</f>
        <v/>
      </c>
      <c r="AF341" s="29">
        <f>IFERROR(TRIM(INDEX($A341:$X341,MATCH(Lists!$J$5,$A$1:$X$1,0))&amp;""),"")</f>
        <v/>
      </c>
      <c r="AG341" s="29">
        <f>IFERROR(TRIM(INDEX($A341:$X341,MATCH(Lists!$J$7,$A$1:$X$1,0))&amp;""),"")</f>
        <v/>
      </c>
      <c r="AH341" s="29">
        <f>IF(AC341="",0,IF(UPPER(TRIM(Z341))="Y",0,IF(AG341="",1,IF(IFERROR(INDEX(Lists!$B$2:$B$9,MATCH(AG341,Lists!$A$2:$A$9,0)),"N")="Y",1,0))))</f>
        <v/>
      </c>
      <c r="AI341" s="29">
        <f>IF(AND(AH341=1,AF341&lt;&gt;""),SUMPRODUCT(($AF$2:AF341=AF341)*($AH$2:AH341=1)),"")</f>
        <v/>
      </c>
      <c r="AJ341" s="29">
        <f>IF(AI341="","",AF341&amp;"|"&amp;AI341)</f>
        <v/>
      </c>
      <c r="AK341" s="29">
        <f>IFERROR(TRIM(INDEX($A341:$X341,MATCH(Lists!$J$6,$A$1:$X$1,0))&amp;""),"")</f>
        <v/>
      </c>
    </row>
    <row r="342">
      <c r="Y342" s="28" t="n"/>
      <c r="Z342" s="30" t="n"/>
      <c r="AA342" s="30" t="n"/>
      <c r="AB342" s="28" t="n"/>
      <c r="AC342" s="29">
        <f>IFERROR(TRIM(INDEX($A342:$X342,MATCH(Lists!$J$2,$A$1:$X$1,0))&amp;""),"")</f>
        <v/>
      </c>
      <c r="AD342" s="29">
        <f>IFERROR(TRIM(INDEX($A342:$X342,MATCH(Lists!$J$3,$A$1:$X$1,0))&amp;""),"")</f>
        <v/>
      </c>
      <c r="AE342" s="29">
        <f>IFERROR(TRIM(INDEX($A342:$X342,MATCH(Lists!$J$4,$A$1:$X$1,0))&amp;""),"")</f>
        <v/>
      </c>
      <c r="AF342" s="29">
        <f>IFERROR(TRIM(INDEX($A342:$X342,MATCH(Lists!$J$5,$A$1:$X$1,0))&amp;""),"")</f>
        <v/>
      </c>
      <c r="AG342" s="29">
        <f>IFERROR(TRIM(INDEX($A342:$X342,MATCH(Lists!$J$7,$A$1:$X$1,0))&amp;""),"")</f>
        <v/>
      </c>
      <c r="AH342" s="29">
        <f>IF(AC342="",0,IF(UPPER(TRIM(Z342))="Y",0,IF(AG342="",1,IF(IFERROR(INDEX(Lists!$B$2:$B$9,MATCH(AG342,Lists!$A$2:$A$9,0)),"N")="Y",1,0))))</f>
        <v/>
      </c>
      <c r="AI342" s="29">
        <f>IF(AND(AH342=1,AF342&lt;&gt;""),SUMPRODUCT(($AF$2:AF342=AF342)*($AH$2:AH342=1)),"")</f>
        <v/>
      </c>
      <c r="AJ342" s="29">
        <f>IF(AI342="","",AF342&amp;"|"&amp;AI342)</f>
        <v/>
      </c>
      <c r="AK342" s="29">
        <f>IFERROR(TRIM(INDEX($A342:$X342,MATCH(Lists!$J$6,$A$1:$X$1,0))&amp;""),"")</f>
        <v/>
      </c>
    </row>
    <row r="343">
      <c r="Y343" s="28" t="n"/>
      <c r="Z343" s="30" t="n"/>
      <c r="AA343" s="30" t="n"/>
      <c r="AB343" s="28" t="n"/>
      <c r="AC343" s="29">
        <f>IFERROR(TRIM(INDEX($A343:$X343,MATCH(Lists!$J$2,$A$1:$X$1,0))&amp;""),"")</f>
        <v/>
      </c>
      <c r="AD343" s="29">
        <f>IFERROR(TRIM(INDEX($A343:$X343,MATCH(Lists!$J$3,$A$1:$X$1,0))&amp;""),"")</f>
        <v/>
      </c>
      <c r="AE343" s="29">
        <f>IFERROR(TRIM(INDEX($A343:$X343,MATCH(Lists!$J$4,$A$1:$X$1,0))&amp;""),"")</f>
        <v/>
      </c>
      <c r="AF343" s="29">
        <f>IFERROR(TRIM(INDEX($A343:$X343,MATCH(Lists!$J$5,$A$1:$X$1,0))&amp;""),"")</f>
        <v/>
      </c>
      <c r="AG343" s="29">
        <f>IFERROR(TRIM(INDEX($A343:$X343,MATCH(Lists!$J$7,$A$1:$X$1,0))&amp;""),"")</f>
        <v/>
      </c>
      <c r="AH343" s="29">
        <f>IF(AC343="",0,IF(UPPER(TRIM(Z343))="Y",0,IF(AG343="",1,IF(IFERROR(INDEX(Lists!$B$2:$B$9,MATCH(AG343,Lists!$A$2:$A$9,0)),"N")="Y",1,0))))</f>
        <v/>
      </c>
      <c r="AI343" s="29">
        <f>IF(AND(AH343=1,AF343&lt;&gt;""),SUMPRODUCT(($AF$2:AF343=AF343)*($AH$2:AH343=1)),"")</f>
        <v/>
      </c>
      <c r="AJ343" s="29">
        <f>IF(AI343="","",AF343&amp;"|"&amp;AI343)</f>
        <v/>
      </c>
      <c r="AK343" s="29">
        <f>IFERROR(TRIM(INDEX($A343:$X343,MATCH(Lists!$J$6,$A$1:$X$1,0))&amp;""),"")</f>
        <v/>
      </c>
    </row>
    <row r="344">
      <c r="Y344" s="28" t="n"/>
      <c r="Z344" s="30" t="n"/>
      <c r="AA344" s="30" t="n"/>
      <c r="AB344" s="28" t="n"/>
      <c r="AC344" s="29">
        <f>IFERROR(TRIM(INDEX($A344:$X344,MATCH(Lists!$J$2,$A$1:$X$1,0))&amp;""),"")</f>
        <v/>
      </c>
      <c r="AD344" s="29">
        <f>IFERROR(TRIM(INDEX($A344:$X344,MATCH(Lists!$J$3,$A$1:$X$1,0))&amp;""),"")</f>
        <v/>
      </c>
      <c r="AE344" s="29">
        <f>IFERROR(TRIM(INDEX($A344:$X344,MATCH(Lists!$J$4,$A$1:$X$1,0))&amp;""),"")</f>
        <v/>
      </c>
      <c r="AF344" s="29">
        <f>IFERROR(TRIM(INDEX($A344:$X344,MATCH(Lists!$J$5,$A$1:$X$1,0))&amp;""),"")</f>
        <v/>
      </c>
      <c r="AG344" s="29">
        <f>IFERROR(TRIM(INDEX($A344:$X344,MATCH(Lists!$J$7,$A$1:$X$1,0))&amp;""),"")</f>
        <v/>
      </c>
      <c r="AH344" s="29">
        <f>IF(AC344="",0,IF(UPPER(TRIM(Z344))="Y",0,IF(AG344="",1,IF(IFERROR(INDEX(Lists!$B$2:$B$9,MATCH(AG344,Lists!$A$2:$A$9,0)),"N")="Y",1,0))))</f>
        <v/>
      </c>
      <c r="AI344" s="29">
        <f>IF(AND(AH344=1,AF344&lt;&gt;""),SUMPRODUCT(($AF$2:AF344=AF344)*($AH$2:AH344=1)),"")</f>
        <v/>
      </c>
      <c r="AJ344" s="29">
        <f>IF(AI344="","",AF344&amp;"|"&amp;AI344)</f>
        <v/>
      </c>
      <c r="AK344" s="29">
        <f>IFERROR(TRIM(INDEX($A344:$X344,MATCH(Lists!$J$6,$A$1:$X$1,0))&amp;""),"")</f>
        <v/>
      </c>
    </row>
    <row r="345">
      <c r="Y345" s="28" t="n"/>
      <c r="Z345" s="30" t="n"/>
      <c r="AA345" s="30" t="n"/>
      <c r="AB345" s="28" t="n"/>
      <c r="AC345" s="29">
        <f>IFERROR(TRIM(INDEX($A345:$X345,MATCH(Lists!$J$2,$A$1:$X$1,0))&amp;""),"")</f>
        <v/>
      </c>
      <c r="AD345" s="29">
        <f>IFERROR(TRIM(INDEX($A345:$X345,MATCH(Lists!$J$3,$A$1:$X$1,0))&amp;""),"")</f>
        <v/>
      </c>
      <c r="AE345" s="29">
        <f>IFERROR(TRIM(INDEX($A345:$X345,MATCH(Lists!$J$4,$A$1:$X$1,0))&amp;""),"")</f>
        <v/>
      </c>
      <c r="AF345" s="29">
        <f>IFERROR(TRIM(INDEX($A345:$X345,MATCH(Lists!$J$5,$A$1:$X$1,0))&amp;""),"")</f>
        <v/>
      </c>
      <c r="AG345" s="29">
        <f>IFERROR(TRIM(INDEX($A345:$X345,MATCH(Lists!$J$7,$A$1:$X$1,0))&amp;""),"")</f>
        <v/>
      </c>
      <c r="AH345" s="29">
        <f>IF(AC345="",0,IF(UPPER(TRIM(Z345))="Y",0,IF(AG345="",1,IF(IFERROR(INDEX(Lists!$B$2:$B$9,MATCH(AG345,Lists!$A$2:$A$9,0)),"N")="Y",1,0))))</f>
        <v/>
      </c>
      <c r="AI345" s="29">
        <f>IF(AND(AH345=1,AF345&lt;&gt;""),SUMPRODUCT(($AF$2:AF345=AF345)*($AH$2:AH345=1)),"")</f>
        <v/>
      </c>
      <c r="AJ345" s="29">
        <f>IF(AI345="","",AF345&amp;"|"&amp;AI345)</f>
        <v/>
      </c>
      <c r="AK345" s="29">
        <f>IFERROR(TRIM(INDEX($A345:$X345,MATCH(Lists!$J$6,$A$1:$X$1,0))&amp;""),"")</f>
        <v/>
      </c>
    </row>
    <row r="346">
      <c r="Y346" s="28" t="n"/>
      <c r="Z346" s="30" t="n"/>
      <c r="AA346" s="30" t="n"/>
      <c r="AB346" s="28" t="n"/>
      <c r="AC346" s="29">
        <f>IFERROR(TRIM(INDEX($A346:$X346,MATCH(Lists!$J$2,$A$1:$X$1,0))&amp;""),"")</f>
        <v/>
      </c>
      <c r="AD346" s="29">
        <f>IFERROR(TRIM(INDEX($A346:$X346,MATCH(Lists!$J$3,$A$1:$X$1,0))&amp;""),"")</f>
        <v/>
      </c>
      <c r="AE346" s="29">
        <f>IFERROR(TRIM(INDEX($A346:$X346,MATCH(Lists!$J$4,$A$1:$X$1,0))&amp;""),"")</f>
        <v/>
      </c>
      <c r="AF346" s="29">
        <f>IFERROR(TRIM(INDEX($A346:$X346,MATCH(Lists!$J$5,$A$1:$X$1,0))&amp;""),"")</f>
        <v/>
      </c>
      <c r="AG346" s="29">
        <f>IFERROR(TRIM(INDEX($A346:$X346,MATCH(Lists!$J$7,$A$1:$X$1,0))&amp;""),"")</f>
        <v/>
      </c>
      <c r="AH346" s="29">
        <f>IF(AC346="",0,IF(UPPER(TRIM(Z346))="Y",0,IF(AG346="",1,IF(IFERROR(INDEX(Lists!$B$2:$B$9,MATCH(AG346,Lists!$A$2:$A$9,0)),"N")="Y",1,0))))</f>
        <v/>
      </c>
      <c r="AI346" s="29">
        <f>IF(AND(AH346=1,AF346&lt;&gt;""),SUMPRODUCT(($AF$2:AF346=AF346)*($AH$2:AH346=1)),"")</f>
        <v/>
      </c>
      <c r="AJ346" s="29">
        <f>IF(AI346="","",AF346&amp;"|"&amp;AI346)</f>
        <v/>
      </c>
      <c r="AK346" s="29">
        <f>IFERROR(TRIM(INDEX($A346:$X346,MATCH(Lists!$J$6,$A$1:$X$1,0))&amp;""),"")</f>
        <v/>
      </c>
    </row>
    <row r="347">
      <c r="Y347" s="28" t="n"/>
      <c r="Z347" s="30" t="n"/>
      <c r="AA347" s="30" t="n"/>
      <c r="AB347" s="28" t="n"/>
      <c r="AC347" s="29">
        <f>IFERROR(TRIM(INDEX($A347:$X347,MATCH(Lists!$J$2,$A$1:$X$1,0))&amp;""),"")</f>
        <v/>
      </c>
      <c r="AD347" s="29">
        <f>IFERROR(TRIM(INDEX($A347:$X347,MATCH(Lists!$J$3,$A$1:$X$1,0))&amp;""),"")</f>
        <v/>
      </c>
      <c r="AE347" s="29">
        <f>IFERROR(TRIM(INDEX($A347:$X347,MATCH(Lists!$J$4,$A$1:$X$1,0))&amp;""),"")</f>
        <v/>
      </c>
      <c r="AF347" s="29">
        <f>IFERROR(TRIM(INDEX($A347:$X347,MATCH(Lists!$J$5,$A$1:$X$1,0))&amp;""),"")</f>
        <v/>
      </c>
      <c r="AG347" s="29">
        <f>IFERROR(TRIM(INDEX($A347:$X347,MATCH(Lists!$J$7,$A$1:$X$1,0))&amp;""),"")</f>
        <v/>
      </c>
      <c r="AH347" s="29">
        <f>IF(AC347="",0,IF(UPPER(TRIM(Z347))="Y",0,IF(AG347="",1,IF(IFERROR(INDEX(Lists!$B$2:$B$9,MATCH(AG347,Lists!$A$2:$A$9,0)),"N")="Y",1,0))))</f>
        <v/>
      </c>
      <c r="AI347" s="29">
        <f>IF(AND(AH347=1,AF347&lt;&gt;""),SUMPRODUCT(($AF$2:AF347=AF347)*($AH$2:AH347=1)),"")</f>
        <v/>
      </c>
      <c r="AJ347" s="29">
        <f>IF(AI347="","",AF347&amp;"|"&amp;AI347)</f>
        <v/>
      </c>
      <c r="AK347" s="29">
        <f>IFERROR(TRIM(INDEX($A347:$X347,MATCH(Lists!$J$6,$A$1:$X$1,0))&amp;""),"")</f>
        <v/>
      </c>
    </row>
    <row r="348">
      <c r="Y348" s="28" t="n"/>
      <c r="Z348" s="30" t="n"/>
      <c r="AA348" s="30" t="n"/>
      <c r="AB348" s="28" t="n"/>
      <c r="AC348" s="29">
        <f>IFERROR(TRIM(INDEX($A348:$X348,MATCH(Lists!$J$2,$A$1:$X$1,0))&amp;""),"")</f>
        <v/>
      </c>
      <c r="AD348" s="29">
        <f>IFERROR(TRIM(INDEX($A348:$X348,MATCH(Lists!$J$3,$A$1:$X$1,0))&amp;""),"")</f>
        <v/>
      </c>
      <c r="AE348" s="29">
        <f>IFERROR(TRIM(INDEX($A348:$X348,MATCH(Lists!$J$4,$A$1:$X$1,0))&amp;""),"")</f>
        <v/>
      </c>
      <c r="AF348" s="29">
        <f>IFERROR(TRIM(INDEX($A348:$X348,MATCH(Lists!$J$5,$A$1:$X$1,0))&amp;""),"")</f>
        <v/>
      </c>
      <c r="AG348" s="29">
        <f>IFERROR(TRIM(INDEX($A348:$X348,MATCH(Lists!$J$7,$A$1:$X$1,0))&amp;""),"")</f>
        <v/>
      </c>
      <c r="AH348" s="29">
        <f>IF(AC348="",0,IF(UPPER(TRIM(Z348))="Y",0,IF(AG348="",1,IF(IFERROR(INDEX(Lists!$B$2:$B$9,MATCH(AG348,Lists!$A$2:$A$9,0)),"N")="Y",1,0))))</f>
        <v/>
      </c>
      <c r="AI348" s="29">
        <f>IF(AND(AH348=1,AF348&lt;&gt;""),SUMPRODUCT(($AF$2:AF348=AF348)*($AH$2:AH348=1)),"")</f>
        <v/>
      </c>
      <c r="AJ348" s="29">
        <f>IF(AI348="","",AF348&amp;"|"&amp;AI348)</f>
        <v/>
      </c>
      <c r="AK348" s="29">
        <f>IFERROR(TRIM(INDEX($A348:$X348,MATCH(Lists!$J$6,$A$1:$X$1,0))&amp;""),"")</f>
        <v/>
      </c>
    </row>
    <row r="349">
      <c r="Y349" s="28" t="n"/>
      <c r="Z349" s="30" t="n"/>
      <c r="AA349" s="30" t="n"/>
      <c r="AB349" s="28" t="n"/>
      <c r="AC349" s="29">
        <f>IFERROR(TRIM(INDEX($A349:$X349,MATCH(Lists!$J$2,$A$1:$X$1,0))&amp;""),"")</f>
        <v/>
      </c>
      <c r="AD349" s="29">
        <f>IFERROR(TRIM(INDEX($A349:$X349,MATCH(Lists!$J$3,$A$1:$X$1,0))&amp;""),"")</f>
        <v/>
      </c>
      <c r="AE349" s="29">
        <f>IFERROR(TRIM(INDEX($A349:$X349,MATCH(Lists!$J$4,$A$1:$X$1,0))&amp;""),"")</f>
        <v/>
      </c>
      <c r="AF349" s="29">
        <f>IFERROR(TRIM(INDEX($A349:$X349,MATCH(Lists!$J$5,$A$1:$X$1,0))&amp;""),"")</f>
        <v/>
      </c>
      <c r="AG349" s="29">
        <f>IFERROR(TRIM(INDEX($A349:$X349,MATCH(Lists!$J$7,$A$1:$X$1,0))&amp;""),"")</f>
        <v/>
      </c>
      <c r="AH349" s="29">
        <f>IF(AC349="",0,IF(UPPER(TRIM(Z349))="Y",0,IF(AG349="",1,IF(IFERROR(INDEX(Lists!$B$2:$B$9,MATCH(AG349,Lists!$A$2:$A$9,0)),"N")="Y",1,0))))</f>
        <v/>
      </c>
      <c r="AI349" s="29">
        <f>IF(AND(AH349=1,AF349&lt;&gt;""),SUMPRODUCT(($AF$2:AF349=AF349)*($AH$2:AH349=1)),"")</f>
        <v/>
      </c>
      <c r="AJ349" s="29">
        <f>IF(AI349="","",AF349&amp;"|"&amp;AI349)</f>
        <v/>
      </c>
      <c r="AK349" s="29">
        <f>IFERROR(TRIM(INDEX($A349:$X349,MATCH(Lists!$J$6,$A$1:$X$1,0))&amp;""),"")</f>
        <v/>
      </c>
    </row>
    <row r="350">
      <c r="Y350" s="28" t="n"/>
      <c r="Z350" s="30" t="n"/>
      <c r="AA350" s="30" t="n"/>
      <c r="AB350" s="28" t="n"/>
      <c r="AC350" s="29">
        <f>IFERROR(TRIM(INDEX($A350:$X350,MATCH(Lists!$J$2,$A$1:$X$1,0))&amp;""),"")</f>
        <v/>
      </c>
      <c r="AD350" s="29">
        <f>IFERROR(TRIM(INDEX($A350:$X350,MATCH(Lists!$J$3,$A$1:$X$1,0))&amp;""),"")</f>
        <v/>
      </c>
      <c r="AE350" s="29">
        <f>IFERROR(TRIM(INDEX($A350:$X350,MATCH(Lists!$J$4,$A$1:$X$1,0))&amp;""),"")</f>
        <v/>
      </c>
      <c r="AF350" s="29">
        <f>IFERROR(TRIM(INDEX($A350:$X350,MATCH(Lists!$J$5,$A$1:$X$1,0))&amp;""),"")</f>
        <v/>
      </c>
      <c r="AG350" s="29">
        <f>IFERROR(TRIM(INDEX($A350:$X350,MATCH(Lists!$J$7,$A$1:$X$1,0))&amp;""),"")</f>
        <v/>
      </c>
      <c r="AH350" s="29">
        <f>IF(AC350="",0,IF(UPPER(TRIM(Z350))="Y",0,IF(AG350="",1,IF(IFERROR(INDEX(Lists!$B$2:$B$9,MATCH(AG350,Lists!$A$2:$A$9,0)),"N")="Y",1,0))))</f>
        <v/>
      </c>
      <c r="AI350" s="29">
        <f>IF(AND(AH350=1,AF350&lt;&gt;""),SUMPRODUCT(($AF$2:AF350=AF350)*($AH$2:AH350=1)),"")</f>
        <v/>
      </c>
      <c r="AJ350" s="29">
        <f>IF(AI350="","",AF350&amp;"|"&amp;AI350)</f>
        <v/>
      </c>
      <c r="AK350" s="29">
        <f>IFERROR(TRIM(INDEX($A350:$X350,MATCH(Lists!$J$6,$A$1:$X$1,0))&amp;""),"")</f>
        <v/>
      </c>
    </row>
    <row r="351">
      <c r="Y351" s="28" t="n"/>
      <c r="Z351" s="30" t="n"/>
      <c r="AA351" s="30" t="n"/>
      <c r="AB351" s="28" t="n"/>
      <c r="AC351" s="29">
        <f>IFERROR(TRIM(INDEX($A351:$X351,MATCH(Lists!$J$2,$A$1:$X$1,0))&amp;""),"")</f>
        <v/>
      </c>
      <c r="AD351" s="29">
        <f>IFERROR(TRIM(INDEX($A351:$X351,MATCH(Lists!$J$3,$A$1:$X$1,0))&amp;""),"")</f>
        <v/>
      </c>
      <c r="AE351" s="29">
        <f>IFERROR(TRIM(INDEX($A351:$X351,MATCH(Lists!$J$4,$A$1:$X$1,0))&amp;""),"")</f>
        <v/>
      </c>
      <c r="AF351" s="29">
        <f>IFERROR(TRIM(INDEX($A351:$X351,MATCH(Lists!$J$5,$A$1:$X$1,0))&amp;""),"")</f>
        <v/>
      </c>
      <c r="AG351" s="29">
        <f>IFERROR(TRIM(INDEX($A351:$X351,MATCH(Lists!$J$7,$A$1:$X$1,0))&amp;""),"")</f>
        <v/>
      </c>
      <c r="AH351" s="29">
        <f>IF(AC351="",0,IF(UPPER(TRIM(Z351))="Y",0,IF(AG351="",1,IF(IFERROR(INDEX(Lists!$B$2:$B$9,MATCH(AG351,Lists!$A$2:$A$9,0)),"N")="Y",1,0))))</f>
        <v/>
      </c>
      <c r="AI351" s="29">
        <f>IF(AND(AH351=1,AF351&lt;&gt;""),SUMPRODUCT(($AF$2:AF351=AF351)*($AH$2:AH351=1)),"")</f>
        <v/>
      </c>
      <c r="AJ351" s="29">
        <f>IF(AI351="","",AF351&amp;"|"&amp;AI351)</f>
        <v/>
      </c>
      <c r="AK351" s="29">
        <f>IFERROR(TRIM(INDEX($A351:$X351,MATCH(Lists!$J$6,$A$1:$X$1,0))&amp;""),"")</f>
        <v/>
      </c>
    </row>
    <row r="352">
      <c r="Y352" s="28" t="n"/>
      <c r="Z352" s="30" t="n"/>
      <c r="AA352" s="30" t="n"/>
      <c r="AB352" s="28" t="n"/>
      <c r="AC352" s="29">
        <f>IFERROR(TRIM(INDEX($A352:$X352,MATCH(Lists!$J$2,$A$1:$X$1,0))&amp;""),"")</f>
        <v/>
      </c>
      <c r="AD352" s="29">
        <f>IFERROR(TRIM(INDEX($A352:$X352,MATCH(Lists!$J$3,$A$1:$X$1,0))&amp;""),"")</f>
        <v/>
      </c>
      <c r="AE352" s="29">
        <f>IFERROR(TRIM(INDEX($A352:$X352,MATCH(Lists!$J$4,$A$1:$X$1,0))&amp;""),"")</f>
        <v/>
      </c>
      <c r="AF352" s="29">
        <f>IFERROR(TRIM(INDEX($A352:$X352,MATCH(Lists!$J$5,$A$1:$X$1,0))&amp;""),"")</f>
        <v/>
      </c>
      <c r="AG352" s="29">
        <f>IFERROR(TRIM(INDEX($A352:$X352,MATCH(Lists!$J$7,$A$1:$X$1,0))&amp;""),"")</f>
        <v/>
      </c>
      <c r="AH352" s="29">
        <f>IF(AC352="",0,IF(UPPER(TRIM(Z352))="Y",0,IF(AG352="",1,IF(IFERROR(INDEX(Lists!$B$2:$B$9,MATCH(AG352,Lists!$A$2:$A$9,0)),"N")="Y",1,0))))</f>
        <v/>
      </c>
      <c r="AI352" s="29">
        <f>IF(AND(AH352=1,AF352&lt;&gt;""),SUMPRODUCT(($AF$2:AF352=AF352)*($AH$2:AH352=1)),"")</f>
        <v/>
      </c>
      <c r="AJ352" s="29">
        <f>IF(AI352="","",AF352&amp;"|"&amp;AI352)</f>
        <v/>
      </c>
      <c r="AK352" s="29">
        <f>IFERROR(TRIM(INDEX($A352:$X352,MATCH(Lists!$J$6,$A$1:$X$1,0))&amp;""),"")</f>
        <v/>
      </c>
    </row>
    <row r="353">
      <c r="Y353" s="28" t="n"/>
      <c r="Z353" s="30" t="n"/>
      <c r="AA353" s="30" t="n"/>
      <c r="AB353" s="28" t="n"/>
      <c r="AC353" s="29">
        <f>IFERROR(TRIM(INDEX($A353:$X353,MATCH(Lists!$J$2,$A$1:$X$1,0))&amp;""),"")</f>
        <v/>
      </c>
      <c r="AD353" s="29">
        <f>IFERROR(TRIM(INDEX($A353:$X353,MATCH(Lists!$J$3,$A$1:$X$1,0))&amp;""),"")</f>
        <v/>
      </c>
      <c r="AE353" s="29">
        <f>IFERROR(TRIM(INDEX($A353:$X353,MATCH(Lists!$J$4,$A$1:$X$1,0))&amp;""),"")</f>
        <v/>
      </c>
      <c r="AF353" s="29">
        <f>IFERROR(TRIM(INDEX($A353:$X353,MATCH(Lists!$J$5,$A$1:$X$1,0))&amp;""),"")</f>
        <v/>
      </c>
      <c r="AG353" s="29">
        <f>IFERROR(TRIM(INDEX($A353:$X353,MATCH(Lists!$J$7,$A$1:$X$1,0))&amp;""),"")</f>
        <v/>
      </c>
      <c r="AH353" s="29">
        <f>IF(AC353="",0,IF(UPPER(TRIM(Z353))="Y",0,IF(AG353="",1,IF(IFERROR(INDEX(Lists!$B$2:$B$9,MATCH(AG353,Lists!$A$2:$A$9,0)),"N")="Y",1,0))))</f>
        <v/>
      </c>
      <c r="AI353" s="29">
        <f>IF(AND(AH353=1,AF353&lt;&gt;""),SUMPRODUCT(($AF$2:AF353=AF353)*($AH$2:AH353=1)),"")</f>
        <v/>
      </c>
      <c r="AJ353" s="29">
        <f>IF(AI353="","",AF353&amp;"|"&amp;AI353)</f>
        <v/>
      </c>
      <c r="AK353" s="29">
        <f>IFERROR(TRIM(INDEX($A353:$X353,MATCH(Lists!$J$6,$A$1:$X$1,0))&amp;""),"")</f>
        <v/>
      </c>
    </row>
    <row r="354">
      <c r="Y354" s="28" t="n"/>
      <c r="Z354" s="30" t="n"/>
      <c r="AA354" s="30" t="n"/>
      <c r="AB354" s="28" t="n"/>
      <c r="AC354" s="29">
        <f>IFERROR(TRIM(INDEX($A354:$X354,MATCH(Lists!$J$2,$A$1:$X$1,0))&amp;""),"")</f>
        <v/>
      </c>
      <c r="AD354" s="29">
        <f>IFERROR(TRIM(INDEX($A354:$X354,MATCH(Lists!$J$3,$A$1:$X$1,0))&amp;""),"")</f>
        <v/>
      </c>
      <c r="AE354" s="29">
        <f>IFERROR(TRIM(INDEX($A354:$X354,MATCH(Lists!$J$4,$A$1:$X$1,0))&amp;""),"")</f>
        <v/>
      </c>
      <c r="AF354" s="29">
        <f>IFERROR(TRIM(INDEX($A354:$X354,MATCH(Lists!$J$5,$A$1:$X$1,0))&amp;""),"")</f>
        <v/>
      </c>
      <c r="AG354" s="29">
        <f>IFERROR(TRIM(INDEX($A354:$X354,MATCH(Lists!$J$7,$A$1:$X$1,0))&amp;""),"")</f>
        <v/>
      </c>
      <c r="AH354" s="29">
        <f>IF(AC354="",0,IF(UPPER(TRIM(Z354))="Y",0,IF(AG354="",1,IF(IFERROR(INDEX(Lists!$B$2:$B$9,MATCH(AG354,Lists!$A$2:$A$9,0)),"N")="Y",1,0))))</f>
        <v/>
      </c>
      <c r="AI354" s="29">
        <f>IF(AND(AH354=1,AF354&lt;&gt;""),SUMPRODUCT(($AF$2:AF354=AF354)*($AH$2:AH354=1)),"")</f>
        <v/>
      </c>
      <c r="AJ354" s="29">
        <f>IF(AI354="","",AF354&amp;"|"&amp;AI354)</f>
        <v/>
      </c>
      <c r="AK354" s="29">
        <f>IFERROR(TRIM(INDEX($A354:$X354,MATCH(Lists!$J$6,$A$1:$X$1,0))&amp;""),"")</f>
        <v/>
      </c>
    </row>
    <row r="355">
      <c r="Y355" s="28" t="n"/>
      <c r="Z355" s="30" t="n"/>
      <c r="AA355" s="30" t="n"/>
      <c r="AB355" s="28" t="n"/>
      <c r="AC355" s="29">
        <f>IFERROR(TRIM(INDEX($A355:$X355,MATCH(Lists!$J$2,$A$1:$X$1,0))&amp;""),"")</f>
        <v/>
      </c>
      <c r="AD355" s="29">
        <f>IFERROR(TRIM(INDEX($A355:$X355,MATCH(Lists!$J$3,$A$1:$X$1,0))&amp;""),"")</f>
        <v/>
      </c>
      <c r="AE355" s="29">
        <f>IFERROR(TRIM(INDEX($A355:$X355,MATCH(Lists!$J$4,$A$1:$X$1,0))&amp;""),"")</f>
        <v/>
      </c>
      <c r="AF355" s="29">
        <f>IFERROR(TRIM(INDEX($A355:$X355,MATCH(Lists!$J$5,$A$1:$X$1,0))&amp;""),"")</f>
        <v/>
      </c>
      <c r="AG355" s="29">
        <f>IFERROR(TRIM(INDEX($A355:$X355,MATCH(Lists!$J$7,$A$1:$X$1,0))&amp;""),"")</f>
        <v/>
      </c>
      <c r="AH355" s="29">
        <f>IF(AC355="",0,IF(UPPER(TRIM(Z355))="Y",0,IF(AG355="",1,IF(IFERROR(INDEX(Lists!$B$2:$B$9,MATCH(AG355,Lists!$A$2:$A$9,0)),"N")="Y",1,0))))</f>
        <v/>
      </c>
      <c r="AI355" s="29">
        <f>IF(AND(AH355=1,AF355&lt;&gt;""),SUMPRODUCT(($AF$2:AF355=AF355)*($AH$2:AH355=1)),"")</f>
        <v/>
      </c>
      <c r="AJ355" s="29">
        <f>IF(AI355="","",AF355&amp;"|"&amp;AI355)</f>
        <v/>
      </c>
      <c r="AK355" s="29">
        <f>IFERROR(TRIM(INDEX($A355:$X355,MATCH(Lists!$J$6,$A$1:$X$1,0))&amp;""),"")</f>
        <v/>
      </c>
    </row>
    <row r="356">
      <c r="Y356" s="28" t="n"/>
      <c r="Z356" s="30" t="n"/>
      <c r="AA356" s="30" t="n"/>
      <c r="AB356" s="28" t="n"/>
      <c r="AC356" s="29">
        <f>IFERROR(TRIM(INDEX($A356:$X356,MATCH(Lists!$J$2,$A$1:$X$1,0))&amp;""),"")</f>
        <v/>
      </c>
      <c r="AD356" s="29">
        <f>IFERROR(TRIM(INDEX($A356:$X356,MATCH(Lists!$J$3,$A$1:$X$1,0))&amp;""),"")</f>
        <v/>
      </c>
      <c r="AE356" s="29">
        <f>IFERROR(TRIM(INDEX($A356:$X356,MATCH(Lists!$J$4,$A$1:$X$1,0))&amp;""),"")</f>
        <v/>
      </c>
      <c r="AF356" s="29">
        <f>IFERROR(TRIM(INDEX($A356:$X356,MATCH(Lists!$J$5,$A$1:$X$1,0))&amp;""),"")</f>
        <v/>
      </c>
      <c r="AG356" s="29">
        <f>IFERROR(TRIM(INDEX($A356:$X356,MATCH(Lists!$J$7,$A$1:$X$1,0))&amp;""),"")</f>
        <v/>
      </c>
      <c r="AH356" s="29">
        <f>IF(AC356="",0,IF(UPPER(TRIM(Z356))="Y",0,IF(AG356="",1,IF(IFERROR(INDEX(Lists!$B$2:$B$9,MATCH(AG356,Lists!$A$2:$A$9,0)),"N")="Y",1,0))))</f>
        <v/>
      </c>
      <c r="AI356" s="29">
        <f>IF(AND(AH356=1,AF356&lt;&gt;""),SUMPRODUCT(($AF$2:AF356=AF356)*($AH$2:AH356=1)),"")</f>
        <v/>
      </c>
      <c r="AJ356" s="29">
        <f>IF(AI356="","",AF356&amp;"|"&amp;AI356)</f>
        <v/>
      </c>
      <c r="AK356" s="29">
        <f>IFERROR(TRIM(INDEX($A356:$X356,MATCH(Lists!$J$6,$A$1:$X$1,0))&amp;""),"")</f>
        <v/>
      </c>
    </row>
    <row r="357">
      <c r="Y357" s="28" t="n"/>
      <c r="Z357" s="30" t="n"/>
      <c r="AA357" s="30" t="n"/>
      <c r="AB357" s="28" t="n"/>
      <c r="AC357" s="29">
        <f>IFERROR(TRIM(INDEX($A357:$X357,MATCH(Lists!$J$2,$A$1:$X$1,0))&amp;""),"")</f>
        <v/>
      </c>
      <c r="AD357" s="29">
        <f>IFERROR(TRIM(INDEX($A357:$X357,MATCH(Lists!$J$3,$A$1:$X$1,0))&amp;""),"")</f>
        <v/>
      </c>
      <c r="AE357" s="29">
        <f>IFERROR(TRIM(INDEX($A357:$X357,MATCH(Lists!$J$4,$A$1:$X$1,0))&amp;""),"")</f>
        <v/>
      </c>
      <c r="AF357" s="29">
        <f>IFERROR(TRIM(INDEX($A357:$X357,MATCH(Lists!$J$5,$A$1:$X$1,0))&amp;""),"")</f>
        <v/>
      </c>
      <c r="AG357" s="29">
        <f>IFERROR(TRIM(INDEX($A357:$X357,MATCH(Lists!$J$7,$A$1:$X$1,0))&amp;""),"")</f>
        <v/>
      </c>
      <c r="AH357" s="29">
        <f>IF(AC357="",0,IF(UPPER(TRIM(Z357))="Y",0,IF(AG357="",1,IF(IFERROR(INDEX(Lists!$B$2:$B$9,MATCH(AG357,Lists!$A$2:$A$9,0)),"N")="Y",1,0))))</f>
        <v/>
      </c>
      <c r="AI357" s="29">
        <f>IF(AND(AH357=1,AF357&lt;&gt;""),SUMPRODUCT(($AF$2:AF357=AF357)*($AH$2:AH357=1)),"")</f>
        <v/>
      </c>
      <c r="AJ357" s="29">
        <f>IF(AI357="","",AF357&amp;"|"&amp;AI357)</f>
        <v/>
      </c>
      <c r="AK357" s="29">
        <f>IFERROR(TRIM(INDEX($A357:$X357,MATCH(Lists!$J$6,$A$1:$X$1,0))&amp;""),"")</f>
        <v/>
      </c>
    </row>
    <row r="358">
      <c r="Y358" s="28" t="n"/>
      <c r="Z358" s="30" t="n"/>
      <c r="AA358" s="30" t="n"/>
      <c r="AB358" s="28" t="n"/>
      <c r="AC358" s="29">
        <f>IFERROR(TRIM(INDEX($A358:$X358,MATCH(Lists!$J$2,$A$1:$X$1,0))&amp;""),"")</f>
        <v/>
      </c>
      <c r="AD358" s="29">
        <f>IFERROR(TRIM(INDEX($A358:$X358,MATCH(Lists!$J$3,$A$1:$X$1,0))&amp;""),"")</f>
        <v/>
      </c>
      <c r="AE358" s="29">
        <f>IFERROR(TRIM(INDEX($A358:$X358,MATCH(Lists!$J$4,$A$1:$X$1,0))&amp;""),"")</f>
        <v/>
      </c>
      <c r="AF358" s="29">
        <f>IFERROR(TRIM(INDEX($A358:$X358,MATCH(Lists!$J$5,$A$1:$X$1,0))&amp;""),"")</f>
        <v/>
      </c>
      <c r="AG358" s="29">
        <f>IFERROR(TRIM(INDEX($A358:$X358,MATCH(Lists!$J$7,$A$1:$X$1,0))&amp;""),"")</f>
        <v/>
      </c>
      <c r="AH358" s="29">
        <f>IF(AC358="",0,IF(UPPER(TRIM(Z358))="Y",0,IF(AG358="",1,IF(IFERROR(INDEX(Lists!$B$2:$B$9,MATCH(AG358,Lists!$A$2:$A$9,0)),"N")="Y",1,0))))</f>
        <v/>
      </c>
      <c r="AI358" s="29">
        <f>IF(AND(AH358=1,AF358&lt;&gt;""),SUMPRODUCT(($AF$2:AF358=AF358)*($AH$2:AH358=1)),"")</f>
        <v/>
      </c>
      <c r="AJ358" s="29">
        <f>IF(AI358="","",AF358&amp;"|"&amp;AI358)</f>
        <v/>
      </c>
      <c r="AK358" s="29">
        <f>IFERROR(TRIM(INDEX($A358:$X358,MATCH(Lists!$J$6,$A$1:$X$1,0))&amp;""),"")</f>
        <v/>
      </c>
    </row>
    <row r="359">
      <c r="Y359" s="28" t="n"/>
      <c r="Z359" s="30" t="n"/>
      <c r="AA359" s="30" t="n"/>
      <c r="AB359" s="28" t="n"/>
      <c r="AC359" s="29">
        <f>IFERROR(TRIM(INDEX($A359:$X359,MATCH(Lists!$J$2,$A$1:$X$1,0))&amp;""),"")</f>
        <v/>
      </c>
      <c r="AD359" s="29">
        <f>IFERROR(TRIM(INDEX($A359:$X359,MATCH(Lists!$J$3,$A$1:$X$1,0))&amp;""),"")</f>
        <v/>
      </c>
      <c r="AE359" s="29">
        <f>IFERROR(TRIM(INDEX($A359:$X359,MATCH(Lists!$J$4,$A$1:$X$1,0))&amp;""),"")</f>
        <v/>
      </c>
      <c r="AF359" s="29">
        <f>IFERROR(TRIM(INDEX($A359:$X359,MATCH(Lists!$J$5,$A$1:$X$1,0))&amp;""),"")</f>
        <v/>
      </c>
      <c r="AG359" s="29">
        <f>IFERROR(TRIM(INDEX($A359:$X359,MATCH(Lists!$J$7,$A$1:$X$1,0))&amp;""),"")</f>
        <v/>
      </c>
      <c r="AH359" s="29">
        <f>IF(AC359="",0,IF(UPPER(TRIM(Z359))="Y",0,IF(AG359="",1,IF(IFERROR(INDEX(Lists!$B$2:$B$9,MATCH(AG359,Lists!$A$2:$A$9,0)),"N")="Y",1,0))))</f>
        <v/>
      </c>
      <c r="AI359" s="29">
        <f>IF(AND(AH359=1,AF359&lt;&gt;""),SUMPRODUCT(($AF$2:AF359=AF359)*($AH$2:AH359=1)),"")</f>
        <v/>
      </c>
      <c r="AJ359" s="29">
        <f>IF(AI359="","",AF359&amp;"|"&amp;AI359)</f>
        <v/>
      </c>
      <c r="AK359" s="29">
        <f>IFERROR(TRIM(INDEX($A359:$X359,MATCH(Lists!$J$6,$A$1:$X$1,0))&amp;""),"")</f>
        <v/>
      </c>
    </row>
    <row r="360">
      <c r="Y360" s="28" t="n"/>
      <c r="Z360" s="30" t="n"/>
      <c r="AA360" s="30" t="n"/>
      <c r="AB360" s="28" t="n"/>
      <c r="AC360" s="29">
        <f>IFERROR(TRIM(INDEX($A360:$X360,MATCH(Lists!$J$2,$A$1:$X$1,0))&amp;""),"")</f>
        <v/>
      </c>
      <c r="AD360" s="29">
        <f>IFERROR(TRIM(INDEX($A360:$X360,MATCH(Lists!$J$3,$A$1:$X$1,0))&amp;""),"")</f>
        <v/>
      </c>
      <c r="AE360" s="29">
        <f>IFERROR(TRIM(INDEX($A360:$X360,MATCH(Lists!$J$4,$A$1:$X$1,0))&amp;""),"")</f>
        <v/>
      </c>
      <c r="AF360" s="29">
        <f>IFERROR(TRIM(INDEX($A360:$X360,MATCH(Lists!$J$5,$A$1:$X$1,0))&amp;""),"")</f>
        <v/>
      </c>
      <c r="AG360" s="29">
        <f>IFERROR(TRIM(INDEX($A360:$X360,MATCH(Lists!$J$7,$A$1:$X$1,0))&amp;""),"")</f>
        <v/>
      </c>
      <c r="AH360" s="29">
        <f>IF(AC360="",0,IF(UPPER(TRIM(Z360))="Y",0,IF(AG360="",1,IF(IFERROR(INDEX(Lists!$B$2:$B$9,MATCH(AG360,Lists!$A$2:$A$9,0)),"N")="Y",1,0))))</f>
        <v/>
      </c>
      <c r="AI360" s="29">
        <f>IF(AND(AH360=1,AF360&lt;&gt;""),SUMPRODUCT(($AF$2:AF360=AF360)*($AH$2:AH360=1)),"")</f>
        <v/>
      </c>
      <c r="AJ360" s="29">
        <f>IF(AI360="","",AF360&amp;"|"&amp;AI360)</f>
        <v/>
      </c>
      <c r="AK360" s="29">
        <f>IFERROR(TRIM(INDEX($A360:$X360,MATCH(Lists!$J$6,$A$1:$X$1,0))&amp;""),"")</f>
        <v/>
      </c>
    </row>
    <row r="361">
      <c r="Y361" s="28" t="n"/>
      <c r="Z361" s="30" t="n"/>
      <c r="AA361" s="30" t="n"/>
      <c r="AB361" s="28" t="n"/>
      <c r="AC361" s="29">
        <f>IFERROR(TRIM(INDEX($A361:$X361,MATCH(Lists!$J$2,$A$1:$X$1,0))&amp;""),"")</f>
        <v/>
      </c>
      <c r="AD361" s="29">
        <f>IFERROR(TRIM(INDEX($A361:$X361,MATCH(Lists!$J$3,$A$1:$X$1,0))&amp;""),"")</f>
        <v/>
      </c>
      <c r="AE361" s="29">
        <f>IFERROR(TRIM(INDEX($A361:$X361,MATCH(Lists!$J$4,$A$1:$X$1,0))&amp;""),"")</f>
        <v/>
      </c>
      <c r="AF361" s="29">
        <f>IFERROR(TRIM(INDEX($A361:$X361,MATCH(Lists!$J$5,$A$1:$X$1,0))&amp;""),"")</f>
        <v/>
      </c>
      <c r="AG361" s="29">
        <f>IFERROR(TRIM(INDEX($A361:$X361,MATCH(Lists!$J$7,$A$1:$X$1,0))&amp;""),"")</f>
        <v/>
      </c>
      <c r="AH361" s="29">
        <f>IF(AC361="",0,IF(UPPER(TRIM(Z361))="Y",0,IF(AG361="",1,IF(IFERROR(INDEX(Lists!$B$2:$B$9,MATCH(AG361,Lists!$A$2:$A$9,0)),"N")="Y",1,0))))</f>
        <v/>
      </c>
      <c r="AI361" s="29">
        <f>IF(AND(AH361=1,AF361&lt;&gt;""),SUMPRODUCT(($AF$2:AF361=AF361)*($AH$2:AH361=1)),"")</f>
        <v/>
      </c>
      <c r="AJ361" s="29">
        <f>IF(AI361="","",AF361&amp;"|"&amp;AI361)</f>
        <v/>
      </c>
      <c r="AK361" s="29">
        <f>IFERROR(TRIM(INDEX($A361:$X361,MATCH(Lists!$J$6,$A$1:$X$1,0))&amp;""),"")</f>
        <v/>
      </c>
    </row>
    <row r="362">
      <c r="Y362" s="28" t="n"/>
      <c r="Z362" s="30" t="n"/>
      <c r="AA362" s="30" t="n"/>
      <c r="AB362" s="28" t="n"/>
      <c r="AC362" s="29">
        <f>IFERROR(TRIM(INDEX($A362:$X362,MATCH(Lists!$J$2,$A$1:$X$1,0))&amp;""),"")</f>
        <v/>
      </c>
      <c r="AD362" s="29">
        <f>IFERROR(TRIM(INDEX($A362:$X362,MATCH(Lists!$J$3,$A$1:$X$1,0))&amp;""),"")</f>
        <v/>
      </c>
      <c r="AE362" s="29">
        <f>IFERROR(TRIM(INDEX($A362:$X362,MATCH(Lists!$J$4,$A$1:$X$1,0))&amp;""),"")</f>
        <v/>
      </c>
      <c r="AF362" s="29">
        <f>IFERROR(TRIM(INDEX($A362:$X362,MATCH(Lists!$J$5,$A$1:$X$1,0))&amp;""),"")</f>
        <v/>
      </c>
      <c r="AG362" s="29">
        <f>IFERROR(TRIM(INDEX($A362:$X362,MATCH(Lists!$J$7,$A$1:$X$1,0))&amp;""),"")</f>
        <v/>
      </c>
      <c r="AH362" s="29">
        <f>IF(AC362="",0,IF(UPPER(TRIM(Z362))="Y",0,IF(AG362="",1,IF(IFERROR(INDEX(Lists!$B$2:$B$9,MATCH(AG362,Lists!$A$2:$A$9,0)),"N")="Y",1,0))))</f>
        <v/>
      </c>
      <c r="AI362" s="29">
        <f>IF(AND(AH362=1,AF362&lt;&gt;""),SUMPRODUCT(($AF$2:AF362=AF362)*($AH$2:AH362=1)),"")</f>
        <v/>
      </c>
      <c r="AJ362" s="29">
        <f>IF(AI362="","",AF362&amp;"|"&amp;AI362)</f>
        <v/>
      </c>
      <c r="AK362" s="29">
        <f>IFERROR(TRIM(INDEX($A362:$X362,MATCH(Lists!$J$6,$A$1:$X$1,0))&amp;""),"")</f>
        <v/>
      </c>
    </row>
    <row r="363">
      <c r="Y363" s="28" t="n"/>
      <c r="Z363" s="30" t="n"/>
      <c r="AA363" s="30" t="n"/>
      <c r="AB363" s="28" t="n"/>
      <c r="AC363" s="29">
        <f>IFERROR(TRIM(INDEX($A363:$X363,MATCH(Lists!$J$2,$A$1:$X$1,0))&amp;""),"")</f>
        <v/>
      </c>
      <c r="AD363" s="29">
        <f>IFERROR(TRIM(INDEX($A363:$X363,MATCH(Lists!$J$3,$A$1:$X$1,0))&amp;""),"")</f>
        <v/>
      </c>
      <c r="AE363" s="29">
        <f>IFERROR(TRIM(INDEX($A363:$X363,MATCH(Lists!$J$4,$A$1:$X$1,0))&amp;""),"")</f>
        <v/>
      </c>
      <c r="AF363" s="29">
        <f>IFERROR(TRIM(INDEX($A363:$X363,MATCH(Lists!$J$5,$A$1:$X$1,0))&amp;""),"")</f>
        <v/>
      </c>
      <c r="AG363" s="29">
        <f>IFERROR(TRIM(INDEX($A363:$X363,MATCH(Lists!$J$7,$A$1:$X$1,0))&amp;""),"")</f>
        <v/>
      </c>
      <c r="AH363" s="29">
        <f>IF(AC363="",0,IF(UPPER(TRIM(Z363))="Y",0,IF(AG363="",1,IF(IFERROR(INDEX(Lists!$B$2:$B$9,MATCH(AG363,Lists!$A$2:$A$9,0)),"N")="Y",1,0))))</f>
        <v/>
      </c>
      <c r="AI363" s="29">
        <f>IF(AND(AH363=1,AF363&lt;&gt;""),SUMPRODUCT(($AF$2:AF363=AF363)*($AH$2:AH363=1)),"")</f>
        <v/>
      </c>
      <c r="AJ363" s="29">
        <f>IF(AI363="","",AF363&amp;"|"&amp;AI363)</f>
        <v/>
      </c>
      <c r="AK363" s="29">
        <f>IFERROR(TRIM(INDEX($A363:$X363,MATCH(Lists!$J$6,$A$1:$X$1,0))&amp;""),"")</f>
        <v/>
      </c>
    </row>
    <row r="364">
      <c r="Y364" s="28" t="n"/>
      <c r="Z364" s="30" t="n"/>
      <c r="AA364" s="30" t="n"/>
      <c r="AB364" s="28" t="n"/>
      <c r="AC364" s="29">
        <f>IFERROR(TRIM(INDEX($A364:$X364,MATCH(Lists!$J$2,$A$1:$X$1,0))&amp;""),"")</f>
        <v/>
      </c>
      <c r="AD364" s="29">
        <f>IFERROR(TRIM(INDEX($A364:$X364,MATCH(Lists!$J$3,$A$1:$X$1,0))&amp;""),"")</f>
        <v/>
      </c>
      <c r="AE364" s="29">
        <f>IFERROR(TRIM(INDEX($A364:$X364,MATCH(Lists!$J$4,$A$1:$X$1,0))&amp;""),"")</f>
        <v/>
      </c>
      <c r="AF364" s="29">
        <f>IFERROR(TRIM(INDEX($A364:$X364,MATCH(Lists!$J$5,$A$1:$X$1,0))&amp;""),"")</f>
        <v/>
      </c>
      <c r="AG364" s="29">
        <f>IFERROR(TRIM(INDEX($A364:$X364,MATCH(Lists!$J$7,$A$1:$X$1,0))&amp;""),"")</f>
        <v/>
      </c>
      <c r="AH364" s="29">
        <f>IF(AC364="",0,IF(UPPER(TRIM(Z364))="Y",0,IF(AG364="",1,IF(IFERROR(INDEX(Lists!$B$2:$B$9,MATCH(AG364,Lists!$A$2:$A$9,0)),"N")="Y",1,0))))</f>
        <v/>
      </c>
      <c r="AI364" s="29">
        <f>IF(AND(AH364=1,AF364&lt;&gt;""),SUMPRODUCT(($AF$2:AF364=AF364)*($AH$2:AH364=1)),"")</f>
        <v/>
      </c>
      <c r="AJ364" s="29">
        <f>IF(AI364="","",AF364&amp;"|"&amp;AI364)</f>
        <v/>
      </c>
      <c r="AK364" s="29">
        <f>IFERROR(TRIM(INDEX($A364:$X364,MATCH(Lists!$J$6,$A$1:$X$1,0))&amp;""),"")</f>
        <v/>
      </c>
    </row>
    <row r="365">
      <c r="Y365" s="28" t="n"/>
      <c r="Z365" s="30" t="n"/>
      <c r="AA365" s="30" t="n"/>
      <c r="AB365" s="28" t="n"/>
      <c r="AC365" s="29">
        <f>IFERROR(TRIM(INDEX($A365:$X365,MATCH(Lists!$J$2,$A$1:$X$1,0))&amp;""),"")</f>
        <v/>
      </c>
      <c r="AD365" s="29">
        <f>IFERROR(TRIM(INDEX($A365:$X365,MATCH(Lists!$J$3,$A$1:$X$1,0))&amp;""),"")</f>
        <v/>
      </c>
      <c r="AE365" s="29">
        <f>IFERROR(TRIM(INDEX($A365:$X365,MATCH(Lists!$J$4,$A$1:$X$1,0))&amp;""),"")</f>
        <v/>
      </c>
      <c r="AF365" s="29">
        <f>IFERROR(TRIM(INDEX($A365:$X365,MATCH(Lists!$J$5,$A$1:$X$1,0))&amp;""),"")</f>
        <v/>
      </c>
      <c r="AG365" s="29">
        <f>IFERROR(TRIM(INDEX($A365:$X365,MATCH(Lists!$J$7,$A$1:$X$1,0))&amp;""),"")</f>
        <v/>
      </c>
      <c r="AH365" s="29">
        <f>IF(AC365="",0,IF(UPPER(TRIM(Z365))="Y",0,IF(AG365="",1,IF(IFERROR(INDEX(Lists!$B$2:$B$9,MATCH(AG365,Lists!$A$2:$A$9,0)),"N")="Y",1,0))))</f>
        <v/>
      </c>
      <c r="AI365" s="29">
        <f>IF(AND(AH365=1,AF365&lt;&gt;""),SUMPRODUCT(($AF$2:AF365=AF365)*($AH$2:AH365=1)),"")</f>
        <v/>
      </c>
      <c r="AJ365" s="29">
        <f>IF(AI365="","",AF365&amp;"|"&amp;AI365)</f>
        <v/>
      </c>
      <c r="AK365" s="29">
        <f>IFERROR(TRIM(INDEX($A365:$X365,MATCH(Lists!$J$6,$A$1:$X$1,0))&amp;""),"")</f>
        <v/>
      </c>
    </row>
    <row r="366">
      <c r="Y366" s="28" t="n"/>
      <c r="Z366" s="30" t="n"/>
      <c r="AA366" s="30" t="n"/>
      <c r="AB366" s="28" t="n"/>
      <c r="AC366" s="29">
        <f>IFERROR(TRIM(INDEX($A366:$X366,MATCH(Lists!$J$2,$A$1:$X$1,0))&amp;""),"")</f>
        <v/>
      </c>
      <c r="AD366" s="29">
        <f>IFERROR(TRIM(INDEX($A366:$X366,MATCH(Lists!$J$3,$A$1:$X$1,0))&amp;""),"")</f>
        <v/>
      </c>
      <c r="AE366" s="29">
        <f>IFERROR(TRIM(INDEX($A366:$X366,MATCH(Lists!$J$4,$A$1:$X$1,0))&amp;""),"")</f>
        <v/>
      </c>
      <c r="AF366" s="29">
        <f>IFERROR(TRIM(INDEX($A366:$X366,MATCH(Lists!$J$5,$A$1:$X$1,0))&amp;""),"")</f>
        <v/>
      </c>
      <c r="AG366" s="29">
        <f>IFERROR(TRIM(INDEX($A366:$X366,MATCH(Lists!$J$7,$A$1:$X$1,0))&amp;""),"")</f>
        <v/>
      </c>
      <c r="AH366" s="29">
        <f>IF(AC366="",0,IF(UPPER(TRIM(Z366))="Y",0,IF(AG366="",1,IF(IFERROR(INDEX(Lists!$B$2:$B$9,MATCH(AG366,Lists!$A$2:$A$9,0)),"N")="Y",1,0))))</f>
        <v/>
      </c>
      <c r="AI366" s="29">
        <f>IF(AND(AH366=1,AF366&lt;&gt;""),SUMPRODUCT(($AF$2:AF366=AF366)*($AH$2:AH366=1)),"")</f>
        <v/>
      </c>
      <c r="AJ366" s="29">
        <f>IF(AI366="","",AF366&amp;"|"&amp;AI366)</f>
        <v/>
      </c>
      <c r="AK366" s="29">
        <f>IFERROR(TRIM(INDEX($A366:$X366,MATCH(Lists!$J$6,$A$1:$X$1,0))&amp;""),"")</f>
        <v/>
      </c>
    </row>
    <row r="367">
      <c r="Y367" s="28" t="n"/>
      <c r="Z367" s="30" t="n"/>
      <c r="AA367" s="30" t="n"/>
      <c r="AB367" s="28" t="n"/>
      <c r="AC367" s="29">
        <f>IFERROR(TRIM(INDEX($A367:$X367,MATCH(Lists!$J$2,$A$1:$X$1,0))&amp;""),"")</f>
        <v/>
      </c>
      <c r="AD367" s="29">
        <f>IFERROR(TRIM(INDEX($A367:$X367,MATCH(Lists!$J$3,$A$1:$X$1,0))&amp;""),"")</f>
        <v/>
      </c>
      <c r="AE367" s="29">
        <f>IFERROR(TRIM(INDEX($A367:$X367,MATCH(Lists!$J$4,$A$1:$X$1,0))&amp;""),"")</f>
        <v/>
      </c>
      <c r="AF367" s="29">
        <f>IFERROR(TRIM(INDEX($A367:$X367,MATCH(Lists!$J$5,$A$1:$X$1,0))&amp;""),"")</f>
        <v/>
      </c>
      <c r="AG367" s="29">
        <f>IFERROR(TRIM(INDEX($A367:$X367,MATCH(Lists!$J$7,$A$1:$X$1,0))&amp;""),"")</f>
        <v/>
      </c>
      <c r="AH367" s="29">
        <f>IF(AC367="",0,IF(UPPER(TRIM(Z367))="Y",0,IF(AG367="",1,IF(IFERROR(INDEX(Lists!$B$2:$B$9,MATCH(AG367,Lists!$A$2:$A$9,0)),"N")="Y",1,0))))</f>
        <v/>
      </c>
      <c r="AI367" s="29">
        <f>IF(AND(AH367=1,AF367&lt;&gt;""),SUMPRODUCT(($AF$2:AF367=AF367)*($AH$2:AH367=1)),"")</f>
        <v/>
      </c>
      <c r="AJ367" s="29">
        <f>IF(AI367="","",AF367&amp;"|"&amp;AI367)</f>
        <v/>
      </c>
      <c r="AK367" s="29">
        <f>IFERROR(TRIM(INDEX($A367:$X367,MATCH(Lists!$J$6,$A$1:$X$1,0))&amp;""),"")</f>
        <v/>
      </c>
    </row>
    <row r="368">
      <c r="Y368" s="28" t="n"/>
      <c r="Z368" s="30" t="n"/>
      <c r="AA368" s="30" t="n"/>
      <c r="AB368" s="28" t="n"/>
      <c r="AC368" s="29">
        <f>IFERROR(TRIM(INDEX($A368:$X368,MATCH(Lists!$J$2,$A$1:$X$1,0))&amp;""),"")</f>
        <v/>
      </c>
      <c r="AD368" s="29">
        <f>IFERROR(TRIM(INDEX($A368:$X368,MATCH(Lists!$J$3,$A$1:$X$1,0))&amp;""),"")</f>
        <v/>
      </c>
      <c r="AE368" s="29">
        <f>IFERROR(TRIM(INDEX($A368:$X368,MATCH(Lists!$J$4,$A$1:$X$1,0))&amp;""),"")</f>
        <v/>
      </c>
      <c r="AF368" s="29">
        <f>IFERROR(TRIM(INDEX($A368:$X368,MATCH(Lists!$J$5,$A$1:$X$1,0))&amp;""),"")</f>
        <v/>
      </c>
      <c r="AG368" s="29">
        <f>IFERROR(TRIM(INDEX($A368:$X368,MATCH(Lists!$J$7,$A$1:$X$1,0))&amp;""),"")</f>
        <v/>
      </c>
      <c r="AH368" s="29">
        <f>IF(AC368="",0,IF(UPPER(TRIM(Z368))="Y",0,IF(AG368="",1,IF(IFERROR(INDEX(Lists!$B$2:$B$9,MATCH(AG368,Lists!$A$2:$A$9,0)),"N")="Y",1,0))))</f>
        <v/>
      </c>
      <c r="AI368" s="29">
        <f>IF(AND(AH368=1,AF368&lt;&gt;""),SUMPRODUCT(($AF$2:AF368=AF368)*($AH$2:AH368=1)),"")</f>
        <v/>
      </c>
      <c r="AJ368" s="29">
        <f>IF(AI368="","",AF368&amp;"|"&amp;AI368)</f>
        <v/>
      </c>
      <c r="AK368" s="29">
        <f>IFERROR(TRIM(INDEX($A368:$X368,MATCH(Lists!$J$6,$A$1:$X$1,0))&amp;""),"")</f>
        <v/>
      </c>
    </row>
    <row r="369">
      <c r="Y369" s="28" t="n"/>
      <c r="Z369" s="30" t="n"/>
      <c r="AA369" s="30" t="n"/>
      <c r="AB369" s="28" t="n"/>
      <c r="AC369" s="29">
        <f>IFERROR(TRIM(INDEX($A369:$X369,MATCH(Lists!$J$2,$A$1:$X$1,0))&amp;""),"")</f>
        <v/>
      </c>
      <c r="AD369" s="29">
        <f>IFERROR(TRIM(INDEX($A369:$X369,MATCH(Lists!$J$3,$A$1:$X$1,0))&amp;""),"")</f>
        <v/>
      </c>
      <c r="AE369" s="29">
        <f>IFERROR(TRIM(INDEX($A369:$X369,MATCH(Lists!$J$4,$A$1:$X$1,0))&amp;""),"")</f>
        <v/>
      </c>
      <c r="AF369" s="29">
        <f>IFERROR(TRIM(INDEX($A369:$X369,MATCH(Lists!$J$5,$A$1:$X$1,0))&amp;""),"")</f>
        <v/>
      </c>
      <c r="AG369" s="29">
        <f>IFERROR(TRIM(INDEX($A369:$X369,MATCH(Lists!$J$7,$A$1:$X$1,0))&amp;""),"")</f>
        <v/>
      </c>
      <c r="AH369" s="29">
        <f>IF(AC369="",0,IF(UPPER(TRIM(Z369))="Y",0,IF(AG369="",1,IF(IFERROR(INDEX(Lists!$B$2:$B$9,MATCH(AG369,Lists!$A$2:$A$9,0)),"N")="Y",1,0))))</f>
        <v/>
      </c>
      <c r="AI369" s="29">
        <f>IF(AND(AH369=1,AF369&lt;&gt;""),SUMPRODUCT(($AF$2:AF369=AF369)*($AH$2:AH369=1)),"")</f>
        <v/>
      </c>
      <c r="AJ369" s="29">
        <f>IF(AI369="","",AF369&amp;"|"&amp;AI369)</f>
        <v/>
      </c>
      <c r="AK369" s="29">
        <f>IFERROR(TRIM(INDEX($A369:$X369,MATCH(Lists!$J$6,$A$1:$X$1,0))&amp;""),"")</f>
        <v/>
      </c>
    </row>
    <row r="370">
      <c r="Y370" s="28" t="n"/>
      <c r="Z370" s="30" t="n"/>
      <c r="AA370" s="30" t="n"/>
      <c r="AB370" s="28" t="n"/>
      <c r="AC370" s="29">
        <f>IFERROR(TRIM(INDEX($A370:$X370,MATCH(Lists!$J$2,$A$1:$X$1,0))&amp;""),"")</f>
        <v/>
      </c>
      <c r="AD370" s="29">
        <f>IFERROR(TRIM(INDEX($A370:$X370,MATCH(Lists!$J$3,$A$1:$X$1,0))&amp;""),"")</f>
        <v/>
      </c>
      <c r="AE370" s="29">
        <f>IFERROR(TRIM(INDEX($A370:$X370,MATCH(Lists!$J$4,$A$1:$X$1,0))&amp;""),"")</f>
        <v/>
      </c>
      <c r="AF370" s="29">
        <f>IFERROR(TRIM(INDEX($A370:$X370,MATCH(Lists!$J$5,$A$1:$X$1,0))&amp;""),"")</f>
        <v/>
      </c>
      <c r="AG370" s="29">
        <f>IFERROR(TRIM(INDEX($A370:$X370,MATCH(Lists!$J$7,$A$1:$X$1,0))&amp;""),"")</f>
        <v/>
      </c>
      <c r="AH370" s="29">
        <f>IF(AC370="",0,IF(UPPER(TRIM(Z370))="Y",0,IF(AG370="",1,IF(IFERROR(INDEX(Lists!$B$2:$B$9,MATCH(AG370,Lists!$A$2:$A$9,0)),"N")="Y",1,0))))</f>
        <v/>
      </c>
      <c r="AI370" s="29">
        <f>IF(AND(AH370=1,AF370&lt;&gt;""),SUMPRODUCT(($AF$2:AF370=AF370)*($AH$2:AH370=1)),"")</f>
        <v/>
      </c>
      <c r="AJ370" s="29">
        <f>IF(AI370="","",AF370&amp;"|"&amp;AI370)</f>
        <v/>
      </c>
      <c r="AK370" s="29">
        <f>IFERROR(TRIM(INDEX($A370:$X370,MATCH(Lists!$J$6,$A$1:$X$1,0))&amp;""),"")</f>
        <v/>
      </c>
    </row>
    <row r="371">
      <c r="Y371" s="28" t="n"/>
      <c r="Z371" s="30" t="n"/>
      <c r="AA371" s="30" t="n"/>
      <c r="AB371" s="28" t="n"/>
      <c r="AC371" s="29">
        <f>IFERROR(TRIM(INDEX($A371:$X371,MATCH(Lists!$J$2,$A$1:$X$1,0))&amp;""),"")</f>
        <v/>
      </c>
      <c r="AD371" s="29">
        <f>IFERROR(TRIM(INDEX($A371:$X371,MATCH(Lists!$J$3,$A$1:$X$1,0))&amp;""),"")</f>
        <v/>
      </c>
      <c r="AE371" s="29">
        <f>IFERROR(TRIM(INDEX($A371:$X371,MATCH(Lists!$J$4,$A$1:$X$1,0))&amp;""),"")</f>
        <v/>
      </c>
      <c r="AF371" s="29">
        <f>IFERROR(TRIM(INDEX($A371:$X371,MATCH(Lists!$J$5,$A$1:$X$1,0))&amp;""),"")</f>
        <v/>
      </c>
      <c r="AG371" s="29">
        <f>IFERROR(TRIM(INDEX($A371:$X371,MATCH(Lists!$J$7,$A$1:$X$1,0))&amp;""),"")</f>
        <v/>
      </c>
      <c r="AH371" s="29">
        <f>IF(AC371="",0,IF(UPPER(TRIM(Z371))="Y",0,IF(AG371="",1,IF(IFERROR(INDEX(Lists!$B$2:$B$9,MATCH(AG371,Lists!$A$2:$A$9,0)),"N")="Y",1,0))))</f>
        <v/>
      </c>
      <c r="AI371" s="29">
        <f>IF(AND(AH371=1,AF371&lt;&gt;""),SUMPRODUCT(($AF$2:AF371=AF371)*($AH$2:AH371=1)),"")</f>
        <v/>
      </c>
      <c r="AJ371" s="29">
        <f>IF(AI371="","",AF371&amp;"|"&amp;AI371)</f>
        <v/>
      </c>
      <c r="AK371" s="29">
        <f>IFERROR(TRIM(INDEX($A371:$X371,MATCH(Lists!$J$6,$A$1:$X$1,0))&amp;""),"")</f>
        <v/>
      </c>
    </row>
    <row r="372">
      <c r="Y372" s="28" t="n"/>
      <c r="Z372" s="30" t="n"/>
      <c r="AA372" s="30" t="n"/>
      <c r="AB372" s="28" t="n"/>
      <c r="AC372" s="29">
        <f>IFERROR(TRIM(INDEX($A372:$X372,MATCH(Lists!$J$2,$A$1:$X$1,0))&amp;""),"")</f>
        <v/>
      </c>
      <c r="AD372" s="29">
        <f>IFERROR(TRIM(INDEX($A372:$X372,MATCH(Lists!$J$3,$A$1:$X$1,0))&amp;""),"")</f>
        <v/>
      </c>
      <c r="AE372" s="29">
        <f>IFERROR(TRIM(INDEX($A372:$X372,MATCH(Lists!$J$4,$A$1:$X$1,0))&amp;""),"")</f>
        <v/>
      </c>
      <c r="AF372" s="29">
        <f>IFERROR(TRIM(INDEX($A372:$X372,MATCH(Lists!$J$5,$A$1:$X$1,0))&amp;""),"")</f>
        <v/>
      </c>
      <c r="AG372" s="29">
        <f>IFERROR(TRIM(INDEX($A372:$X372,MATCH(Lists!$J$7,$A$1:$X$1,0))&amp;""),"")</f>
        <v/>
      </c>
      <c r="AH372" s="29">
        <f>IF(AC372="",0,IF(UPPER(TRIM(Z372))="Y",0,IF(AG372="",1,IF(IFERROR(INDEX(Lists!$B$2:$B$9,MATCH(AG372,Lists!$A$2:$A$9,0)),"N")="Y",1,0))))</f>
        <v/>
      </c>
      <c r="AI372" s="29">
        <f>IF(AND(AH372=1,AF372&lt;&gt;""),SUMPRODUCT(($AF$2:AF372=AF372)*($AH$2:AH372=1)),"")</f>
        <v/>
      </c>
      <c r="AJ372" s="29">
        <f>IF(AI372="","",AF372&amp;"|"&amp;AI372)</f>
        <v/>
      </c>
      <c r="AK372" s="29">
        <f>IFERROR(TRIM(INDEX($A372:$X372,MATCH(Lists!$J$6,$A$1:$X$1,0))&amp;""),"")</f>
        <v/>
      </c>
    </row>
    <row r="373">
      <c r="Y373" s="28" t="n"/>
      <c r="Z373" s="30" t="n"/>
      <c r="AA373" s="30" t="n"/>
      <c r="AB373" s="28" t="n"/>
      <c r="AC373" s="29">
        <f>IFERROR(TRIM(INDEX($A373:$X373,MATCH(Lists!$J$2,$A$1:$X$1,0))&amp;""),"")</f>
        <v/>
      </c>
      <c r="AD373" s="29">
        <f>IFERROR(TRIM(INDEX($A373:$X373,MATCH(Lists!$J$3,$A$1:$X$1,0))&amp;""),"")</f>
        <v/>
      </c>
      <c r="AE373" s="29">
        <f>IFERROR(TRIM(INDEX($A373:$X373,MATCH(Lists!$J$4,$A$1:$X$1,0))&amp;""),"")</f>
        <v/>
      </c>
      <c r="AF373" s="29">
        <f>IFERROR(TRIM(INDEX($A373:$X373,MATCH(Lists!$J$5,$A$1:$X$1,0))&amp;""),"")</f>
        <v/>
      </c>
      <c r="AG373" s="29">
        <f>IFERROR(TRIM(INDEX($A373:$X373,MATCH(Lists!$J$7,$A$1:$X$1,0))&amp;""),"")</f>
        <v/>
      </c>
      <c r="AH373" s="29">
        <f>IF(AC373="",0,IF(UPPER(TRIM(Z373))="Y",0,IF(AG373="",1,IF(IFERROR(INDEX(Lists!$B$2:$B$9,MATCH(AG373,Lists!$A$2:$A$9,0)),"N")="Y",1,0))))</f>
        <v/>
      </c>
      <c r="AI373" s="29">
        <f>IF(AND(AH373=1,AF373&lt;&gt;""),SUMPRODUCT(($AF$2:AF373=AF373)*($AH$2:AH373=1)),"")</f>
        <v/>
      </c>
      <c r="AJ373" s="29">
        <f>IF(AI373="","",AF373&amp;"|"&amp;AI373)</f>
        <v/>
      </c>
      <c r="AK373" s="29">
        <f>IFERROR(TRIM(INDEX($A373:$X373,MATCH(Lists!$J$6,$A$1:$X$1,0))&amp;""),"")</f>
        <v/>
      </c>
    </row>
    <row r="374">
      <c r="Y374" s="28" t="n"/>
      <c r="Z374" s="30" t="n"/>
      <c r="AA374" s="30" t="n"/>
      <c r="AB374" s="28" t="n"/>
      <c r="AC374" s="29">
        <f>IFERROR(TRIM(INDEX($A374:$X374,MATCH(Lists!$J$2,$A$1:$X$1,0))&amp;""),"")</f>
        <v/>
      </c>
      <c r="AD374" s="29">
        <f>IFERROR(TRIM(INDEX($A374:$X374,MATCH(Lists!$J$3,$A$1:$X$1,0))&amp;""),"")</f>
        <v/>
      </c>
      <c r="AE374" s="29">
        <f>IFERROR(TRIM(INDEX($A374:$X374,MATCH(Lists!$J$4,$A$1:$X$1,0))&amp;""),"")</f>
        <v/>
      </c>
      <c r="AF374" s="29">
        <f>IFERROR(TRIM(INDEX($A374:$X374,MATCH(Lists!$J$5,$A$1:$X$1,0))&amp;""),"")</f>
        <v/>
      </c>
      <c r="AG374" s="29">
        <f>IFERROR(TRIM(INDEX($A374:$X374,MATCH(Lists!$J$7,$A$1:$X$1,0))&amp;""),"")</f>
        <v/>
      </c>
      <c r="AH374" s="29">
        <f>IF(AC374="",0,IF(UPPER(TRIM(Z374))="Y",0,IF(AG374="",1,IF(IFERROR(INDEX(Lists!$B$2:$B$9,MATCH(AG374,Lists!$A$2:$A$9,0)),"N")="Y",1,0))))</f>
        <v/>
      </c>
      <c r="AI374" s="29">
        <f>IF(AND(AH374=1,AF374&lt;&gt;""),SUMPRODUCT(($AF$2:AF374=AF374)*($AH$2:AH374=1)),"")</f>
        <v/>
      </c>
      <c r="AJ374" s="29">
        <f>IF(AI374="","",AF374&amp;"|"&amp;AI374)</f>
        <v/>
      </c>
      <c r="AK374" s="29">
        <f>IFERROR(TRIM(INDEX($A374:$X374,MATCH(Lists!$J$6,$A$1:$X$1,0))&amp;""),"")</f>
        <v/>
      </c>
    </row>
    <row r="375">
      <c r="Y375" s="28" t="n"/>
      <c r="Z375" s="30" t="n"/>
      <c r="AA375" s="30" t="n"/>
      <c r="AB375" s="28" t="n"/>
      <c r="AC375" s="29">
        <f>IFERROR(TRIM(INDEX($A375:$X375,MATCH(Lists!$J$2,$A$1:$X$1,0))&amp;""),"")</f>
        <v/>
      </c>
      <c r="AD375" s="29">
        <f>IFERROR(TRIM(INDEX($A375:$X375,MATCH(Lists!$J$3,$A$1:$X$1,0))&amp;""),"")</f>
        <v/>
      </c>
      <c r="AE375" s="29">
        <f>IFERROR(TRIM(INDEX($A375:$X375,MATCH(Lists!$J$4,$A$1:$X$1,0))&amp;""),"")</f>
        <v/>
      </c>
      <c r="AF375" s="29">
        <f>IFERROR(TRIM(INDEX($A375:$X375,MATCH(Lists!$J$5,$A$1:$X$1,0))&amp;""),"")</f>
        <v/>
      </c>
      <c r="AG375" s="29">
        <f>IFERROR(TRIM(INDEX($A375:$X375,MATCH(Lists!$J$7,$A$1:$X$1,0))&amp;""),"")</f>
        <v/>
      </c>
      <c r="AH375" s="29">
        <f>IF(AC375="",0,IF(UPPER(TRIM(Z375))="Y",0,IF(AG375="",1,IF(IFERROR(INDEX(Lists!$B$2:$B$9,MATCH(AG375,Lists!$A$2:$A$9,0)),"N")="Y",1,0))))</f>
        <v/>
      </c>
      <c r="AI375" s="29">
        <f>IF(AND(AH375=1,AF375&lt;&gt;""),SUMPRODUCT(($AF$2:AF375=AF375)*($AH$2:AH375=1)),"")</f>
        <v/>
      </c>
      <c r="AJ375" s="29">
        <f>IF(AI375="","",AF375&amp;"|"&amp;AI375)</f>
        <v/>
      </c>
      <c r="AK375" s="29">
        <f>IFERROR(TRIM(INDEX($A375:$X375,MATCH(Lists!$J$6,$A$1:$X$1,0))&amp;""),"")</f>
        <v/>
      </c>
    </row>
    <row r="376">
      <c r="Y376" s="28" t="n"/>
      <c r="Z376" s="30" t="n"/>
      <c r="AA376" s="30" t="n"/>
      <c r="AB376" s="28" t="n"/>
      <c r="AC376" s="29">
        <f>IFERROR(TRIM(INDEX($A376:$X376,MATCH(Lists!$J$2,$A$1:$X$1,0))&amp;""),"")</f>
        <v/>
      </c>
      <c r="AD376" s="29">
        <f>IFERROR(TRIM(INDEX($A376:$X376,MATCH(Lists!$J$3,$A$1:$X$1,0))&amp;""),"")</f>
        <v/>
      </c>
      <c r="AE376" s="29">
        <f>IFERROR(TRIM(INDEX($A376:$X376,MATCH(Lists!$J$4,$A$1:$X$1,0))&amp;""),"")</f>
        <v/>
      </c>
      <c r="AF376" s="29">
        <f>IFERROR(TRIM(INDEX($A376:$X376,MATCH(Lists!$J$5,$A$1:$X$1,0))&amp;""),"")</f>
        <v/>
      </c>
      <c r="AG376" s="29">
        <f>IFERROR(TRIM(INDEX($A376:$X376,MATCH(Lists!$J$7,$A$1:$X$1,0))&amp;""),"")</f>
        <v/>
      </c>
      <c r="AH376" s="29">
        <f>IF(AC376="",0,IF(UPPER(TRIM(Z376))="Y",0,IF(AG376="",1,IF(IFERROR(INDEX(Lists!$B$2:$B$9,MATCH(AG376,Lists!$A$2:$A$9,0)),"N")="Y",1,0))))</f>
        <v/>
      </c>
      <c r="AI376" s="29">
        <f>IF(AND(AH376=1,AF376&lt;&gt;""),SUMPRODUCT(($AF$2:AF376=AF376)*($AH$2:AH376=1)),"")</f>
        <v/>
      </c>
      <c r="AJ376" s="29">
        <f>IF(AI376="","",AF376&amp;"|"&amp;AI376)</f>
        <v/>
      </c>
      <c r="AK376" s="29">
        <f>IFERROR(TRIM(INDEX($A376:$X376,MATCH(Lists!$J$6,$A$1:$X$1,0))&amp;""),"")</f>
        <v/>
      </c>
    </row>
    <row r="377">
      <c r="Y377" s="28" t="n"/>
      <c r="Z377" s="30" t="n"/>
      <c r="AA377" s="30" t="n"/>
      <c r="AB377" s="28" t="n"/>
      <c r="AC377" s="29">
        <f>IFERROR(TRIM(INDEX($A377:$X377,MATCH(Lists!$J$2,$A$1:$X$1,0))&amp;""),"")</f>
        <v/>
      </c>
      <c r="AD377" s="29">
        <f>IFERROR(TRIM(INDEX($A377:$X377,MATCH(Lists!$J$3,$A$1:$X$1,0))&amp;""),"")</f>
        <v/>
      </c>
      <c r="AE377" s="29">
        <f>IFERROR(TRIM(INDEX($A377:$X377,MATCH(Lists!$J$4,$A$1:$X$1,0))&amp;""),"")</f>
        <v/>
      </c>
      <c r="AF377" s="29">
        <f>IFERROR(TRIM(INDEX($A377:$X377,MATCH(Lists!$J$5,$A$1:$X$1,0))&amp;""),"")</f>
        <v/>
      </c>
      <c r="AG377" s="29">
        <f>IFERROR(TRIM(INDEX($A377:$X377,MATCH(Lists!$J$7,$A$1:$X$1,0))&amp;""),"")</f>
        <v/>
      </c>
      <c r="AH377" s="29">
        <f>IF(AC377="",0,IF(UPPER(TRIM(Z377))="Y",0,IF(AG377="",1,IF(IFERROR(INDEX(Lists!$B$2:$B$9,MATCH(AG377,Lists!$A$2:$A$9,0)),"N")="Y",1,0))))</f>
        <v/>
      </c>
      <c r="AI377" s="29">
        <f>IF(AND(AH377=1,AF377&lt;&gt;""),SUMPRODUCT(($AF$2:AF377=AF377)*($AH$2:AH377=1)),"")</f>
        <v/>
      </c>
      <c r="AJ377" s="29">
        <f>IF(AI377="","",AF377&amp;"|"&amp;AI377)</f>
        <v/>
      </c>
      <c r="AK377" s="29">
        <f>IFERROR(TRIM(INDEX($A377:$X377,MATCH(Lists!$J$6,$A$1:$X$1,0))&amp;""),"")</f>
        <v/>
      </c>
    </row>
    <row r="378">
      <c r="Y378" s="28" t="n"/>
      <c r="Z378" s="30" t="n"/>
      <c r="AA378" s="30" t="n"/>
      <c r="AB378" s="28" t="n"/>
      <c r="AC378" s="29">
        <f>IFERROR(TRIM(INDEX($A378:$X378,MATCH(Lists!$J$2,$A$1:$X$1,0))&amp;""),"")</f>
        <v/>
      </c>
      <c r="AD378" s="29">
        <f>IFERROR(TRIM(INDEX($A378:$X378,MATCH(Lists!$J$3,$A$1:$X$1,0))&amp;""),"")</f>
        <v/>
      </c>
      <c r="AE378" s="29">
        <f>IFERROR(TRIM(INDEX($A378:$X378,MATCH(Lists!$J$4,$A$1:$X$1,0))&amp;""),"")</f>
        <v/>
      </c>
      <c r="AF378" s="29">
        <f>IFERROR(TRIM(INDEX($A378:$X378,MATCH(Lists!$J$5,$A$1:$X$1,0))&amp;""),"")</f>
        <v/>
      </c>
      <c r="AG378" s="29">
        <f>IFERROR(TRIM(INDEX($A378:$X378,MATCH(Lists!$J$7,$A$1:$X$1,0))&amp;""),"")</f>
        <v/>
      </c>
      <c r="AH378" s="29">
        <f>IF(AC378="",0,IF(UPPER(TRIM(Z378))="Y",0,IF(AG378="",1,IF(IFERROR(INDEX(Lists!$B$2:$B$9,MATCH(AG378,Lists!$A$2:$A$9,0)),"N")="Y",1,0))))</f>
        <v/>
      </c>
      <c r="AI378" s="29">
        <f>IF(AND(AH378=1,AF378&lt;&gt;""),SUMPRODUCT(($AF$2:AF378=AF378)*($AH$2:AH378=1)),"")</f>
        <v/>
      </c>
      <c r="AJ378" s="29">
        <f>IF(AI378="","",AF378&amp;"|"&amp;AI378)</f>
        <v/>
      </c>
      <c r="AK378" s="29">
        <f>IFERROR(TRIM(INDEX($A378:$X378,MATCH(Lists!$J$6,$A$1:$X$1,0))&amp;""),"")</f>
        <v/>
      </c>
    </row>
    <row r="379">
      <c r="Y379" s="28" t="n"/>
      <c r="Z379" s="30" t="n"/>
      <c r="AA379" s="30" t="n"/>
      <c r="AB379" s="28" t="n"/>
      <c r="AC379" s="29">
        <f>IFERROR(TRIM(INDEX($A379:$X379,MATCH(Lists!$J$2,$A$1:$X$1,0))&amp;""),"")</f>
        <v/>
      </c>
      <c r="AD379" s="29">
        <f>IFERROR(TRIM(INDEX($A379:$X379,MATCH(Lists!$J$3,$A$1:$X$1,0))&amp;""),"")</f>
        <v/>
      </c>
      <c r="AE379" s="29">
        <f>IFERROR(TRIM(INDEX($A379:$X379,MATCH(Lists!$J$4,$A$1:$X$1,0))&amp;""),"")</f>
        <v/>
      </c>
      <c r="AF379" s="29">
        <f>IFERROR(TRIM(INDEX($A379:$X379,MATCH(Lists!$J$5,$A$1:$X$1,0))&amp;""),"")</f>
        <v/>
      </c>
      <c r="AG379" s="29">
        <f>IFERROR(TRIM(INDEX($A379:$X379,MATCH(Lists!$J$7,$A$1:$X$1,0))&amp;""),"")</f>
        <v/>
      </c>
      <c r="AH379" s="29">
        <f>IF(AC379="",0,IF(UPPER(TRIM(Z379))="Y",0,IF(AG379="",1,IF(IFERROR(INDEX(Lists!$B$2:$B$9,MATCH(AG379,Lists!$A$2:$A$9,0)),"N")="Y",1,0))))</f>
        <v/>
      </c>
      <c r="AI379" s="29">
        <f>IF(AND(AH379=1,AF379&lt;&gt;""),SUMPRODUCT(($AF$2:AF379=AF379)*($AH$2:AH379=1)),"")</f>
        <v/>
      </c>
      <c r="AJ379" s="29">
        <f>IF(AI379="","",AF379&amp;"|"&amp;AI379)</f>
        <v/>
      </c>
      <c r="AK379" s="29">
        <f>IFERROR(TRIM(INDEX($A379:$X379,MATCH(Lists!$J$6,$A$1:$X$1,0))&amp;""),"")</f>
        <v/>
      </c>
    </row>
    <row r="380">
      <c r="Y380" s="28" t="n"/>
      <c r="Z380" s="30" t="n"/>
      <c r="AA380" s="30" t="n"/>
      <c r="AB380" s="28" t="n"/>
      <c r="AC380" s="29">
        <f>IFERROR(TRIM(INDEX($A380:$X380,MATCH(Lists!$J$2,$A$1:$X$1,0))&amp;""),"")</f>
        <v/>
      </c>
      <c r="AD380" s="29">
        <f>IFERROR(TRIM(INDEX($A380:$X380,MATCH(Lists!$J$3,$A$1:$X$1,0))&amp;""),"")</f>
        <v/>
      </c>
      <c r="AE380" s="29">
        <f>IFERROR(TRIM(INDEX($A380:$X380,MATCH(Lists!$J$4,$A$1:$X$1,0))&amp;""),"")</f>
        <v/>
      </c>
      <c r="AF380" s="29">
        <f>IFERROR(TRIM(INDEX($A380:$X380,MATCH(Lists!$J$5,$A$1:$X$1,0))&amp;""),"")</f>
        <v/>
      </c>
      <c r="AG380" s="29">
        <f>IFERROR(TRIM(INDEX($A380:$X380,MATCH(Lists!$J$7,$A$1:$X$1,0))&amp;""),"")</f>
        <v/>
      </c>
      <c r="AH380" s="29">
        <f>IF(AC380="",0,IF(UPPER(TRIM(Z380))="Y",0,IF(AG380="",1,IF(IFERROR(INDEX(Lists!$B$2:$B$9,MATCH(AG380,Lists!$A$2:$A$9,0)),"N")="Y",1,0))))</f>
        <v/>
      </c>
      <c r="AI380" s="29">
        <f>IF(AND(AH380=1,AF380&lt;&gt;""),SUMPRODUCT(($AF$2:AF380=AF380)*($AH$2:AH380=1)),"")</f>
        <v/>
      </c>
      <c r="AJ380" s="29">
        <f>IF(AI380="","",AF380&amp;"|"&amp;AI380)</f>
        <v/>
      </c>
      <c r="AK380" s="29">
        <f>IFERROR(TRIM(INDEX($A380:$X380,MATCH(Lists!$J$6,$A$1:$X$1,0))&amp;""),"")</f>
        <v/>
      </c>
    </row>
    <row r="381">
      <c r="Y381" s="28" t="n"/>
      <c r="Z381" s="30" t="n"/>
      <c r="AA381" s="30" t="n"/>
      <c r="AB381" s="28" t="n"/>
      <c r="AC381" s="29">
        <f>IFERROR(TRIM(INDEX($A381:$X381,MATCH(Lists!$J$2,$A$1:$X$1,0))&amp;""),"")</f>
        <v/>
      </c>
      <c r="AD381" s="29">
        <f>IFERROR(TRIM(INDEX($A381:$X381,MATCH(Lists!$J$3,$A$1:$X$1,0))&amp;""),"")</f>
        <v/>
      </c>
      <c r="AE381" s="29">
        <f>IFERROR(TRIM(INDEX($A381:$X381,MATCH(Lists!$J$4,$A$1:$X$1,0))&amp;""),"")</f>
        <v/>
      </c>
      <c r="AF381" s="29">
        <f>IFERROR(TRIM(INDEX($A381:$X381,MATCH(Lists!$J$5,$A$1:$X$1,0))&amp;""),"")</f>
        <v/>
      </c>
      <c r="AG381" s="29">
        <f>IFERROR(TRIM(INDEX($A381:$X381,MATCH(Lists!$J$7,$A$1:$X$1,0))&amp;""),"")</f>
        <v/>
      </c>
      <c r="AH381" s="29">
        <f>IF(AC381="",0,IF(UPPER(TRIM(Z381))="Y",0,IF(AG381="",1,IF(IFERROR(INDEX(Lists!$B$2:$B$9,MATCH(AG381,Lists!$A$2:$A$9,0)),"N")="Y",1,0))))</f>
        <v/>
      </c>
      <c r="AI381" s="29">
        <f>IF(AND(AH381=1,AF381&lt;&gt;""),SUMPRODUCT(($AF$2:AF381=AF381)*($AH$2:AH381=1)),"")</f>
        <v/>
      </c>
      <c r="AJ381" s="29">
        <f>IF(AI381="","",AF381&amp;"|"&amp;AI381)</f>
        <v/>
      </c>
      <c r="AK381" s="29">
        <f>IFERROR(TRIM(INDEX($A381:$X381,MATCH(Lists!$J$6,$A$1:$X$1,0))&amp;""),"")</f>
        <v/>
      </c>
    </row>
    <row r="382">
      <c r="Y382" s="28" t="n"/>
      <c r="Z382" s="30" t="n"/>
      <c r="AA382" s="30" t="n"/>
      <c r="AB382" s="28" t="n"/>
      <c r="AC382" s="29">
        <f>IFERROR(TRIM(INDEX($A382:$X382,MATCH(Lists!$J$2,$A$1:$X$1,0))&amp;""),"")</f>
        <v/>
      </c>
      <c r="AD382" s="29">
        <f>IFERROR(TRIM(INDEX($A382:$X382,MATCH(Lists!$J$3,$A$1:$X$1,0))&amp;""),"")</f>
        <v/>
      </c>
      <c r="AE382" s="29">
        <f>IFERROR(TRIM(INDEX($A382:$X382,MATCH(Lists!$J$4,$A$1:$X$1,0))&amp;""),"")</f>
        <v/>
      </c>
      <c r="AF382" s="29">
        <f>IFERROR(TRIM(INDEX($A382:$X382,MATCH(Lists!$J$5,$A$1:$X$1,0))&amp;""),"")</f>
        <v/>
      </c>
      <c r="AG382" s="29">
        <f>IFERROR(TRIM(INDEX($A382:$X382,MATCH(Lists!$J$7,$A$1:$X$1,0))&amp;""),"")</f>
        <v/>
      </c>
      <c r="AH382" s="29">
        <f>IF(AC382="",0,IF(UPPER(TRIM(Z382))="Y",0,IF(AG382="",1,IF(IFERROR(INDEX(Lists!$B$2:$B$9,MATCH(AG382,Lists!$A$2:$A$9,0)),"N")="Y",1,0))))</f>
        <v/>
      </c>
      <c r="AI382" s="29">
        <f>IF(AND(AH382=1,AF382&lt;&gt;""),SUMPRODUCT(($AF$2:AF382=AF382)*($AH$2:AH382=1)),"")</f>
        <v/>
      </c>
      <c r="AJ382" s="29">
        <f>IF(AI382="","",AF382&amp;"|"&amp;AI382)</f>
        <v/>
      </c>
      <c r="AK382" s="29">
        <f>IFERROR(TRIM(INDEX($A382:$X382,MATCH(Lists!$J$6,$A$1:$X$1,0))&amp;""),"")</f>
        <v/>
      </c>
    </row>
    <row r="383">
      <c r="Y383" s="28" t="n"/>
      <c r="Z383" s="30" t="n"/>
      <c r="AA383" s="30" t="n"/>
      <c r="AB383" s="28" t="n"/>
      <c r="AC383" s="29">
        <f>IFERROR(TRIM(INDEX($A383:$X383,MATCH(Lists!$J$2,$A$1:$X$1,0))&amp;""),"")</f>
        <v/>
      </c>
      <c r="AD383" s="29">
        <f>IFERROR(TRIM(INDEX($A383:$X383,MATCH(Lists!$J$3,$A$1:$X$1,0))&amp;""),"")</f>
        <v/>
      </c>
      <c r="AE383" s="29">
        <f>IFERROR(TRIM(INDEX($A383:$X383,MATCH(Lists!$J$4,$A$1:$X$1,0))&amp;""),"")</f>
        <v/>
      </c>
      <c r="AF383" s="29">
        <f>IFERROR(TRIM(INDEX($A383:$X383,MATCH(Lists!$J$5,$A$1:$X$1,0))&amp;""),"")</f>
        <v/>
      </c>
      <c r="AG383" s="29">
        <f>IFERROR(TRIM(INDEX($A383:$X383,MATCH(Lists!$J$7,$A$1:$X$1,0))&amp;""),"")</f>
        <v/>
      </c>
      <c r="AH383" s="29">
        <f>IF(AC383="",0,IF(UPPER(TRIM(Z383))="Y",0,IF(AG383="",1,IF(IFERROR(INDEX(Lists!$B$2:$B$9,MATCH(AG383,Lists!$A$2:$A$9,0)),"N")="Y",1,0))))</f>
        <v/>
      </c>
      <c r="AI383" s="29">
        <f>IF(AND(AH383=1,AF383&lt;&gt;""),SUMPRODUCT(($AF$2:AF383=AF383)*($AH$2:AH383=1)),"")</f>
        <v/>
      </c>
      <c r="AJ383" s="29">
        <f>IF(AI383="","",AF383&amp;"|"&amp;AI383)</f>
        <v/>
      </c>
      <c r="AK383" s="29">
        <f>IFERROR(TRIM(INDEX($A383:$X383,MATCH(Lists!$J$6,$A$1:$X$1,0))&amp;""),"")</f>
        <v/>
      </c>
    </row>
    <row r="384">
      <c r="Y384" s="28" t="n"/>
      <c r="Z384" s="30" t="n"/>
      <c r="AA384" s="30" t="n"/>
      <c r="AB384" s="28" t="n"/>
      <c r="AC384" s="29">
        <f>IFERROR(TRIM(INDEX($A384:$X384,MATCH(Lists!$J$2,$A$1:$X$1,0))&amp;""),"")</f>
        <v/>
      </c>
      <c r="AD384" s="29">
        <f>IFERROR(TRIM(INDEX($A384:$X384,MATCH(Lists!$J$3,$A$1:$X$1,0))&amp;""),"")</f>
        <v/>
      </c>
      <c r="AE384" s="29">
        <f>IFERROR(TRIM(INDEX($A384:$X384,MATCH(Lists!$J$4,$A$1:$X$1,0))&amp;""),"")</f>
        <v/>
      </c>
      <c r="AF384" s="29">
        <f>IFERROR(TRIM(INDEX($A384:$X384,MATCH(Lists!$J$5,$A$1:$X$1,0))&amp;""),"")</f>
        <v/>
      </c>
      <c r="AG384" s="29">
        <f>IFERROR(TRIM(INDEX($A384:$X384,MATCH(Lists!$J$7,$A$1:$X$1,0))&amp;""),"")</f>
        <v/>
      </c>
      <c r="AH384" s="29">
        <f>IF(AC384="",0,IF(UPPER(TRIM(Z384))="Y",0,IF(AG384="",1,IF(IFERROR(INDEX(Lists!$B$2:$B$9,MATCH(AG384,Lists!$A$2:$A$9,0)),"N")="Y",1,0))))</f>
        <v/>
      </c>
      <c r="AI384" s="29">
        <f>IF(AND(AH384=1,AF384&lt;&gt;""),SUMPRODUCT(($AF$2:AF384=AF384)*($AH$2:AH384=1)),"")</f>
        <v/>
      </c>
      <c r="AJ384" s="29">
        <f>IF(AI384="","",AF384&amp;"|"&amp;AI384)</f>
        <v/>
      </c>
      <c r="AK384" s="29">
        <f>IFERROR(TRIM(INDEX($A384:$X384,MATCH(Lists!$J$6,$A$1:$X$1,0))&amp;""),"")</f>
        <v/>
      </c>
    </row>
    <row r="385">
      <c r="Y385" s="28" t="n"/>
      <c r="Z385" s="30" t="n"/>
      <c r="AA385" s="30" t="n"/>
      <c r="AB385" s="28" t="n"/>
      <c r="AC385" s="29">
        <f>IFERROR(TRIM(INDEX($A385:$X385,MATCH(Lists!$J$2,$A$1:$X$1,0))&amp;""),"")</f>
        <v/>
      </c>
      <c r="AD385" s="29">
        <f>IFERROR(TRIM(INDEX($A385:$X385,MATCH(Lists!$J$3,$A$1:$X$1,0))&amp;""),"")</f>
        <v/>
      </c>
      <c r="AE385" s="29">
        <f>IFERROR(TRIM(INDEX($A385:$X385,MATCH(Lists!$J$4,$A$1:$X$1,0))&amp;""),"")</f>
        <v/>
      </c>
      <c r="AF385" s="29">
        <f>IFERROR(TRIM(INDEX($A385:$X385,MATCH(Lists!$J$5,$A$1:$X$1,0))&amp;""),"")</f>
        <v/>
      </c>
      <c r="AG385" s="29">
        <f>IFERROR(TRIM(INDEX($A385:$X385,MATCH(Lists!$J$7,$A$1:$X$1,0))&amp;""),"")</f>
        <v/>
      </c>
      <c r="AH385" s="29">
        <f>IF(AC385="",0,IF(UPPER(TRIM(Z385))="Y",0,IF(AG385="",1,IF(IFERROR(INDEX(Lists!$B$2:$B$9,MATCH(AG385,Lists!$A$2:$A$9,0)),"N")="Y",1,0))))</f>
        <v/>
      </c>
      <c r="AI385" s="29">
        <f>IF(AND(AH385=1,AF385&lt;&gt;""),SUMPRODUCT(($AF$2:AF385=AF385)*($AH$2:AH385=1)),"")</f>
        <v/>
      </c>
      <c r="AJ385" s="29">
        <f>IF(AI385="","",AF385&amp;"|"&amp;AI385)</f>
        <v/>
      </c>
      <c r="AK385" s="29">
        <f>IFERROR(TRIM(INDEX($A385:$X385,MATCH(Lists!$J$6,$A$1:$X$1,0))&amp;""),"")</f>
        <v/>
      </c>
    </row>
    <row r="386">
      <c r="Y386" s="28" t="n"/>
      <c r="Z386" s="30" t="n"/>
      <c r="AA386" s="30" t="n"/>
      <c r="AB386" s="28" t="n"/>
      <c r="AC386" s="29">
        <f>IFERROR(TRIM(INDEX($A386:$X386,MATCH(Lists!$J$2,$A$1:$X$1,0))&amp;""),"")</f>
        <v/>
      </c>
      <c r="AD386" s="29">
        <f>IFERROR(TRIM(INDEX($A386:$X386,MATCH(Lists!$J$3,$A$1:$X$1,0))&amp;""),"")</f>
        <v/>
      </c>
      <c r="AE386" s="29">
        <f>IFERROR(TRIM(INDEX($A386:$X386,MATCH(Lists!$J$4,$A$1:$X$1,0))&amp;""),"")</f>
        <v/>
      </c>
      <c r="AF386" s="29">
        <f>IFERROR(TRIM(INDEX($A386:$X386,MATCH(Lists!$J$5,$A$1:$X$1,0))&amp;""),"")</f>
        <v/>
      </c>
      <c r="AG386" s="29">
        <f>IFERROR(TRIM(INDEX($A386:$X386,MATCH(Lists!$J$7,$A$1:$X$1,0))&amp;""),"")</f>
        <v/>
      </c>
      <c r="AH386" s="29">
        <f>IF(AC386="",0,IF(UPPER(TRIM(Z386))="Y",0,IF(AG386="",1,IF(IFERROR(INDEX(Lists!$B$2:$B$9,MATCH(AG386,Lists!$A$2:$A$9,0)),"N")="Y",1,0))))</f>
        <v/>
      </c>
      <c r="AI386" s="29">
        <f>IF(AND(AH386=1,AF386&lt;&gt;""),SUMPRODUCT(($AF$2:AF386=AF386)*($AH$2:AH386=1)),"")</f>
        <v/>
      </c>
      <c r="AJ386" s="29">
        <f>IF(AI386="","",AF386&amp;"|"&amp;AI386)</f>
        <v/>
      </c>
      <c r="AK386" s="29">
        <f>IFERROR(TRIM(INDEX($A386:$X386,MATCH(Lists!$J$6,$A$1:$X$1,0))&amp;""),"")</f>
        <v/>
      </c>
    </row>
    <row r="387">
      <c r="Y387" s="28" t="n"/>
      <c r="Z387" s="30" t="n"/>
      <c r="AA387" s="30" t="n"/>
      <c r="AB387" s="28" t="n"/>
      <c r="AC387" s="29">
        <f>IFERROR(TRIM(INDEX($A387:$X387,MATCH(Lists!$J$2,$A$1:$X$1,0))&amp;""),"")</f>
        <v/>
      </c>
      <c r="AD387" s="29">
        <f>IFERROR(TRIM(INDEX($A387:$X387,MATCH(Lists!$J$3,$A$1:$X$1,0))&amp;""),"")</f>
        <v/>
      </c>
      <c r="AE387" s="29">
        <f>IFERROR(TRIM(INDEX($A387:$X387,MATCH(Lists!$J$4,$A$1:$X$1,0))&amp;""),"")</f>
        <v/>
      </c>
      <c r="AF387" s="29">
        <f>IFERROR(TRIM(INDEX($A387:$X387,MATCH(Lists!$J$5,$A$1:$X$1,0))&amp;""),"")</f>
        <v/>
      </c>
      <c r="AG387" s="29">
        <f>IFERROR(TRIM(INDEX($A387:$X387,MATCH(Lists!$J$7,$A$1:$X$1,0))&amp;""),"")</f>
        <v/>
      </c>
      <c r="AH387" s="29">
        <f>IF(AC387="",0,IF(UPPER(TRIM(Z387))="Y",0,IF(AG387="",1,IF(IFERROR(INDEX(Lists!$B$2:$B$9,MATCH(AG387,Lists!$A$2:$A$9,0)),"N")="Y",1,0))))</f>
        <v/>
      </c>
      <c r="AI387" s="29">
        <f>IF(AND(AH387=1,AF387&lt;&gt;""),SUMPRODUCT(($AF$2:AF387=AF387)*($AH$2:AH387=1)),"")</f>
        <v/>
      </c>
      <c r="AJ387" s="29">
        <f>IF(AI387="","",AF387&amp;"|"&amp;AI387)</f>
        <v/>
      </c>
      <c r="AK387" s="29">
        <f>IFERROR(TRIM(INDEX($A387:$X387,MATCH(Lists!$J$6,$A$1:$X$1,0))&amp;""),"")</f>
        <v/>
      </c>
    </row>
    <row r="388">
      <c r="Y388" s="28" t="n"/>
      <c r="Z388" s="30" t="n"/>
      <c r="AA388" s="30" t="n"/>
      <c r="AB388" s="28" t="n"/>
      <c r="AC388" s="29">
        <f>IFERROR(TRIM(INDEX($A388:$X388,MATCH(Lists!$J$2,$A$1:$X$1,0))&amp;""),"")</f>
        <v/>
      </c>
      <c r="AD388" s="29">
        <f>IFERROR(TRIM(INDEX($A388:$X388,MATCH(Lists!$J$3,$A$1:$X$1,0))&amp;""),"")</f>
        <v/>
      </c>
      <c r="AE388" s="29">
        <f>IFERROR(TRIM(INDEX($A388:$X388,MATCH(Lists!$J$4,$A$1:$X$1,0))&amp;""),"")</f>
        <v/>
      </c>
      <c r="AF388" s="29">
        <f>IFERROR(TRIM(INDEX($A388:$X388,MATCH(Lists!$J$5,$A$1:$X$1,0))&amp;""),"")</f>
        <v/>
      </c>
      <c r="AG388" s="29">
        <f>IFERROR(TRIM(INDEX($A388:$X388,MATCH(Lists!$J$7,$A$1:$X$1,0))&amp;""),"")</f>
        <v/>
      </c>
      <c r="AH388" s="29">
        <f>IF(AC388="",0,IF(UPPER(TRIM(Z388))="Y",0,IF(AG388="",1,IF(IFERROR(INDEX(Lists!$B$2:$B$9,MATCH(AG388,Lists!$A$2:$A$9,0)),"N")="Y",1,0))))</f>
        <v/>
      </c>
      <c r="AI388" s="29">
        <f>IF(AND(AH388=1,AF388&lt;&gt;""),SUMPRODUCT(($AF$2:AF388=AF388)*($AH$2:AH388=1)),"")</f>
        <v/>
      </c>
      <c r="AJ388" s="29">
        <f>IF(AI388="","",AF388&amp;"|"&amp;AI388)</f>
        <v/>
      </c>
      <c r="AK388" s="29">
        <f>IFERROR(TRIM(INDEX($A388:$X388,MATCH(Lists!$J$6,$A$1:$X$1,0))&amp;""),"")</f>
        <v/>
      </c>
    </row>
    <row r="389">
      <c r="Y389" s="28" t="n"/>
      <c r="Z389" s="30" t="n"/>
      <c r="AA389" s="30" t="n"/>
      <c r="AB389" s="28" t="n"/>
      <c r="AC389" s="29">
        <f>IFERROR(TRIM(INDEX($A389:$X389,MATCH(Lists!$J$2,$A$1:$X$1,0))&amp;""),"")</f>
        <v/>
      </c>
      <c r="AD389" s="29">
        <f>IFERROR(TRIM(INDEX($A389:$X389,MATCH(Lists!$J$3,$A$1:$X$1,0))&amp;""),"")</f>
        <v/>
      </c>
      <c r="AE389" s="29">
        <f>IFERROR(TRIM(INDEX($A389:$X389,MATCH(Lists!$J$4,$A$1:$X$1,0))&amp;""),"")</f>
        <v/>
      </c>
      <c r="AF389" s="29">
        <f>IFERROR(TRIM(INDEX($A389:$X389,MATCH(Lists!$J$5,$A$1:$X$1,0))&amp;""),"")</f>
        <v/>
      </c>
      <c r="AG389" s="29">
        <f>IFERROR(TRIM(INDEX($A389:$X389,MATCH(Lists!$J$7,$A$1:$X$1,0))&amp;""),"")</f>
        <v/>
      </c>
      <c r="AH389" s="29">
        <f>IF(AC389="",0,IF(UPPER(TRIM(Z389))="Y",0,IF(AG389="",1,IF(IFERROR(INDEX(Lists!$B$2:$B$9,MATCH(AG389,Lists!$A$2:$A$9,0)),"N")="Y",1,0))))</f>
        <v/>
      </c>
      <c r="AI389" s="29">
        <f>IF(AND(AH389=1,AF389&lt;&gt;""),SUMPRODUCT(($AF$2:AF389=AF389)*($AH$2:AH389=1)),"")</f>
        <v/>
      </c>
      <c r="AJ389" s="29">
        <f>IF(AI389="","",AF389&amp;"|"&amp;AI389)</f>
        <v/>
      </c>
      <c r="AK389" s="29">
        <f>IFERROR(TRIM(INDEX($A389:$X389,MATCH(Lists!$J$6,$A$1:$X$1,0))&amp;""),"")</f>
        <v/>
      </c>
    </row>
    <row r="390">
      <c r="Y390" s="28" t="n"/>
      <c r="Z390" s="30" t="n"/>
      <c r="AA390" s="30" t="n"/>
      <c r="AB390" s="28" t="n"/>
      <c r="AC390" s="29">
        <f>IFERROR(TRIM(INDEX($A390:$X390,MATCH(Lists!$J$2,$A$1:$X$1,0))&amp;""),"")</f>
        <v/>
      </c>
      <c r="AD390" s="29">
        <f>IFERROR(TRIM(INDEX($A390:$X390,MATCH(Lists!$J$3,$A$1:$X$1,0))&amp;""),"")</f>
        <v/>
      </c>
      <c r="AE390" s="29">
        <f>IFERROR(TRIM(INDEX($A390:$X390,MATCH(Lists!$J$4,$A$1:$X$1,0))&amp;""),"")</f>
        <v/>
      </c>
      <c r="AF390" s="29">
        <f>IFERROR(TRIM(INDEX($A390:$X390,MATCH(Lists!$J$5,$A$1:$X$1,0))&amp;""),"")</f>
        <v/>
      </c>
      <c r="AG390" s="29">
        <f>IFERROR(TRIM(INDEX($A390:$X390,MATCH(Lists!$J$7,$A$1:$X$1,0))&amp;""),"")</f>
        <v/>
      </c>
      <c r="AH390" s="29">
        <f>IF(AC390="",0,IF(UPPER(TRIM(Z390))="Y",0,IF(AG390="",1,IF(IFERROR(INDEX(Lists!$B$2:$B$9,MATCH(AG390,Lists!$A$2:$A$9,0)),"N")="Y",1,0))))</f>
        <v/>
      </c>
      <c r="AI390" s="29">
        <f>IF(AND(AH390=1,AF390&lt;&gt;""),SUMPRODUCT(($AF$2:AF390=AF390)*($AH$2:AH390=1)),"")</f>
        <v/>
      </c>
      <c r="AJ390" s="29">
        <f>IF(AI390="","",AF390&amp;"|"&amp;AI390)</f>
        <v/>
      </c>
      <c r="AK390" s="29">
        <f>IFERROR(TRIM(INDEX($A390:$X390,MATCH(Lists!$J$6,$A$1:$X$1,0))&amp;""),"")</f>
        <v/>
      </c>
    </row>
    <row r="391">
      <c r="Y391" s="28" t="n"/>
      <c r="Z391" s="30" t="n"/>
      <c r="AA391" s="30" t="n"/>
      <c r="AB391" s="28" t="n"/>
      <c r="AC391" s="29">
        <f>IFERROR(TRIM(INDEX($A391:$X391,MATCH(Lists!$J$2,$A$1:$X$1,0))&amp;""),"")</f>
        <v/>
      </c>
      <c r="AD391" s="29">
        <f>IFERROR(TRIM(INDEX($A391:$X391,MATCH(Lists!$J$3,$A$1:$X$1,0))&amp;""),"")</f>
        <v/>
      </c>
      <c r="AE391" s="29">
        <f>IFERROR(TRIM(INDEX($A391:$X391,MATCH(Lists!$J$4,$A$1:$X$1,0))&amp;""),"")</f>
        <v/>
      </c>
      <c r="AF391" s="29">
        <f>IFERROR(TRIM(INDEX($A391:$X391,MATCH(Lists!$J$5,$A$1:$X$1,0))&amp;""),"")</f>
        <v/>
      </c>
      <c r="AG391" s="29">
        <f>IFERROR(TRIM(INDEX($A391:$X391,MATCH(Lists!$J$7,$A$1:$X$1,0))&amp;""),"")</f>
        <v/>
      </c>
      <c r="AH391" s="29">
        <f>IF(AC391="",0,IF(UPPER(TRIM(Z391))="Y",0,IF(AG391="",1,IF(IFERROR(INDEX(Lists!$B$2:$B$9,MATCH(AG391,Lists!$A$2:$A$9,0)),"N")="Y",1,0))))</f>
        <v/>
      </c>
      <c r="AI391" s="29">
        <f>IF(AND(AH391=1,AF391&lt;&gt;""),SUMPRODUCT(($AF$2:AF391=AF391)*($AH$2:AH391=1)),"")</f>
        <v/>
      </c>
      <c r="AJ391" s="29">
        <f>IF(AI391="","",AF391&amp;"|"&amp;AI391)</f>
        <v/>
      </c>
      <c r="AK391" s="29">
        <f>IFERROR(TRIM(INDEX($A391:$X391,MATCH(Lists!$J$6,$A$1:$X$1,0))&amp;""),"")</f>
        <v/>
      </c>
    </row>
    <row r="392">
      <c r="Y392" s="28" t="n"/>
      <c r="Z392" s="30" t="n"/>
      <c r="AA392" s="30" t="n"/>
      <c r="AB392" s="28" t="n"/>
      <c r="AC392" s="29">
        <f>IFERROR(TRIM(INDEX($A392:$X392,MATCH(Lists!$J$2,$A$1:$X$1,0))&amp;""),"")</f>
        <v/>
      </c>
      <c r="AD392" s="29">
        <f>IFERROR(TRIM(INDEX($A392:$X392,MATCH(Lists!$J$3,$A$1:$X$1,0))&amp;""),"")</f>
        <v/>
      </c>
      <c r="AE392" s="29">
        <f>IFERROR(TRIM(INDEX($A392:$X392,MATCH(Lists!$J$4,$A$1:$X$1,0))&amp;""),"")</f>
        <v/>
      </c>
      <c r="AF392" s="29">
        <f>IFERROR(TRIM(INDEX($A392:$X392,MATCH(Lists!$J$5,$A$1:$X$1,0))&amp;""),"")</f>
        <v/>
      </c>
      <c r="AG392" s="29">
        <f>IFERROR(TRIM(INDEX($A392:$X392,MATCH(Lists!$J$7,$A$1:$X$1,0))&amp;""),"")</f>
        <v/>
      </c>
      <c r="AH392" s="29">
        <f>IF(AC392="",0,IF(UPPER(TRIM(Z392))="Y",0,IF(AG392="",1,IF(IFERROR(INDEX(Lists!$B$2:$B$9,MATCH(AG392,Lists!$A$2:$A$9,0)),"N")="Y",1,0))))</f>
        <v/>
      </c>
      <c r="AI392" s="29">
        <f>IF(AND(AH392=1,AF392&lt;&gt;""),SUMPRODUCT(($AF$2:AF392=AF392)*($AH$2:AH392=1)),"")</f>
        <v/>
      </c>
      <c r="AJ392" s="29">
        <f>IF(AI392="","",AF392&amp;"|"&amp;AI392)</f>
        <v/>
      </c>
      <c r="AK392" s="29">
        <f>IFERROR(TRIM(INDEX($A392:$X392,MATCH(Lists!$J$6,$A$1:$X$1,0))&amp;""),"")</f>
        <v/>
      </c>
    </row>
    <row r="393">
      <c r="Y393" s="28" t="n"/>
      <c r="Z393" s="30" t="n"/>
      <c r="AA393" s="30" t="n"/>
      <c r="AB393" s="28" t="n"/>
      <c r="AC393" s="29">
        <f>IFERROR(TRIM(INDEX($A393:$X393,MATCH(Lists!$J$2,$A$1:$X$1,0))&amp;""),"")</f>
        <v/>
      </c>
      <c r="AD393" s="29">
        <f>IFERROR(TRIM(INDEX($A393:$X393,MATCH(Lists!$J$3,$A$1:$X$1,0))&amp;""),"")</f>
        <v/>
      </c>
      <c r="AE393" s="29">
        <f>IFERROR(TRIM(INDEX($A393:$X393,MATCH(Lists!$J$4,$A$1:$X$1,0))&amp;""),"")</f>
        <v/>
      </c>
      <c r="AF393" s="29">
        <f>IFERROR(TRIM(INDEX($A393:$X393,MATCH(Lists!$J$5,$A$1:$X$1,0))&amp;""),"")</f>
        <v/>
      </c>
      <c r="AG393" s="29">
        <f>IFERROR(TRIM(INDEX($A393:$X393,MATCH(Lists!$J$7,$A$1:$X$1,0))&amp;""),"")</f>
        <v/>
      </c>
      <c r="AH393" s="29">
        <f>IF(AC393="",0,IF(UPPER(TRIM(Z393))="Y",0,IF(AG393="",1,IF(IFERROR(INDEX(Lists!$B$2:$B$9,MATCH(AG393,Lists!$A$2:$A$9,0)),"N")="Y",1,0))))</f>
        <v/>
      </c>
      <c r="AI393" s="29">
        <f>IF(AND(AH393=1,AF393&lt;&gt;""),SUMPRODUCT(($AF$2:AF393=AF393)*($AH$2:AH393=1)),"")</f>
        <v/>
      </c>
      <c r="AJ393" s="29">
        <f>IF(AI393="","",AF393&amp;"|"&amp;AI393)</f>
        <v/>
      </c>
      <c r="AK393" s="29">
        <f>IFERROR(TRIM(INDEX($A393:$X393,MATCH(Lists!$J$6,$A$1:$X$1,0))&amp;""),"")</f>
        <v/>
      </c>
    </row>
    <row r="394">
      <c r="Y394" s="28" t="n"/>
      <c r="Z394" s="30" t="n"/>
      <c r="AA394" s="30" t="n"/>
      <c r="AB394" s="28" t="n"/>
      <c r="AC394" s="29">
        <f>IFERROR(TRIM(INDEX($A394:$X394,MATCH(Lists!$J$2,$A$1:$X$1,0))&amp;""),"")</f>
        <v/>
      </c>
      <c r="AD394" s="29">
        <f>IFERROR(TRIM(INDEX($A394:$X394,MATCH(Lists!$J$3,$A$1:$X$1,0))&amp;""),"")</f>
        <v/>
      </c>
      <c r="AE394" s="29">
        <f>IFERROR(TRIM(INDEX($A394:$X394,MATCH(Lists!$J$4,$A$1:$X$1,0))&amp;""),"")</f>
        <v/>
      </c>
      <c r="AF394" s="29">
        <f>IFERROR(TRIM(INDEX($A394:$X394,MATCH(Lists!$J$5,$A$1:$X$1,0))&amp;""),"")</f>
        <v/>
      </c>
      <c r="AG394" s="29">
        <f>IFERROR(TRIM(INDEX($A394:$X394,MATCH(Lists!$J$7,$A$1:$X$1,0))&amp;""),"")</f>
        <v/>
      </c>
      <c r="AH394" s="29">
        <f>IF(AC394="",0,IF(UPPER(TRIM(Z394))="Y",0,IF(AG394="",1,IF(IFERROR(INDEX(Lists!$B$2:$B$9,MATCH(AG394,Lists!$A$2:$A$9,0)),"N")="Y",1,0))))</f>
        <v/>
      </c>
      <c r="AI394" s="29">
        <f>IF(AND(AH394=1,AF394&lt;&gt;""),SUMPRODUCT(($AF$2:AF394=AF394)*($AH$2:AH394=1)),"")</f>
        <v/>
      </c>
      <c r="AJ394" s="29">
        <f>IF(AI394="","",AF394&amp;"|"&amp;AI394)</f>
        <v/>
      </c>
      <c r="AK394" s="29">
        <f>IFERROR(TRIM(INDEX($A394:$X394,MATCH(Lists!$J$6,$A$1:$X$1,0))&amp;""),"")</f>
        <v/>
      </c>
    </row>
    <row r="395">
      <c r="Y395" s="28" t="n"/>
      <c r="Z395" s="30" t="n"/>
      <c r="AA395" s="30" t="n"/>
      <c r="AB395" s="28" t="n"/>
      <c r="AC395" s="29">
        <f>IFERROR(TRIM(INDEX($A395:$X395,MATCH(Lists!$J$2,$A$1:$X$1,0))&amp;""),"")</f>
        <v/>
      </c>
      <c r="AD395" s="29">
        <f>IFERROR(TRIM(INDEX($A395:$X395,MATCH(Lists!$J$3,$A$1:$X$1,0))&amp;""),"")</f>
        <v/>
      </c>
      <c r="AE395" s="29">
        <f>IFERROR(TRIM(INDEX($A395:$X395,MATCH(Lists!$J$4,$A$1:$X$1,0))&amp;""),"")</f>
        <v/>
      </c>
      <c r="AF395" s="29">
        <f>IFERROR(TRIM(INDEX($A395:$X395,MATCH(Lists!$J$5,$A$1:$X$1,0))&amp;""),"")</f>
        <v/>
      </c>
      <c r="AG395" s="29">
        <f>IFERROR(TRIM(INDEX($A395:$X395,MATCH(Lists!$J$7,$A$1:$X$1,0))&amp;""),"")</f>
        <v/>
      </c>
      <c r="AH395" s="29">
        <f>IF(AC395="",0,IF(UPPER(TRIM(Z395))="Y",0,IF(AG395="",1,IF(IFERROR(INDEX(Lists!$B$2:$B$9,MATCH(AG395,Lists!$A$2:$A$9,0)),"N")="Y",1,0))))</f>
        <v/>
      </c>
      <c r="AI395" s="29">
        <f>IF(AND(AH395=1,AF395&lt;&gt;""),SUMPRODUCT(($AF$2:AF395=AF395)*($AH$2:AH395=1)),"")</f>
        <v/>
      </c>
      <c r="AJ395" s="29">
        <f>IF(AI395="","",AF395&amp;"|"&amp;AI395)</f>
        <v/>
      </c>
      <c r="AK395" s="29">
        <f>IFERROR(TRIM(INDEX($A395:$X395,MATCH(Lists!$J$6,$A$1:$X$1,0))&amp;""),"")</f>
        <v/>
      </c>
    </row>
    <row r="396">
      <c r="Y396" s="28" t="n"/>
      <c r="Z396" s="30" t="n"/>
      <c r="AA396" s="30" t="n"/>
      <c r="AB396" s="28" t="n"/>
      <c r="AC396" s="29">
        <f>IFERROR(TRIM(INDEX($A396:$X396,MATCH(Lists!$J$2,$A$1:$X$1,0))&amp;""),"")</f>
        <v/>
      </c>
      <c r="AD396" s="29">
        <f>IFERROR(TRIM(INDEX($A396:$X396,MATCH(Lists!$J$3,$A$1:$X$1,0))&amp;""),"")</f>
        <v/>
      </c>
      <c r="AE396" s="29">
        <f>IFERROR(TRIM(INDEX($A396:$X396,MATCH(Lists!$J$4,$A$1:$X$1,0))&amp;""),"")</f>
        <v/>
      </c>
      <c r="AF396" s="29">
        <f>IFERROR(TRIM(INDEX($A396:$X396,MATCH(Lists!$J$5,$A$1:$X$1,0))&amp;""),"")</f>
        <v/>
      </c>
      <c r="AG396" s="29">
        <f>IFERROR(TRIM(INDEX($A396:$X396,MATCH(Lists!$J$7,$A$1:$X$1,0))&amp;""),"")</f>
        <v/>
      </c>
      <c r="AH396" s="29">
        <f>IF(AC396="",0,IF(UPPER(TRIM(Z396))="Y",0,IF(AG396="",1,IF(IFERROR(INDEX(Lists!$B$2:$B$9,MATCH(AG396,Lists!$A$2:$A$9,0)),"N")="Y",1,0))))</f>
        <v/>
      </c>
      <c r="AI396" s="29">
        <f>IF(AND(AH396=1,AF396&lt;&gt;""),SUMPRODUCT(($AF$2:AF396=AF396)*($AH$2:AH396=1)),"")</f>
        <v/>
      </c>
      <c r="AJ396" s="29">
        <f>IF(AI396="","",AF396&amp;"|"&amp;AI396)</f>
        <v/>
      </c>
      <c r="AK396" s="29">
        <f>IFERROR(TRIM(INDEX($A396:$X396,MATCH(Lists!$J$6,$A$1:$X$1,0))&amp;""),"")</f>
        <v/>
      </c>
    </row>
    <row r="397">
      <c r="Y397" s="28" t="n"/>
      <c r="Z397" s="30" t="n"/>
      <c r="AA397" s="30" t="n"/>
      <c r="AB397" s="28" t="n"/>
      <c r="AC397" s="29">
        <f>IFERROR(TRIM(INDEX($A397:$X397,MATCH(Lists!$J$2,$A$1:$X$1,0))&amp;""),"")</f>
        <v/>
      </c>
      <c r="AD397" s="29">
        <f>IFERROR(TRIM(INDEX($A397:$X397,MATCH(Lists!$J$3,$A$1:$X$1,0))&amp;""),"")</f>
        <v/>
      </c>
      <c r="AE397" s="29">
        <f>IFERROR(TRIM(INDEX($A397:$X397,MATCH(Lists!$J$4,$A$1:$X$1,0))&amp;""),"")</f>
        <v/>
      </c>
      <c r="AF397" s="29">
        <f>IFERROR(TRIM(INDEX($A397:$X397,MATCH(Lists!$J$5,$A$1:$X$1,0))&amp;""),"")</f>
        <v/>
      </c>
      <c r="AG397" s="29">
        <f>IFERROR(TRIM(INDEX($A397:$X397,MATCH(Lists!$J$7,$A$1:$X$1,0))&amp;""),"")</f>
        <v/>
      </c>
      <c r="AH397" s="29">
        <f>IF(AC397="",0,IF(UPPER(TRIM(Z397))="Y",0,IF(AG397="",1,IF(IFERROR(INDEX(Lists!$B$2:$B$9,MATCH(AG397,Lists!$A$2:$A$9,0)),"N")="Y",1,0))))</f>
        <v/>
      </c>
      <c r="AI397" s="29">
        <f>IF(AND(AH397=1,AF397&lt;&gt;""),SUMPRODUCT(($AF$2:AF397=AF397)*($AH$2:AH397=1)),"")</f>
        <v/>
      </c>
      <c r="AJ397" s="29">
        <f>IF(AI397="","",AF397&amp;"|"&amp;AI397)</f>
        <v/>
      </c>
      <c r="AK397" s="29">
        <f>IFERROR(TRIM(INDEX($A397:$X397,MATCH(Lists!$J$6,$A$1:$X$1,0))&amp;""),"")</f>
        <v/>
      </c>
    </row>
    <row r="398">
      <c r="Y398" s="28" t="n"/>
      <c r="Z398" s="30" t="n"/>
      <c r="AA398" s="30" t="n"/>
      <c r="AB398" s="28" t="n"/>
      <c r="AC398" s="29">
        <f>IFERROR(TRIM(INDEX($A398:$X398,MATCH(Lists!$J$2,$A$1:$X$1,0))&amp;""),"")</f>
        <v/>
      </c>
      <c r="AD398" s="29">
        <f>IFERROR(TRIM(INDEX($A398:$X398,MATCH(Lists!$J$3,$A$1:$X$1,0))&amp;""),"")</f>
        <v/>
      </c>
      <c r="AE398" s="29">
        <f>IFERROR(TRIM(INDEX($A398:$X398,MATCH(Lists!$J$4,$A$1:$X$1,0))&amp;""),"")</f>
        <v/>
      </c>
      <c r="AF398" s="29">
        <f>IFERROR(TRIM(INDEX($A398:$X398,MATCH(Lists!$J$5,$A$1:$X$1,0))&amp;""),"")</f>
        <v/>
      </c>
      <c r="AG398" s="29">
        <f>IFERROR(TRIM(INDEX($A398:$X398,MATCH(Lists!$J$7,$A$1:$X$1,0))&amp;""),"")</f>
        <v/>
      </c>
      <c r="AH398" s="29">
        <f>IF(AC398="",0,IF(UPPER(TRIM(Z398))="Y",0,IF(AG398="",1,IF(IFERROR(INDEX(Lists!$B$2:$B$9,MATCH(AG398,Lists!$A$2:$A$9,0)),"N")="Y",1,0))))</f>
        <v/>
      </c>
      <c r="AI398" s="29">
        <f>IF(AND(AH398=1,AF398&lt;&gt;""),SUMPRODUCT(($AF$2:AF398=AF398)*($AH$2:AH398=1)),"")</f>
        <v/>
      </c>
      <c r="AJ398" s="29">
        <f>IF(AI398="","",AF398&amp;"|"&amp;AI398)</f>
        <v/>
      </c>
      <c r="AK398" s="29">
        <f>IFERROR(TRIM(INDEX($A398:$X398,MATCH(Lists!$J$6,$A$1:$X$1,0))&amp;""),"")</f>
        <v/>
      </c>
    </row>
    <row r="399">
      <c r="Y399" s="28" t="n"/>
      <c r="Z399" s="30" t="n"/>
      <c r="AA399" s="30" t="n"/>
      <c r="AB399" s="28" t="n"/>
      <c r="AC399" s="29">
        <f>IFERROR(TRIM(INDEX($A399:$X399,MATCH(Lists!$J$2,$A$1:$X$1,0))&amp;""),"")</f>
        <v/>
      </c>
      <c r="AD399" s="29">
        <f>IFERROR(TRIM(INDEX($A399:$X399,MATCH(Lists!$J$3,$A$1:$X$1,0))&amp;""),"")</f>
        <v/>
      </c>
      <c r="AE399" s="29">
        <f>IFERROR(TRIM(INDEX($A399:$X399,MATCH(Lists!$J$4,$A$1:$X$1,0))&amp;""),"")</f>
        <v/>
      </c>
      <c r="AF399" s="29">
        <f>IFERROR(TRIM(INDEX($A399:$X399,MATCH(Lists!$J$5,$A$1:$X$1,0))&amp;""),"")</f>
        <v/>
      </c>
      <c r="AG399" s="29">
        <f>IFERROR(TRIM(INDEX($A399:$X399,MATCH(Lists!$J$7,$A$1:$X$1,0))&amp;""),"")</f>
        <v/>
      </c>
      <c r="AH399" s="29">
        <f>IF(AC399="",0,IF(UPPER(TRIM(Z399))="Y",0,IF(AG399="",1,IF(IFERROR(INDEX(Lists!$B$2:$B$9,MATCH(AG399,Lists!$A$2:$A$9,0)),"N")="Y",1,0))))</f>
        <v/>
      </c>
      <c r="AI399" s="29">
        <f>IF(AND(AH399=1,AF399&lt;&gt;""),SUMPRODUCT(($AF$2:AF399=AF399)*($AH$2:AH399=1)),"")</f>
        <v/>
      </c>
      <c r="AJ399" s="29">
        <f>IF(AI399="","",AF399&amp;"|"&amp;AI399)</f>
        <v/>
      </c>
      <c r="AK399" s="29">
        <f>IFERROR(TRIM(INDEX($A399:$X399,MATCH(Lists!$J$6,$A$1:$X$1,0))&amp;""),"")</f>
        <v/>
      </c>
    </row>
    <row r="400">
      <c r="Y400" s="28" t="n"/>
      <c r="Z400" s="30" t="n"/>
      <c r="AA400" s="30" t="n"/>
      <c r="AB400" s="28" t="n"/>
      <c r="AC400" s="29">
        <f>IFERROR(TRIM(INDEX($A400:$X400,MATCH(Lists!$J$2,$A$1:$X$1,0))&amp;""),"")</f>
        <v/>
      </c>
      <c r="AD400" s="29">
        <f>IFERROR(TRIM(INDEX($A400:$X400,MATCH(Lists!$J$3,$A$1:$X$1,0))&amp;""),"")</f>
        <v/>
      </c>
      <c r="AE400" s="29">
        <f>IFERROR(TRIM(INDEX($A400:$X400,MATCH(Lists!$J$4,$A$1:$X$1,0))&amp;""),"")</f>
        <v/>
      </c>
      <c r="AF400" s="29">
        <f>IFERROR(TRIM(INDEX($A400:$X400,MATCH(Lists!$J$5,$A$1:$X$1,0))&amp;""),"")</f>
        <v/>
      </c>
      <c r="AG400" s="29">
        <f>IFERROR(TRIM(INDEX($A400:$X400,MATCH(Lists!$J$7,$A$1:$X$1,0))&amp;""),"")</f>
        <v/>
      </c>
      <c r="AH400" s="29">
        <f>IF(AC400="",0,IF(UPPER(TRIM(Z400))="Y",0,IF(AG400="",1,IF(IFERROR(INDEX(Lists!$B$2:$B$9,MATCH(AG400,Lists!$A$2:$A$9,0)),"N")="Y",1,0))))</f>
        <v/>
      </c>
      <c r="AI400" s="29">
        <f>IF(AND(AH400=1,AF400&lt;&gt;""),SUMPRODUCT(($AF$2:AF400=AF400)*($AH$2:AH400=1)),"")</f>
        <v/>
      </c>
      <c r="AJ400" s="29">
        <f>IF(AI400="","",AF400&amp;"|"&amp;AI400)</f>
        <v/>
      </c>
      <c r="AK400" s="29">
        <f>IFERROR(TRIM(INDEX($A400:$X400,MATCH(Lists!$J$6,$A$1:$X$1,0))&amp;""),"")</f>
        <v/>
      </c>
    </row>
    <row r="401">
      <c r="Y401" s="28" t="n"/>
      <c r="Z401" s="30" t="n"/>
      <c r="AA401" s="30" t="n"/>
      <c r="AB401" s="28" t="n"/>
      <c r="AC401" s="29">
        <f>IFERROR(TRIM(INDEX($A401:$X401,MATCH(Lists!$J$2,$A$1:$X$1,0))&amp;""),"")</f>
        <v/>
      </c>
      <c r="AD401" s="29">
        <f>IFERROR(TRIM(INDEX($A401:$X401,MATCH(Lists!$J$3,$A$1:$X$1,0))&amp;""),"")</f>
        <v/>
      </c>
      <c r="AE401" s="29">
        <f>IFERROR(TRIM(INDEX($A401:$X401,MATCH(Lists!$J$4,$A$1:$X$1,0))&amp;""),"")</f>
        <v/>
      </c>
      <c r="AF401" s="29">
        <f>IFERROR(TRIM(INDEX($A401:$X401,MATCH(Lists!$J$5,$A$1:$X$1,0))&amp;""),"")</f>
        <v/>
      </c>
      <c r="AG401" s="29">
        <f>IFERROR(TRIM(INDEX($A401:$X401,MATCH(Lists!$J$7,$A$1:$X$1,0))&amp;""),"")</f>
        <v/>
      </c>
      <c r="AH401" s="29">
        <f>IF(AC401="",0,IF(UPPER(TRIM(Z401))="Y",0,IF(AG401="",1,IF(IFERROR(INDEX(Lists!$B$2:$B$9,MATCH(AG401,Lists!$A$2:$A$9,0)),"N")="Y",1,0))))</f>
        <v/>
      </c>
      <c r="AI401" s="29">
        <f>IF(AND(AH401=1,AF401&lt;&gt;""),SUMPRODUCT(($AF$2:AF401=AF401)*($AH$2:AH401=1)),"")</f>
        <v/>
      </c>
      <c r="AJ401" s="29">
        <f>IF(AI401="","",AF401&amp;"|"&amp;AI401)</f>
        <v/>
      </c>
      <c r="AK401" s="29">
        <f>IFERROR(TRIM(INDEX($A401:$X401,MATCH(Lists!$J$6,$A$1:$X$1,0))&amp;""),"")</f>
        <v/>
      </c>
    </row>
    <row r="402">
      <c r="Y402" s="28" t="n"/>
      <c r="Z402" s="30" t="n"/>
      <c r="AA402" s="30" t="n"/>
      <c r="AB402" s="28" t="n"/>
      <c r="AC402" s="29">
        <f>IFERROR(TRIM(INDEX($A402:$X402,MATCH(Lists!$J$2,$A$1:$X$1,0))&amp;""),"")</f>
        <v/>
      </c>
      <c r="AD402" s="29">
        <f>IFERROR(TRIM(INDEX($A402:$X402,MATCH(Lists!$J$3,$A$1:$X$1,0))&amp;""),"")</f>
        <v/>
      </c>
      <c r="AE402" s="29">
        <f>IFERROR(TRIM(INDEX($A402:$X402,MATCH(Lists!$J$4,$A$1:$X$1,0))&amp;""),"")</f>
        <v/>
      </c>
      <c r="AF402" s="29">
        <f>IFERROR(TRIM(INDEX($A402:$X402,MATCH(Lists!$J$5,$A$1:$X$1,0))&amp;""),"")</f>
        <v/>
      </c>
      <c r="AG402" s="29">
        <f>IFERROR(TRIM(INDEX($A402:$X402,MATCH(Lists!$J$7,$A$1:$X$1,0))&amp;""),"")</f>
        <v/>
      </c>
      <c r="AH402" s="29">
        <f>IF(AC402="",0,IF(UPPER(TRIM(Z402))="Y",0,IF(AG402="",1,IF(IFERROR(INDEX(Lists!$B$2:$B$9,MATCH(AG402,Lists!$A$2:$A$9,0)),"N")="Y",1,0))))</f>
        <v/>
      </c>
      <c r="AI402" s="29">
        <f>IF(AND(AH402=1,AF402&lt;&gt;""),SUMPRODUCT(($AF$2:AF402=AF402)*($AH$2:AH402=1)),"")</f>
        <v/>
      </c>
      <c r="AJ402" s="29">
        <f>IF(AI402="","",AF402&amp;"|"&amp;AI402)</f>
        <v/>
      </c>
      <c r="AK402" s="29">
        <f>IFERROR(TRIM(INDEX($A402:$X402,MATCH(Lists!$J$6,$A$1:$X$1,0))&amp;""),"")</f>
        <v/>
      </c>
    </row>
    <row r="403">
      <c r="Y403" s="28" t="n"/>
      <c r="Z403" s="30" t="n"/>
      <c r="AA403" s="30" t="n"/>
      <c r="AB403" s="28" t="n"/>
      <c r="AC403" s="29">
        <f>IFERROR(TRIM(INDEX($A403:$X403,MATCH(Lists!$J$2,$A$1:$X$1,0))&amp;""),"")</f>
        <v/>
      </c>
      <c r="AD403" s="29">
        <f>IFERROR(TRIM(INDEX($A403:$X403,MATCH(Lists!$J$3,$A$1:$X$1,0))&amp;""),"")</f>
        <v/>
      </c>
      <c r="AE403" s="29">
        <f>IFERROR(TRIM(INDEX($A403:$X403,MATCH(Lists!$J$4,$A$1:$X$1,0))&amp;""),"")</f>
        <v/>
      </c>
      <c r="AF403" s="29">
        <f>IFERROR(TRIM(INDEX($A403:$X403,MATCH(Lists!$J$5,$A$1:$X$1,0))&amp;""),"")</f>
        <v/>
      </c>
      <c r="AG403" s="29">
        <f>IFERROR(TRIM(INDEX($A403:$X403,MATCH(Lists!$J$7,$A$1:$X$1,0))&amp;""),"")</f>
        <v/>
      </c>
      <c r="AH403" s="29">
        <f>IF(AC403="",0,IF(UPPER(TRIM(Z403))="Y",0,IF(AG403="",1,IF(IFERROR(INDEX(Lists!$B$2:$B$9,MATCH(AG403,Lists!$A$2:$A$9,0)),"N")="Y",1,0))))</f>
        <v/>
      </c>
      <c r="AI403" s="29">
        <f>IF(AND(AH403=1,AF403&lt;&gt;""),SUMPRODUCT(($AF$2:AF403=AF403)*($AH$2:AH403=1)),"")</f>
        <v/>
      </c>
      <c r="AJ403" s="29">
        <f>IF(AI403="","",AF403&amp;"|"&amp;AI403)</f>
        <v/>
      </c>
      <c r="AK403" s="29">
        <f>IFERROR(TRIM(INDEX($A403:$X403,MATCH(Lists!$J$6,$A$1:$X$1,0))&amp;""),"")</f>
        <v/>
      </c>
    </row>
    <row r="404">
      <c r="Y404" s="28" t="n"/>
      <c r="Z404" s="30" t="n"/>
      <c r="AA404" s="30" t="n"/>
      <c r="AB404" s="28" t="n"/>
      <c r="AC404" s="29">
        <f>IFERROR(TRIM(INDEX($A404:$X404,MATCH(Lists!$J$2,$A$1:$X$1,0))&amp;""),"")</f>
        <v/>
      </c>
      <c r="AD404" s="29">
        <f>IFERROR(TRIM(INDEX($A404:$X404,MATCH(Lists!$J$3,$A$1:$X$1,0))&amp;""),"")</f>
        <v/>
      </c>
      <c r="AE404" s="29">
        <f>IFERROR(TRIM(INDEX($A404:$X404,MATCH(Lists!$J$4,$A$1:$X$1,0))&amp;""),"")</f>
        <v/>
      </c>
      <c r="AF404" s="29">
        <f>IFERROR(TRIM(INDEX($A404:$X404,MATCH(Lists!$J$5,$A$1:$X$1,0))&amp;""),"")</f>
        <v/>
      </c>
      <c r="AG404" s="29">
        <f>IFERROR(TRIM(INDEX($A404:$X404,MATCH(Lists!$J$7,$A$1:$X$1,0))&amp;""),"")</f>
        <v/>
      </c>
      <c r="AH404" s="29">
        <f>IF(AC404="",0,IF(UPPER(TRIM(Z404))="Y",0,IF(AG404="",1,IF(IFERROR(INDEX(Lists!$B$2:$B$9,MATCH(AG404,Lists!$A$2:$A$9,0)),"N")="Y",1,0))))</f>
        <v/>
      </c>
      <c r="AI404" s="29">
        <f>IF(AND(AH404=1,AF404&lt;&gt;""),SUMPRODUCT(($AF$2:AF404=AF404)*($AH$2:AH404=1)),"")</f>
        <v/>
      </c>
      <c r="AJ404" s="29">
        <f>IF(AI404="","",AF404&amp;"|"&amp;AI404)</f>
        <v/>
      </c>
      <c r="AK404" s="29">
        <f>IFERROR(TRIM(INDEX($A404:$X404,MATCH(Lists!$J$6,$A$1:$X$1,0))&amp;""),"")</f>
        <v/>
      </c>
    </row>
    <row r="405">
      <c r="Y405" s="28" t="n"/>
      <c r="Z405" s="30" t="n"/>
      <c r="AA405" s="30" t="n"/>
      <c r="AB405" s="28" t="n"/>
      <c r="AC405" s="29">
        <f>IFERROR(TRIM(INDEX($A405:$X405,MATCH(Lists!$J$2,$A$1:$X$1,0))&amp;""),"")</f>
        <v/>
      </c>
      <c r="AD405" s="29">
        <f>IFERROR(TRIM(INDEX($A405:$X405,MATCH(Lists!$J$3,$A$1:$X$1,0))&amp;""),"")</f>
        <v/>
      </c>
      <c r="AE405" s="29">
        <f>IFERROR(TRIM(INDEX($A405:$X405,MATCH(Lists!$J$4,$A$1:$X$1,0))&amp;""),"")</f>
        <v/>
      </c>
      <c r="AF405" s="29">
        <f>IFERROR(TRIM(INDEX($A405:$X405,MATCH(Lists!$J$5,$A$1:$X$1,0))&amp;""),"")</f>
        <v/>
      </c>
      <c r="AG405" s="29">
        <f>IFERROR(TRIM(INDEX($A405:$X405,MATCH(Lists!$J$7,$A$1:$X$1,0))&amp;""),"")</f>
        <v/>
      </c>
      <c r="AH405" s="29">
        <f>IF(AC405="",0,IF(UPPER(TRIM(Z405))="Y",0,IF(AG405="",1,IF(IFERROR(INDEX(Lists!$B$2:$B$9,MATCH(AG405,Lists!$A$2:$A$9,0)),"N")="Y",1,0))))</f>
        <v/>
      </c>
      <c r="AI405" s="29">
        <f>IF(AND(AH405=1,AF405&lt;&gt;""),SUMPRODUCT(($AF$2:AF405=AF405)*($AH$2:AH405=1)),"")</f>
        <v/>
      </c>
      <c r="AJ405" s="29">
        <f>IF(AI405="","",AF405&amp;"|"&amp;AI405)</f>
        <v/>
      </c>
      <c r="AK405" s="29">
        <f>IFERROR(TRIM(INDEX($A405:$X405,MATCH(Lists!$J$6,$A$1:$X$1,0))&amp;""),"")</f>
        <v/>
      </c>
    </row>
    <row r="406">
      <c r="Y406" s="28" t="n"/>
      <c r="Z406" s="30" t="n"/>
      <c r="AA406" s="30" t="n"/>
      <c r="AB406" s="28" t="n"/>
      <c r="AC406" s="29">
        <f>IFERROR(TRIM(INDEX($A406:$X406,MATCH(Lists!$J$2,$A$1:$X$1,0))&amp;""),"")</f>
        <v/>
      </c>
      <c r="AD406" s="29">
        <f>IFERROR(TRIM(INDEX($A406:$X406,MATCH(Lists!$J$3,$A$1:$X$1,0))&amp;""),"")</f>
        <v/>
      </c>
      <c r="AE406" s="29">
        <f>IFERROR(TRIM(INDEX($A406:$X406,MATCH(Lists!$J$4,$A$1:$X$1,0))&amp;""),"")</f>
        <v/>
      </c>
      <c r="AF406" s="29">
        <f>IFERROR(TRIM(INDEX($A406:$X406,MATCH(Lists!$J$5,$A$1:$X$1,0))&amp;""),"")</f>
        <v/>
      </c>
      <c r="AG406" s="29">
        <f>IFERROR(TRIM(INDEX($A406:$X406,MATCH(Lists!$J$7,$A$1:$X$1,0))&amp;""),"")</f>
        <v/>
      </c>
      <c r="AH406" s="29">
        <f>IF(AC406="",0,IF(UPPER(TRIM(Z406))="Y",0,IF(AG406="",1,IF(IFERROR(INDEX(Lists!$B$2:$B$9,MATCH(AG406,Lists!$A$2:$A$9,0)),"N")="Y",1,0))))</f>
        <v/>
      </c>
      <c r="AI406" s="29">
        <f>IF(AND(AH406=1,AF406&lt;&gt;""),SUMPRODUCT(($AF$2:AF406=AF406)*($AH$2:AH406=1)),"")</f>
        <v/>
      </c>
      <c r="AJ406" s="29">
        <f>IF(AI406="","",AF406&amp;"|"&amp;AI406)</f>
        <v/>
      </c>
      <c r="AK406" s="29">
        <f>IFERROR(TRIM(INDEX($A406:$X406,MATCH(Lists!$J$6,$A$1:$X$1,0))&amp;""),"")</f>
        <v/>
      </c>
    </row>
    <row r="407">
      <c r="Y407" s="28" t="n"/>
      <c r="Z407" s="30" t="n"/>
      <c r="AA407" s="30" t="n"/>
      <c r="AB407" s="28" t="n"/>
      <c r="AC407" s="29">
        <f>IFERROR(TRIM(INDEX($A407:$X407,MATCH(Lists!$J$2,$A$1:$X$1,0))&amp;""),"")</f>
        <v/>
      </c>
      <c r="AD407" s="29">
        <f>IFERROR(TRIM(INDEX($A407:$X407,MATCH(Lists!$J$3,$A$1:$X$1,0))&amp;""),"")</f>
        <v/>
      </c>
      <c r="AE407" s="29">
        <f>IFERROR(TRIM(INDEX($A407:$X407,MATCH(Lists!$J$4,$A$1:$X$1,0))&amp;""),"")</f>
        <v/>
      </c>
      <c r="AF407" s="29">
        <f>IFERROR(TRIM(INDEX($A407:$X407,MATCH(Lists!$J$5,$A$1:$X$1,0))&amp;""),"")</f>
        <v/>
      </c>
      <c r="AG407" s="29">
        <f>IFERROR(TRIM(INDEX($A407:$X407,MATCH(Lists!$J$7,$A$1:$X$1,0))&amp;""),"")</f>
        <v/>
      </c>
      <c r="AH407" s="29">
        <f>IF(AC407="",0,IF(UPPER(TRIM(Z407))="Y",0,IF(AG407="",1,IF(IFERROR(INDEX(Lists!$B$2:$B$9,MATCH(AG407,Lists!$A$2:$A$9,0)),"N")="Y",1,0))))</f>
        <v/>
      </c>
      <c r="AI407" s="29">
        <f>IF(AND(AH407=1,AF407&lt;&gt;""),SUMPRODUCT(($AF$2:AF407=AF407)*($AH$2:AH407=1)),"")</f>
        <v/>
      </c>
      <c r="AJ407" s="29">
        <f>IF(AI407="","",AF407&amp;"|"&amp;AI407)</f>
        <v/>
      </c>
      <c r="AK407" s="29">
        <f>IFERROR(TRIM(INDEX($A407:$X407,MATCH(Lists!$J$6,$A$1:$X$1,0))&amp;""),"")</f>
        <v/>
      </c>
    </row>
    <row r="408">
      <c r="Y408" s="28" t="n"/>
      <c r="Z408" s="30" t="n"/>
      <c r="AA408" s="30" t="n"/>
      <c r="AB408" s="28" t="n"/>
      <c r="AC408" s="29">
        <f>IFERROR(TRIM(INDEX($A408:$X408,MATCH(Lists!$J$2,$A$1:$X$1,0))&amp;""),"")</f>
        <v/>
      </c>
      <c r="AD408" s="29">
        <f>IFERROR(TRIM(INDEX($A408:$X408,MATCH(Lists!$J$3,$A$1:$X$1,0))&amp;""),"")</f>
        <v/>
      </c>
      <c r="AE408" s="29">
        <f>IFERROR(TRIM(INDEX($A408:$X408,MATCH(Lists!$J$4,$A$1:$X$1,0))&amp;""),"")</f>
        <v/>
      </c>
      <c r="AF408" s="29">
        <f>IFERROR(TRIM(INDEX($A408:$X408,MATCH(Lists!$J$5,$A$1:$X$1,0))&amp;""),"")</f>
        <v/>
      </c>
      <c r="AG408" s="29">
        <f>IFERROR(TRIM(INDEX($A408:$X408,MATCH(Lists!$J$7,$A$1:$X$1,0))&amp;""),"")</f>
        <v/>
      </c>
      <c r="AH408" s="29">
        <f>IF(AC408="",0,IF(UPPER(TRIM(Z408))="Y",0,IF(AG408="",1,IF(IFERROR(INDEX(Lists!$B$2:$B$9,MATCH(AG408,Lists!$A$2:$A$9,0)),"N")="Y",1,0))))</f>
        <v/>
      </c>
      <c r="AI408" s="29">
        <f>IF(AND(AH408=1,AF408&lt;&gt;""),SUMPRODUCT(($AF$2:AF408=AF408)*($AH$2:AH408=1)),"")</f>
        <v/>
      </c>
      <c r="AJ408" s="29">
        <f>IF(AI408="","",AF408&amp;"|"&amp;AI408)</f>
        <v/>
      </c>
      <c r="AK408" s="29">
        <f>IFERROR(TRIM(INDEX($A408:$X408,MATCH(Lists!$J$6,$A$1:$X$1,0))&amp;""),"")</f>
        <v/>
      </c>
    </row>
    <row r="409">
      <c r="Y409" s="28" t="n"/>
      <c r="Z409" s="30" t="n"/>
      <c r="AA409" s="30" t="n"/>
      <c r="AB409" s="28" t="n"/>
      <c r="AC409" s="29">
        <f>IFERROR(TRIM(INDEX($A409:$X409,MATCH(Lists!$J$2,$A$1:$X$1,0))&amp;""),"")</f>
        <v/>
      </c>
      <c r="AD409" s="29">
        <f>IFERROR(TRIM(INDEX($A409:$X409,MATCH(Lists!$J$3,$A$1:$X$1,0))&amp;""),"")</f>
        <v/>
      </c>
      <c r="AE409" s="29">
        <f>IFERROR(TRIM(INDEX($A409:$X409,MATCH(Lists!$J$4,$A$1:$X$1,0))&amp;""),"")</f>
        <v/>
      </c>
      <c r="AF409" s="29">
        <f>IFERROR(TRIM(INDEX($A409:$X409,MATCH(Lists!$J$5,$A$1:$X$1,0))&amp;""),"")</f>
        <v/>
      </c>
      <c r="AG409" s="29">
        <f>IFERROR(TRIM(INDEX($A409:$X409,MATCH(Lists!$J$7,$A$1:$X$1,0))&amp;""),"")</f>
        <v/>
      </c>
      <c r="AH409" s="29">
        <f>IF(AC409="",0,IF(UPPER(TRIM(Z409))="Y",0,IF(AG409="",1,IF(IFERROR(INDEX(Lists!$B$2:$B$9,MATCH(AG409,Lists!$A$2:$A$9,0)),"N")="Y",1,0))))</f>
        <v/>
      </c>
      <c r="AI409" s="29">
        <f>IF(AND(AH409=1,AF409&lt;&gt;""),SUMPRODUCT(($AF$2:AF409=AF409)*($AH$2:AH409=1)),"")</f>
        <v/>
      </c>
      <c r="AJ409" s="29">
        <f>IF(AI409="","",AF409&amp;"|"&amp;AI409)</f>
        <v/>
      </c>
      <c r="AK409" s="29">
        <f>IFERROR(TRIM(INDEX($A409:$X409,MATCH(Lists!$J$6,$A$1:$X$1,0))&amp;""),"")</f>
        <v/>
      </c>
    </row>
    <row r="410">
      <c r="Y410" s="28" t="n"/>
      <c r="Z410" s="30" t="n"/>
      <c r="AA410" s="30" t="n"/>
      <c r="AB410" s="28" t="n"/>
      <c r="AC410" s="29">
        <f>IFERROR(TRIM(INDEX($A410:$X410,MATCH(Lists!$J$2,$A$1:$X$1,0))&amp;""),"")</f>
        <v/>
      </c>
      <c r="AD410" s="29">
        <f>IFERROR(TRIM(INDEX($A410:$X410,MATCH(Lists!$J$3,$A$1:$X$1,0))&amp;""),"")</f>
        <v/>
      </c>
      <c r="AE410" s="29">
        <f>IFERROR(TRIM(INDEX($A410:$X410,MATCH(Lists!$J$4,$A$1:$X$1,0))&amp;""),"")</f>
        <v/>
      </c>
      <c r="AF410" s="29">
        <f>IFERROR(TRIM(INDEX($A410:$X410,MATCH(Lists!$J$5,$A$1:$X$1,0))&amp;""),"")</f>
        <v/>
      </c>
      <c r="AG410" s="29">
        <f>IFERROR(TRIM(INDEX($A410:$X410,MATCH(Lists!$J$7,$A$1:$X$1,0))&amp;""),"")</f>
        <v/>
      </c>
      <c r="AH410" s="29">
        <f>IF(AC410="",0,IF(UPPER(TRIM(Z410))="Y",0,IF(AG410="",1,IF(IFERROR(INDEX(Lists!$B$2:$B$9,MATCH(AG410,Lists!$A$2:$A$9,0)),"N")="Y",1,0))))</f>
        <v/>
      </c>
      <c r="AI410" s="29">
        <f>IF(AND(AH410=1,AF410&lt;&gt;""),SUMPRODUCT(($AF$2:AF410=AF410)*($AH$2:AH410=1)),"")</f>
        <v/>
      </c>
      <c r="AJ410" s="29">
        <f>IF(AI410="","",AF410&amp;"|"&amp;AI410)</f>
        <v/>
      </c>
      <c r="AK410" s="29">
        <f>IFERROR(TRIM(INDEX($A410:$X410,MATCH(Lists!$J$6,$A$1:$X$1,0))&amp;""),"")</f>
        <v/>
      </c>
    </row>
    <row r="411">
      <c r="Y411" s="28" t="n"/>
      <c r="Z411" s="30" t="n"/>
      <c r="AA411" s="30" t="n"/>
      <c r="AB411" s="28" t="n"/>
      <c r="AC411" s="29">
        <f>IFERROR(TRIM(INDEX($A411:$X411,MATCH(Lists!$J$2,$A$1:$X$1,0))&amp;""),"")</f>
        <v/>
      </c>
      <c r="AD411" s="29">
        <f>IFERROR(TRIM(INDEX($A411:$X411,MATCH(Lists!$J$3,$A$1:$X$1,0))&amp;""),"")</f>
        <v/>
      </c>
      <c r="AE411" s="29">
        <f>IFERROR(TRIM(INDEX($A411:$X411,MATCH(Lists!$J$4,$A$1:$X$1,0))&amp;""),"")</f>
        <v/>
      </c>
      <c r="AF411" s="29">
        <f>IFERROR(TRIM(INDEX($A411:$X411,MATCH(Lists!$J$5,$A$1:$X$1,0))&amp;""),"")</f>
        <v/>
      </c>
      <c r="AG411" s="29">
        <f>IFERROR(TRIM(INDEX($A411:$X411,MATCH(Lists!$J$7,$A$1:$X$1,0))&amp;""),"")</f>
        <v/>
      </c>
      <c r="AH411" s="29">
        <f>IF(AC411="",0,IF(UPPER(TRIM(Z411))="Y",0,IF(AG411="",1,IF(IFERROR(INDEX(Lists!$B$2:$B$9,MATCH(AG411,Lists!$A$2:$A$9,0)),"N")="Y",1,0))))</f>
        <v/>
      </c>
      <c r="AI411" s="29">
        <f>IF(AND(AH411=1,AF411&lt;&gt;""),SUMPRODUCT(($AF$2:AF411=AF411)*($AH$2:AH411=1)),"")</f>
        <v/>
      </c>
      <c r="AJ411" s="29">
        <f>IF(AI411="","",AF411&amp;"|"&amp;AI411)</f>
        <v/>
      </c>
      <c r="AK411" s="29">
        <f>IFERROR(TRIM(INDEX($A411:$X411,MATCH(Lists!$J$6,$A$1:$X$1,0))&amp;""),"")</f>
        <v/>
      </c>
    </row>
    <row r="412">
      <c r="Y412" s="28" t="n"/>
      <c r="Z412" s="30" t="n"/>
      <c r="AA412" s="30" t="n"/>
      <c r="AB412" s="28" t="n"/>
      <c r="AC412" s="29">
        <f>IFERROR(TRIM(INDEX($A412:$X412,MATCH(Lists!$J$2,$A$1:$X$1,0))&amp;""),"")</f>
        <v/>
      </c>
      <c r="AD412" s="29">
        <f>IFERROR(TRIM(INDEX($A412:$X412,MATCH(Lists!$J$3,$A$1:$X$1,0))&amp;""),"")</f>
        <v/>
      </c>
      <c r="AE412" s="29">
        <f>IFERROR(TRIM(INDEX($A412:$X412,MATCH(Lists!$J$4,$A$1:$X$1,0))&amp;""),"")</f>
        <v/>
      </c>
      <c r="AF412" s="29">
        <f>IFERROR(TRIM(INDEX($A412:$X412,MATCH(Lists!$J$5,$A$1:$X$1,0))&amp;""),"")</f>
        <v/>
      </c>
      <c r="AG412" s="29">
        <f>IFERROR(TRIM(INDEX($A412:$X412,MATCH(Lists!$J$7,$A$1:$X$1,0))&amp;""),"")</f>
        <v/>
      </c>
      <c r="AH412" s="29">
        <f>IF(AC412="",0,IF(UPPER(TRIM(Z412))="Y",0,IF(AG412="",1,IF(IFERROR(INDEX(Lists!$B$2:$B$9,MATCH(AG412,Lists!$A$2:$A$9,0)),"N")="Y",1,0))))</f>
        <v/>
      </c>
      <c r="AI412" s="29">
        <f>IF(AND(AH412=1,AF412&lt;&gt;""),SUMPRODUCT(($AF$2:AF412=AF412)*($AH$2:AH412=1)),"")</f>
        <v/>
      </c>
      <c r="AJ412" s="29">
        <f>IF(AI412="","",AF412&amp;"|"&amp;AI412)</f>
        <v/>
      </c>
      <c r="AK412" s="29">
        <f>IFERROR(TRIM(INDEX($A412:$X412,MATCH(Lists!$J$6,$A$1:$X$1,0))&amp;""),"")</f>
        <v/>
      </c>
    </row>
    <row r="413">
      <c r="Y413" s="28" t="n"/>
      <c r="Z413" s="30" t="n"/>
      <c r="AA413" s="30" t="n"/>
      <c r="AB413" s="28" t="n"/>
      <c r="AC413" s="29">
        <f>IFERROR(TRIM(INDEX($A413:$X413,MATCH(Lists!$J$2,$A$1:$X$1,0))&amp;""),"")</f>
        <v/>
      </c>
      <c r="AD413" s="29">
        <f>IFERROR(TRIM(INDEX($A413:$X413,MATCH(Lists!$J$3,$A$1:$X$1,0))&amp;""),"")</f>
        <v/>
      </c>
      <c r="AE413" s="29">
        <f>IFERROR(TRIM(INDEX($A413:$X413,MATCH(Lists!$J$4,$A$1:$X$1,0))&amp;""),"")</f>
        <v/>
      </c>
      <c r="AF413" s="29">
        <f>IFERROR(TRIM(INDEX($A413:$X413,MATCH(Lists!$J$5,$A$1:$X$1,0))&amp;""),"")</f>
        <v/>
      </c>
      <c r="AG413" s="29">
        <f>IFERROR(TRIM(INDEX($A413:$X413,MATCH(Lists!$J$7,$A$1:$X$1,0))&amp;""),"")</f>
        <v/>
      </c>
      <c r="AH413" s="29">
        <f>IF(AC413="",0,IF(UPPER(TRIM(Z413))="Y",0,IF(AG413="",1,IF(IFERROR(INDEX(Lists!$B$2:$B$9,MATCH(AG413,Lists!$A$2:$A$9,0)),"N")="Y",1,0))))</f>
        <v/>
      </c>
      <c r="AI413" s="29">
        <f>IF(AND(AH413=1,AF413&lt;&gt;""),SUMPRODUCT(($AF$2:AF413=AF413)*($AH$2:AH413=1)),"")</f>
        <v/>
      </c>
      <c r="AJ413" s="29">
        <f>IF(AI413="","",AF413&amp;"|"&amp;AI413)</f>
        <v/>
      </c>
      <c r="AK413" s="29">
        <f>IFERROR(TRIM(INDEX($A413:$X413,MATCH(Lists!$J$6,$A$1:$X$1,0))&amp;""),"")</f>
        <v/>
      </c>
    </row>
    <row r="414">
      <c r="Y414" s="28" t="n"/>
      <c r="Z414" s="30" t="n"/>
      <c r="AA414" s="30" t="n"/>
      <c r="AB414" s="28" t="n"/>
      <c r="AC414" s="29">
        <f>IFERROR(TRIM(INDEX($A414:$X414,MATCH(Lists!$J$2,$A$1:$X$1,0))&amp;""),"")</f>
        <v/>
      </c>
      <c r="AD414" s="29">
        <f>IFERROR(TRIM(INDEX($A414:$X414,MATCH(Lists!$J$3,$A$1:$X$1,0))&amp;""),"")</f>
        <v/>
      </c>
      <c r="AE414" s="29">
        <f>IFERROR(TRIM(INDEX($A414:$X414,MATCH(Lists!$J$4,$A$1:$X$1,0))&amp;""),"")</f>
        <v/>
      </c>
      <c r="AF414" s="29">
        <f>IFERROR(TRIM(INDEX($A414:$X414,MATCH(Lists!$J$5,$A$1:$X$1,0))&amp;""),"")</f>
        <v/>
      </c>
      <c r="AG414" s="29">
        <f>IFERROR(TRIM(INDEX($A414:$X414,MATCH(Lists!$J$7,$A$1:$X$1,0))&amp;""),"")</f>
        <v/>
      </c>
      <c r="AH414" s="29">
        <f>IF(AC414="",0,IF(UPPER(TRIM(Z414))="Y",0,IF(AG414="",1,IF(IFERROR(INDEX(Lists!$B$2:$B$9,MATCH(AG414,Lists!$A$2:$A$9,0)),"N")="Y",1,0))))</f>
        <v/>
      </c>
      <c r="AI414" s="29">
        <f>IF(AND(AH414=1,AF414&lt;&gt;""),SUMPRODUCT(($AF$2:AF414=AF414)*($AH$2:AH414=1)),"")</f>
        <v/>
      </c>
      <c r="AJ414" s="29">
        <f>IF(AI414="","",AF414&amp;"|"&amp;AI414)</f>
        <v/>
      </c>
      <c r="AK414" s="29">
        <f>IFERROR(TRIM(INDEX($A414:$X414,MATCH(Lists!$J$6,$A$1:$X$1,0))&amp;""),"")</f>
        <v/>
      </c>
    </row>
    <row r="415">
      <c r="Y415" s="28" t="n"/>
      <c r="Z415" s="30" t="n"/>
      <c r="AA415" s="30" t="n"/>
      <c r="AB415" s="28" t="n"/>
      <c r="AC415" s="29">
        <f>IFERROR(TRIM(INDEX($A415:$X415,MATCH(Lists!$J$2,$A$1:$X$1,0))&amp;""),"")</f>
        <v/>
      </c>
      <c r="AD415" s="29">
        <f>IFERROR(TRIM(INDEX($A415:$X415,MATCH(Lists!$J$3,$A$1:$X$1,0))&amp;""),"")</f>
        <v/>
      </c>
      <c r="AE415" s="29">
        <f>IFERROR(TRIM(INDEX($A415:$X415,MATCH(Lists!$J$4,$A$1:$X$1,0))&amp;""),"")</f>
        <v/>
      </c>
      <c r="AF415" s="29">
        <f>IFERROR(TRIM(INDEX($A415:$X415,MATCH(Lists!$J$5,$A$1:$X$1,0))&amp;""),"")</f>
        <v/>
      </c>
      <c r="AG415" s="29">
        <f>IFERROR(TRIM(INDEX($A415:$X415,MATCH(Lists!$J$7,$A$1:$X$1,0))&amp;""),"")</f>
        <v/>
      </c>
      <c r="AH415" s="29">
        <f>IF(AC415="",0,IF(UPPER(TRIM(Z415))="Y",0,IF(AG415="",1,IF(IFERROR(INDEX(Lists!$B$2:$B$9,MATCH(AG415,Lists!$A$2:$A$9,0)),"N")="Y",1,0))))</f>
        <v/>
      </c>
      <c r="AI415" s="29">
        <f>IF(AND(AH415=1,AF415&lt;&gt;""),SUMPRODUCT(($AF$2:AF415=AF415)*($AH$2:AH415=1)),"")</f>
        <v/>
      </c>
      <c r="AJ415" s="29">
        <f>IF(AI415="","",AF415&amp;"|"&amp;AI415)</f>
        <v/>
      </c>
      <c r="AK415" s="29">
        <f>IFERROR(TRIM(INDEX($A415:$X415,MATCH(Lists!$J$6,$A$1:$X$1,0))&amp;""),"")</f>
        <v/>
      </c>
    </row>
    <row r="416">
      <c r="Y416" s="28" t="n"/>
      <c r="Z416" s="30" t="n"/>
      <c r="AA416" s="30" t="n"/>
      <c r="AB416" s="28" t="n"/>
      <c r="AC416" s="29">
        <f>IFERROR(TRIM(INDEX($A416:$X416,MATCH(Lists!$J$2,$A$1:$X$1,0))&amp;""),"")</f>
        <v/>
      </c>
      <c r="AD416" s="29">
        <f>IFERROR(TRIM(INDEX($A416:$X416,MATCH(Lists!$J$3,$A$1:$X$1,0))&amp;""),"")</f>
        <v/>
      </c>
      <c r="AE416" s="29">
        <f>IFERROR(TRIM(INDEX($A416:$X416,MATCH(Lists!$J$4,$A$1:$X$1,0))&amp;""),"")</f>
        <v/>
      </c>
      <c r="AF416" s="29">
        <f>IFERROR(TRIM(INDEX($A416:$X416,MATCH(Lists!$J$5,$A$1:$X$1,0))&amp;""),"")</f>
        <v/>
      </c>
      <c r="AG416" s="29">
        <f>IFERROR(TRIM(INDEX($A416:$X416,MATCH(Lists!$J$7,$A$1:$X$1,0))&amp;""),"")</f>
        <v/>
      </c>
      <c r="AH416" s="29">
        <f>IF(AC416="",0,IF(UPPER(TRIM(Z416))="Y",0,IF(AG416="",1,IF(IFERROR(INDEX(Lists!$B$2:$B$9,MATCH(AG416,Lists!$A$2:$A$9,0)),"N")="Y",1,0))))</f>
        <v/>
      </c>
      <c r="AI416" s="29">
        <f>IF(AND(AH416=1,AF416&lt;&gt;""),SUMPRODUCT(($AF$2:AF416=AF416)*($AH$2:AH416=1)),"")</f>
        <v/>
      </c>
      <c r="AJ416" s="29">
        <f>IF(AI416="","",AF416&amp;"|"&amp;AI416)</f>
        <v/>
      </c>
      <c r="AK416" s="29">
        <f>IFERROR(TRIM(INDEX($A416:$X416,MATCH(Lists!$J$6,$A$1:$X$1,0))&amp;""),"")</f>
        <v/>
      </c>
    </row>
    <row r="417">
      <c r="Y417" s="28" t="n"/>
      <c r="Z417" s="30" t="n"/>
      <c r="AA417" s="30" t="n"/>
      <c r="AB417" s="28" t="n"/>
      <c r="AC417" s="29">
        <f>IFERROR(TRIM(INDEX($A417:$X417,MATCH(Lists!$J$2,$A$1:$X$1,0))&amp;""),"")</f>
        <v/>
      </c>
      <c r="AD417" s="29">
        <f>IFERROR(TRIM(INDEX($A417:$X417,MATCH(Lists!$J$3,$A$1:$X$1,0))&amp;""),"")</f>
        <v/>
      </c>
      <c r="AE417" s="29">
        <f>IFERROR(TRIM(INDEX($A417:$X417,MATCH(Lists!$J$4,$A$1:$X$1,0))&amp;""),"")</f>
        <v/>
      </c>
      <c r="AF417" s="29">
        <f>IFERROR(TRIM(INDEX($A417:$X417,MATCH(Lists!$J$5,$A$1:$X$1,0))&amp;""),"")</f>
        <v/>
      </c>
      <c r="AG417" s="29">
        <f>IFERROR(TRIM(INDEX($A417:$X417,MATCH(Lists!$J$7,$A$1:$X$1,0))&amp;""),"")</f>
        <v/>
      </c>
      <c r="AH417" s="29">
        <f>IF(AC417="",0,IF(UPPER(TRIM(Z417))="Y",0,IF(AG417="",1,IF(IFERROR(INDEX(Lists!$B$2:$B$9,MATCH(AG417,Lists!$A$2:$A$9,0)),"N")="Y",1,0))))</f>
        <v/>
      </c>
      <c r="AI417" s="29">
        <f>IF(AND(AH417=1,AF417&lt;&gt;""),SUMPRODUCT(($AF$2:AF417=AF417)*($AH$2:AH417=1)),"")</f>
        <v/>
      </c>
      <c r="AJ417" s="29">
        <f>IF(AI417="","",AF417&amp;"|"&amp;AI417)</f>
        <v/>
      </c>
      <c r="AK417" s="29">
        <f>IFERROR(TRIM(INDEX($A417:$X417,MATCH(Lists!$J$6,$A$1:$X$1,0))&amp;""),"")</f>
        <v/>
      </c>
    </row>
    <row r="418">
      <c r="Y418" s="28" t="n"/>
      <c r="Z418" s="30" t="n"/>
      <c r="AA418" s="30" t="n"/>
      <c r="AB418" s="28" t="n"/>
      <c r="AC418" s="29">
        <f>IFERROR(TRIM(INDEX($A418:$X418,MATCH(Lists!$J$2,$A$1:$X$1,0))&amp;""),"")</f>
        <v/>
      </c>
      <c r="AD418" s="29">
        <f>IFERROR(TRIM(INDEX($A418:$X418,MATCH(Lists!$J$3,$A$1:$X$1,0))&amp;""),"")</f>
        <v/>
      </c>
      <c r="AE418" s="29">
        <f>IFERROR(TRIM(INDEX($A418:$X418,MATCH(Lists!$J$4,$A$1:$X$1,0))&amp;""),"")</f>
        <v/>
      </c>
      <c r="AF418" s="29">
        <f>IFERROR(TRIM(INDEX($A418:$X418,MATCH(Lists!$J$5,$A$1:$X$1,0))&amp;""),"")</f>
        <v/>
      </c>
      <c r="AG418" s="29">
        <f>IFERROR(TRIM(INDEX($A418:$X418,MATCH(Lists!$J$7,$A$1:$X$1,0))&amp;""),"")</f>
        <v/>
      </c>
      <c r="AH418" s="29">
        <f>IF(AC418="",0,IF(UPPER(TRIM(Z418))="Y",0,IF(AG418="",1,IF(IFERROR(INDEX(Lists!$B$2:$B$9,MATCH(AG418,Lists!$A$2:$A$9,0)),"N")="Y",1,0))))</f>
        <v/>
      </c>
      <c r="AI418" s="29">
        <f>IF(AND(AH418=1,AF418&lt;&gt;""),SUMPRODUCT(($AF$2:AF418=AF418)*($AH$2:AH418=1)),"")</f>
        <v/>
      </c>
      <c r="AJ418" s="29">
        <f>IF(AI418="","",AF418&amp;"|"&amp;AI418)</f>
        <v/>
      </c>
      <c r="AK418" s="29">
        <f>IFERROR(TRIM(INDEX($A418:$X418,MATCH(Lists!$J$6,$A$1:$X$1,0))&amp;""),"")</f>
        <v/>
      </c>
    </row>
    <row r="419">
      <c r="Y419" s="28" t="n"/>
      <c r="Z419" s="30" t="n"/>
      <c r="AA419" s="30" t="n"/>
      <c r="AB419" s="28" t="n"/>
      <c r="AC419" s="29">
        <f>IFERROR(TRIM(INDEX($A419:$X419,MATCH(Lists!$J$2,$A$1:$X$1,0))&amp;""),"")</f>
        <v/>
      </c>
      <c r="AD419" s="29">
        <f>IFERROR(TRIM(INDEX($A419:$X419,MATCH(Lists!$J$3,$A$1:$X$1,0))&amp;""),"")</f>
        <v/>
      </c>
      <c r="AE419" s="29">
        <f>IFERROR(TRIM(INDEX($A419:$X419,MATCH(Lists!$J$4,$A$1:$X$1,0))&amp;""),"")</f>
        <v/>
      </c>
      <c r="AF419" s="29">
        <f>IFERROR(TRIM(INDEX($A419:$X419,MATCH(Lists!$J$5,$A$1:$X$1,0))&amp;""),"")</f>
        <v/>
      </c>
      <c r="AG419" s="29">
        <f>IFERROR(TRIM(INDEX($A419:$X419,MATCH(Lists!$J$7,$A$1:$X$1,0))&amp;""),"")</f>
        <v/>
      </c>
      <c r="AH419" s="29">
        <f>IF(AC419="",0,IF(UPPER(TRIM(Z419))="Y",0,IF(AG419="",1,IF(IFERROR(INDEX(Lists!$B$2:$B$9,MATCH(AG419,Lists!$A$2:$A$9,0)),"N")="Y",1,0))))</f>
        <v/>
      </c>
      <c r="AI419" s="29">
        <f>IF(AND(AH419=1,AF419&lt;&gt;""),SUMPRODUCT(($AF$2:AF419=AF419)*($AH$2:AH419=1)),"")</f>
        <v/>
      </c>
      <c r="AJ419" s="29">
        <f>IF(AI419="","",AF419&amp;"|"&amp;AI419)</f>
        <v/>
      </c>
      <c r="AK419" s="29">
        <f>IFERROR(TRIM(INDEX($A419:$X419,MATCH(Lists!$J$6,$A$1:$X$1,0))&amp;""),"")</f>
        <v/>
      </c>
    </row>
    <row r="420">
      <c r="Y420" s="28" t="n"/>
      <c r="Z420" s="30" t="n"/>
      <c r="AA420" s="30" t="n"/>
      <c r="AB420" s="28" t="n"/>
      <c r="AC420" s="29">
        <f>IFERROR(TRIM(INDEX($A420:$X420,MATCH(Lists!$J$2,$A$1:$X$1,0))&amp;""),"")</f>
        <v/>
      </c>
      <c r="AD420" s="29">
        <f>IFERROR(TRIM(INDEX($A420:$X420,MATCH(Lists!$J$3,$A$1:$X$1,0))&amp;""),"")</f>
        <v/>
      </c>
      <c r="AE420" s="29">
        <f>IFERROR(TRIM(INDEX($A420:$X420,MATCH(Lists!$J$4,$A$1:$X$1,0))&amp;""),"")</f>
        <v/>
      </c>
      <c r="AF420" s="29">
        <f>IFERROR(TRIM(INDEX($A420:$X420,MATCH(Lists!$J$5,$A$1:$X$1,0))&amp;""),"")</f>
        <v/>
      </c>
      <c r="AG420" s="29">
        <f>IFERROR(TRIM(INDEX($A420:$X420,MATCH(Lists!$J$7,$A$1:$X$1,0))&amp;""),"")</f>
        <v/>
      </c>
      <c r="AH420" s="29">
        <f>IF(AC420="",0,IF(UPPER(TRIM(Z420))="Y",0,IF(AG420="",1,IF(IFERROR(INDEX(Lists!$B$2:$B$9,MATCH(AG420,Lists!$A$2:$A$9,0)),"N")="Y",1,0))))</f>
        <v/>
      </c>
      <c r="AI420" s="29">
        <f>IF(AND(AH420=1,AF420&lt;&gt;""),SUMPRODUCT(($AF$2:AF420=AF420)*($AH$2:AH420=1)),"")</f>
        <v/>
      </c>
      <c r="AJ420" s="29">
        <f>IF(AI420="","",AF420&amp;"|"&amp;AI420)</f>
        <v/>
      </c>
      <c r="AK420" s="29">
        <f>IFERROR(TRIM(INDEX($A420:$X420,MATCH(Lists!$J$6,$A$1:$X$1,0))&amp;""),"")</f>
        <v/>
      </c>
    </row>
    <row r="421">
      <c r="Y421" s="28" t="n"/>
      <c r="Z421" s="30" t="n"/>
      <c r="AA421" s="30" t="n"/>
      <c r="AB421" s="28" t="n"/>
      <c r="AC421" s="29">
        <f>IFERROR(TRIM(INDEX($A421:$X421,MATCH(Lists!$J$2,$A$1:$X$1,0))&amp;""),"")</f>
        <v/>
      </c>
      <c r="AD421" s="29">
        <f>IFERROR(TRIM(INDEX($A421:$X421,MATCH(Lists!$J$3,$A$1:$X$1,0))&amp;""),"")</f>
        <v/>
      </c>
      <c r="AE421" s="29">
        <f>IFERROR(TRIM(INDEX($A421:$X421,MATCH(Lists!$J$4,$A$1:$X$1,0))&amp;""),"")</f>
        <v/>
      </c>
      <c r="AF421" s="29">
        <f>IFERROR(TRIM(INDEX($A421:$X421,MATCH(Lists!$J$5,$A$1:$X$1,0))&amp;""),"")</f>
        <v/>
      </c>
      <c r="AG421" s="29">
        <f>IFERROR(TRIM(INDEX($A421:$X421,MATCH(Lists!$J$7,$A$1:$X$1,0))&amp;""),"")</f>
        <v/>
      </c>
      <c r="AH421" s="29">
        <f>IF(AC421="",0,IF(UPPER(TRIM(Z421))="Y",0,IF(AG421="",1,IF(IFERROR(INDEX(Lists!$B$2:$B$9,MATCH(AG421,Lists!$A$2:$A$9,0)),"N")="Y",1,0))))</f>
        <v/>
      </c>
      <c r="AI421" s="29">
        <f>IF(AND(AH421=1,AF421&lt;&gt;""),SUMPRODUCT(($AF$2:AF421=AF421)*($AH$2:AH421=1)),"")</f>
        <v/>
      </c>
      <c r="AJ421" s="29">
        <f>IF(AI421="","",AF421&amp;"|"&amp;AI421)</f>
        <v/>
      </c>
      <c r="AK421" s="29">
        <f>IFERROR(TRIM(INDEX($A421:$X421,MATCH(Lists!$J$6,$A$1:$X$1,0))&amp;""),"")</f>
        <v/>
      </c>
    </row>
    <row r="422">
      <c r="Y422" s="28" t="n"/>
      <c r="Z422" s="30" t="n"/>
      <c r="AA422" s="30" t="n"/>
      <c r="AB422" s="28" t="n"/>
      <c r="AC422" s="29">
        <f>IFERROR(TRIM(INDEX($A422:$X422,MATCH(Lists!$J$2,$A$1:$X$1,0))&amp;""),"")</f>
        <v/>
      </c>
      <c r="AD422" s="29">
        <f>IFERROR(TRIM(INDEX($A422:$X422,MATCH(Lists!$J$3,$A$1:$X$1,0))&amp;""),"")</f>
        <v/>
      </c>
      <c r="AE422" s="29">
        <f>IFERROR(TRIM(INDEX($A422:$X422,MATCH(Lists!$J$4,$A$1:$X$1,0))&amp;""),"")</f>
        <v/>
      </c>
      <c r="AF422" s="29">
        <f>IFERROR(TRIM(INDEX($A422:$X422,MATCH(Lists!$J$5,$A$1:$X$1,0))&amp;""),"")</f>
        <v/>
      </c>
      <c r="AG422" s="29">
        <f>IFERROR(TRIM(INDEX($A422:$X422,MATCH(Lists!$J$7,$A$1:$X$1,0))&amp;""),"")</f>
        <v/>
      </c>
      <c r="AH422" s="29">
        <f>IF(AC422="",0,IF(UPPER(TRIM(Z422))="Y",0,IF(AG422="",1,IF(IFERROR(INDEX(Lists!$B$2:$B$9,MATCH(AG422,Lists!$A$2:$A$9,0)),"N")="Y",1,0))))</f>
        <v/>
      </c>
      <c r="AI422" s="29">
        <f>IF(AND(AH422=1,AF422&lt;&gt;""),SUMPRODUCT(($AF$2:AF422=AF422)*($AH$2:AH422=1)),"")</f>
        <v/>
      </c>
      <c r="AJ422" s="29">
        <f>IF(AI422="","",AF422&amp;"|"&amp;AI422)</f>
        <v/>
      </c>
      <c r="AK422" s="29">
        <f>IFERROR(TRIM(INDEX($A422:$X422,MATCH(Lists!$J$6,$A$1:$X$1,0))&amp;""),"")</f>
        <v/>
      </c>
    </row>
    <row r="423">
      <c r="Y423" s="28" t="n"/>
      <c r="Z423" s="30" t="n"/>
      <c r="AA423" s="30" t="n"/>
      <c r="AB423" s="28" t="n"/>
      <c r="AC423" s="29">
        <f>IFERROR(TRIM(INDEX($A423:$X423,MATCH(Lists!$J$2,$A$1:$X$1,0))&amp;""),"")</f>
        <v/>
      </c>
      <c r="AD423" s="29">
        <f>IFERROR(TRIM(INDEX($A423:$X423,MATCH(Lists!$J$3,$A$1:$X$1,0))&amp;""),"")</f>
        <v/>
      </c>
      <c r="AE423" s="29">
        <f>IFERROR(TRIM(INDEX($A423:$X423,MATCH(Lists!$J$4,$A$1:$X$1,0))&amp;""),"")</f>
        <v/>
      </c>
      <c r="AF423" s="29">
        <f>IFERROR(TRIM(INDEX($A423:$X423,MATCH(Lists!$J$5,$A$1:$X$1,0))&amp;""),"")</f>
        <v/>
      </c>
      <c r="AG423" s="29">
        <f>IFERROR(TRIM(INDEX($A423:$X423,MATCH(Lists!$J$7,$A$1:$X$1,0))&amp;""),"")</f>
        <v/>
      </c>
      <c r="AH423" s="29">
        <f>IF(AC423="",0,IF(UPPER(TRIM(Z423))="Y",0,IF(AG423="",1,IF(IFERROR(INDEX(Lists!$B$2:$B$9,MATCH(AG423,Lists!$A$2:$A$9,0)),"N")="Y",1,0))))</f>
        <v/>
      </c>
      <c r="AI423" s="29">
        <f>IF(AND(AH423=1,AF423&lt;&gt;""),SUMPRODUCT(($AF$2:AF423=AF423)*($AH$2:AH423=1)),"")</f>
        <v/>
      </c>
      <c r="AJ423" s="29">
        <f>IF(AI423="","",AF423&amp;"|"&amp;AI423)</f>
        <v/>
      </c>
      <c r="AK423" s="29">
        <f>IFERROR(TRIM(INDEX($A423:$X423,MATCH(Lists!$J$6,$A$1:$X$1,0))&amp;""),"")</f>
        <v/>
      </c>
    </row>
    <row r="424">
      <c r="Y424" s="28" t="n"/>
      <c r="Z424" s="30" t="n"/>
      <c r="AA424" s="30" t="n"/>
      <c r="AB424" s="28" t="n"/>
      <c r="AC424" s="29">
        <f>IFERROR(TRIM(INDEX($A424:$X424,MATCH(Lists!$J$2,$A$1:$X$1,0))&amp;""),"")</f>
        <v/>
      </c>
      <c r="AD424" s="29">
        <f>IFERROR(TRIM(INDEX($A424:$X424,MATCH(Lists!$J$3,$A$1:$X$1,0))&amp;""),"")</f>
        <v/>
      </c>
      <c r="AE424" s="29">
        <f>IFERROR(TRIM(INDEX($A424:$X424,MATCH(Lists!$J$4,$A$1:$X$1,0))&amp;""),"")</f>
        <v/>
      </c>
      <c r="AF424" s="29">
        <f>IFERROR(TRIM(INDEX($A424:$X424,MATCH(Lists!$J$5,$A$1:$X$1,0))&amp;""),"")</f>
        <v/>
      </c>
      <c r="AG424" s="29">
        <f>IFERROR(TRIM(INDEX($A424:$X424,MATCH(Lists!$J$7,$A$1:$X$1,0))&amp;""),"")</f>
        <v/>
      </c>
      <c r="AH424" s="29">
        <f>IF(AC424="",0,IF(UPPER(TRIM(Z424))="Y",0,IF(AG424="",1,IF(IFERROR(INDEX(Lists!$B$2:$B$9,MATCH(AG424,Lists!$A$2:$A$9,0)),"N")="Y",1,0))))</f>
        <v/>
      </c>
      <c r="AI424" s="29">
        <f>IF(AND(AH424=1,AF424&lt;&gt;""),SUMPRODUCT(($AF$2:AF424=AF424)*($AH$2:AH424=1)),"")</f>
        <v/>
      </c>
      <c r="AJ424" s="29">
        <f>IF(AI424="","",AF424&amp;"|"&amp;AI424)</f>
        <v/>
      </c>
      <c r="AK424" s="29">
        <f>IFERROR(TRIM(INDEX($A424:$X424,MATCH(Lists!$J$6,$A$1:$X$1,0))&amp;""),"")</f>
        <v/>
      </c>
    </row>
    <row r="425">
      <c r="Y425" s="28" t="n"/>
      <c r="Z425" s="30" t="n"/>
      <c r="AA425" s="30" t="n"/>
      <c r="AB425" s="28" t="n"/>
      <c r="AC425" s="29">
        <f>IFERROR(TRIM(INDEX($A425:$X425,MATCH(Lists!$J$2,$A$1:$X$1,0))&amp;""),"")</f>
        <v/>
      </c>
      <c r="AD425" s="29">
        <f>IFERROR(TRIM(INDEX($A425:$X425,MATCH(Lists!$J$3,$A$1:$X$1,0))&amp;""),"")</f>
        <v/>
      </c>
      <c r="AE425" s="29">
        <f>IFERROR(TRIM(INDEX($A425:$X425,MATCH(Lists!$J$4,$A$1:$X$1,0))&amp;""),"")</f>
        <v/>
      </c>
      <c r="AF425" s="29">
        <f>IFERROR(TRIM(INDEX($A425:$X425,MATCH(Lists!$J$5,$A$1:$X$1,0))&amp;""),"")</f>
        <v/>
      </c>
      <c r="AG425" s="29">
        <f>IFERROR(TRIM(INDEX($A425:$X425,MATCH(Lists!$J$7,$A$1:$X$1,0))&amp;""),"")</f>
        <v/>
      </c>
      <c r="AH425" s="29">
        <f>IF(AC425="",0,IF(UPPER(TRIM(Z425))="Y",0,IF(AG425="",1,IF(IFERROR(INDEX(Lists!$B$2:$B$9,MATCH(AG425,Lists!$A$2:$A$9,0)),"N")="Y",1,0))))</f>
        <v/>
      </c>
      <c r="AI425" s="29">
        <f>IF(AND(AH425=1,AF425&lt;&gt;""),SUMPRODUCT(($AF$2:AF425=AF425)*($AH$2:AH425=1)),"")</f>
        <v/>
      </c>
      <c r="AJ425" s="29">
        <f>IF(AI425="","",AF425&amp;"|"&amp;AI425)</f>
        <v/>
      </c>
      <c r="AK425" s="29">
        <f>IFERROR(TRIM(INDEX($A425:$X425,MATCH(Lists!$J$6,$A$1:$X$1,0))&amp;""),"")</f>
        <v/>
      </c>
    </row>
    <row r="426">
      <c r="Y426" s="28" t="n"/>
      <c r="Z426" s="30" t="n"/>
      <c r="AA426" s="30" t="n"/>
      <c r="AB426" s="28" t="n"/>
      <c r="AC426" s="29">
        <f>IFERROR(TRIM(INDEX($A426:$X426,MATCH(Lists!$J$2,$A$1:$X$1,0))&amp;""),"")</f>
        <v/>
      </c>
      <c r="AD426" s="29">
        <f>IFERROR(TRIM(INDEX($A426:$X426,MATCH(Lists!$J$3,$A$1:$X$1,0))&amp;""),"")</f>
        <v/>
      </c>
      <c r="AE426" s="29">
        <f>IFERROR(TRIM(INDEX($A426:$X426,MATCH(Lists!$J$4,$A$1:$X$1,0))&amp;""),"")</f>
        <v/>
      </c>
      <c r="AF426" s="29">
        <f>IFERROR(TRIM(INDEX($A426:$X426,MATCH(Lists!$J$5,$A$1:$X$1,0))&amp;""),"")</f>
        <v/>
      </c>
      <c r="AG426" s="29">
        <f>IFERROR(TRIM(INDEX($A426:$X426,MATCH(Lists!$J$7,$A$1:$X$1,0))&amp;""),"")</f>
        <v/>
      </c>
      <c r="AH426" s="29">
        <f>IF(AC426="",0,IF(UPPER(TRIM(Z426))="Y",0,IF(AG426="",1,IF(IFERROR(INDEX(Lists!$B$2:$B$9,MATCH(AG426,Lists!$A$2:$A$9,0)),"N")="Y",1,0))))</f>
        <v/>
      </c>
      <c r="AI426" s="29">
        <f>IF(AND(AH426=1,AF426&lt;&gt;""),SUMPRODUCT(($AF$2:AF426=AF426)*($AH$2:AH426=1)),"")</f>
        <v/>
      </c>
      <c r="AJ426" s="29">
        <f>IF(AI426="","",AF426&amp;"|"&amp;AI426)</f>
        <v/>
      </c>
      <c r="AK426" s="29">
        <f>IFERROR(TRIM(INDEX($A426:$X426,MATCH(Lists!$J$6,$A$1:$X$1,0))&amp;""),"")</f>
        <v/>
      </c>
    </row>
    <row r="427">
      <c r="Y427" s="28" t="n"/>
      <c r="Z427" s="30" t="n"/>
      <c r="AA427" s="30" t="n"/>
      <c r="AB427" s="28" t="n"/>
      <c r="AC427" s="29">
        <f>IFERROR(TRIM(INDEX($A427:$X427,MATCH(Lists!$J$2,$A$1:$X$1,0))&amp;""),"")</f>
        <v/>
      </c>
      <c r="AD427" s="29">
        <f>IFERROR(TRIM(INDEX($A427:$X427,MATCH(Lists!$J$3,$A$1:$X$1,0))&amp;""),"")</f>
        <v/>
      </c>
      <c r="AE427" s="29">
        <f>IFERROR(TRIM(INDEX($A427:$X427,MATCH(Lists!$J$4,$A$1:$X$1,0))&amp;""),"")</f>
        <v/>
      </c>
      <c r="AF427" s="29">
        <f>IFERROR(TRIM(INDEX($A427:$X427,MATCH(Lists!$J$5,$A$1:$X$1,0))&amp;""),"")</f>
        <v/>
      </c>
      <c r="AG427" s="29">
        <f>IFERROR(TRIM(INDEX($A427:$X427,MATCH(Lists!$J$7,$A$1:$X$1,0))&amp;""),"")</f>
        <v/>
      </c>
      <c r="AH427" s="29">
        <f>IF(AC427="",0,IF(UPPER(TRIM(Z427))="Y",0,IF(AG427="",1,IF(IFERROR(INDEX(Lists!$B$2:$B$9,MATCH(AG427,Lists!$A$2:$A$9,0)),"N")="Y",1,0))))</f>
        <v/>
      </c>
      <c r="AI427" s="29">
        <f>IF(AND(AH427=1,AF427&lt;&gt;""),SUMPRODUCT(($AF$2:AF427=AF427)*($AH$2:AH427=1)),"")</f>
        <v/>
      </c>
      <c r="AJ427" s="29">
        <f>IF(AI427="","",AF427&amp;"|"&amp;AI427)</f>
        <v/>
      </c>
      <c r="AK427" s="29">
        <f>IFERROR(TRIM(INDEX($A427:$X427,MATCH(Lists!$J$6,$A$1:$X$1,0))&amp;""),"")</f>
        <v/>
      </c>
    </row>
    <row r="428">
      <c r="Y428" s="28" t="n"/>
      <c r="Z428" s="30" t="n"/>
      <c r="AA428" s="30" t="n"/>
      <c r="AB428" s="28" t="n"/>
      <c r="AC428" s="29">
        <f>IFERROR(TRIM(INDEX($A428:$X428,MATCH(Lists!$J$2,$A$1:$X$1,0))&amp;""),"")</f>
        <v/>
      </c>
      <c r="AD428" s="29">
        <f>IFERROR(TRIM(INDEX($A428:$X428,MATCH(Lists!$J$3,$A$1:$X$1,0))&amp;""),"")</f>
        <v/>
      </c>
      <c r="AE428" s="29">
        <f>IFERROR(TRIM(INDEX($A428:$X428,MATCH(Lists!$J$4,$A$1:$X$1,0))&amp;""),"")</f>
        <v/>
      </c>
      <c r="AF428" s="29">
        <f>IFERROR(TRIM(INDEX($A428:$X428,MATCH(Lists!$J$5,$A$1:$X$1,0))&amp;""),"")</f>
        <v/>
      </c>
      <c r="AG428" s="29">
        <f>IFERROR(TRIM(INDEX($A428:$X428,MATCH(Lists!$J$7,$A$1:$X$1,0))&amp;""),"")</f>
        <v/>
      </c>
      <c r="AH428" s="29">
        <f>IF(AC428="",0,IF(UPPER(TRIM(Z428))="Y",0,IF(AG428="",1,IF(IFERROR(INDEX(Lists!$B$2:$B$9,MATCH(AG428,Lists!$A$2:$A$9,0)),"N")="Y",1,0))))</f>
        <v/>
      </c>
      <c r="AI428" s="29">
        <f>IF(AND(AH428=1,AF428&lt;&gt;""),SUMPRODUCT(($AF$2:AF428=AF428)*($AH$2:AH428=1)),"")</f>
        <v/>
      </c>
      <c r="AJ428" s="29">
        <f>IF(AI428="","",AF428&amp;"|"&amp;AI428)</f>
        <v/>
      </c>
      <c r="AK428" s="29">
        <f>IFERROR(TRIM(INDEX($A428:$X428,MATCH(Lists!$J$6,$A$1:$X$1,0))&amp;""),"")</f>
        <v/>
      </c>
    </row>
    <row r="429">
      <c r="Y429" s="28" t="n"/>
      <c r="Z429" s="30" t="n"/>
      <c r="AA429" s="30" t="n"/>
      <c r="AB429" s="28" t="n"/>
      <c r="AC429" s="29">
        <f>IFERROR(TRIM(INDEX($A429:$X429,MATCH(Lists!$J$2,$A$1:$X$1,0))&amp;""),"")</f>
        <v/>
      </c>
      <c r="AD429" s="29">
        <f>IFERROR(TRIM(INDEX($A429:$X429,MATCH(Lists!$J$3,$A$1:$X$1,0))&amp;""),"")</f>
        <v/>
      </c>
      <c r="AE429" s="29">
        <f>IFERROR(TRIM(INDEX($A429:$X429,MATCH(Lists!$J$4,$A$1:$X$1,0))&amp;""),"")</f>
        <v/>
      </c>
      <c r="AF429" s="29">
        <f>IFERROR(TRIM(INDEX($A429:$X429,MATCH(Lists!$J$5,$A$1:$X$1,0))&amp;""),"")</f>
        <v/>
      </c>
      <c r="AG429" s="29">
        <f>IFERROR(TRIM(INDEX($A429:$X429,MATCH(Lists!$J$7,$A$1:$X$1,0))&amp;""),"")</f>
        <v/>
      </c>
      <c r="AH429" s="29">
        <f>IF(AC429="",0,IF(UPPER(TRIM(Z429))="Y",0,IF(AG429="",1,IF(IFERROR(INDEX(Lists!$B$2:$B$9,MATCH(AG429,Lists!$A$2:$A$9,0)),"N")="Y",1,0))))</f>
        <v/>
      </c>
      <c r="AI429" s="29">
        <f>IF(AND(AH429=1,AF429&lt;&gt;""),SUMPRODUCT(($AF$2:AF429=AF429)*($AH$2:AH429=1)),"")</f>
        <v/>
      </c>
      <c r="AJ429" s="29">
        <f>IF(AI429="","",AF429&amp;"|"&amp;AI429)</f>
        <v/>
      </c>
      <c r="AK429" s="29">
        <f>IFERROR(TRIM(INDEX($A429:$X429,MATCH(Lists!$J$6,$A$1:$X$1,0))&amp;""),"")</f>
        <v/>
      </c>
    </row>
    <row r="430">
      <c r="Y430" s="28" t="n"/>
      <c r="Z430" s="30" t="n"/>
      <c r="AA430" s="30" t="n"/>
      <c r="AB430" s="28" t="n"/>
      <c r="AC430" s="29">
        <f>IFERROR(TRIM(INDEX($A430:$X430,MATCH(Lists!$J$2,$A$1:$X$1,0))&amp;""),"")</f>
        <v/>
      </c>
      <c r="AD430" s="29">
        <f>IFERROR(TRIM(INDEX($A430:$X430,MATCH(Lists!$J$3,$A$1:$X$1,0))&amp;""),"")</f>
        <v/>
      </c>
      <c r="AE430" s="29">
        <f>IFERROR(TRIM(INDEX($A430:$X430,MATCH(Lists!$J$4,$A$1:$X$1,0))&amp;""),"")</f>
        <v/>
      </c>
      <c r="AF430" s="29">
        <f>IFERROR(TRIM(INDEX($A430:$X430,MATCH(Lists!$J$5,$A$1:$X$1,0))&amp;""),"")</f>
        <v/>
      </c>
      <c r="AG430" s="29">
        <f>IFERROR(TRIM(INDEX($A430:$X430,MATCH(Lists!$J$7,$A$1:$X$1,0))&amp;""),"")</f>
        <v/>
      </c>
      <c r="AH430" s="29">
        <f>IF(AC430="",0,IF(UPPER(TRIM(Z430))="Y",0,IF(AG430="",1,IF(IFERROR(INDEX(Lists!$B$2:$B$9,MATCH(AG430,Lists!$A$2:$A$9,0)),"N")="Y",1,0))))</f>
        <v/>
      </c>
      <c r="AI430" s="29">
        <f>IF(AND(AH430=1,AF430&lt;&gt;""),SUMPRODUCT(($AF$2:AF430=AF430)*($AH$2:AH430=1)),"")</f>
        <v/>
      </c>
      <c r="AJ430" s="29">
        <f>IF(AI430="","",AF430&amp;"|"&amp;AI430)</f>
        <v/>
      </c>
      <c r="AK430" s="29">
        <f>IFERROR(TRIM(INDEX($A430:$X430,MATCH(Lists!$J$6,$A$1:$X$1,0))&amp;""),"")</f>
        <v/>
      </c>
    </row>
    <row r="431">
      <c r="Y431" s="28" t="n"/>
      <c r="Z431" s="30" t="n"/>
      <c r="AA431" s="30" t="n"/>
      <c r="AB431" s="28" t="n"/>
      <c r="AC431" s="29">
        <f>IFERROR(TRIM(INDEX($A431:$X431,MATCH(Lists!$J$2,$A$1:$X$1,0))&amp;""),"")</f>
        <v/>
      </c>
      <c r="AD431" s="29">
        <f>IFERROR(TRIM(INDEX($A431:$X431,MATCH(Lists!$J$3,$A$1:$X$1,0))&amp;""),"")</f>
        <v/>
      </c>
      <c r="AE431" s="29">
        <f>IFERROR(TRIM(INDEX($A431:$X431,MATCH(Lists!$J$4,$A$1:$X$1,0))&amp;""),"")</f>
        <v/>
      </c>
      <c r="AF431" s="29">
        <f>IFERROR(TRIM(INDEX($A431:$X431,MATCH(Lists!$J$5,$A$1:$X$1,0))&amp;""),"")</f>
        <v/>
      </c>
      <c r="AG431" s="29">
        <f>IFERROR(TRIM(INDEX($A431:$X431,MATCH(Lists!$J$7,$A$1:$X$1,0))&amp;""),"")</f>
        <v/>
      </c>
      <c r="AH431" s="29">
        <f>IF(AC431="",0,IF(UPPER(TRIM(Z431))="Y",0,IF(AG431="",1,IF(IFERROR(INDEX(Lists!$B$2:$B$9,MATCH(AG431,Lists!$A$2:$A$9,0)),"N")="Y",1,0))))</f>
        <v/>
      </c>
      <c r="AI431" s="29">
        <f>IF(AND(AH431=1,AF431&lt;&gt;""),SUMPRODUCT(($AF$2:AF431=AF431)*($AH$2:AH431=1)),"")</f>
        <v/>
      </c>
      <c r="AJ431" s="29">
        <f>IF(AI431="","",AF431&amp;"|"&amp;AI431)</f>
        <v/>
      </c>
      <c r="AK431" s="29">
        <f>IFERROR(TRIM(INDEX($A431:$X431,MATCH(Lists!$J$6,$A$1:$X$1,0))&amp;""),"")</f>
        <v/>
      </c>
    </row>
    <row r="432">
      <c r="Y432" s="28" t="n"/>
      <c r="Z432" s="30" t="n"/>
      <c r="AA432" s="30" t="n"/>
      <c r="AB432" s="28" t="n"/>
      <c r="AC432" s="29">
        <f>IFERROR(TRIM(INDEX($A432:$X432,MATCH(Lists!$J$2,$A$1:$X$1,0))&amp;""),"")</f>
        <v/>
      </c>
      <c r="AD432" s="29">
        <f>IFERROR(TRIM(INDEX($A432:$X432,MATCH(Lists!$J$3,$A$1:$X$1,0))&amp;""),"")</f>
        <v/>
      </c>
      <c r="AE432" s="29">
        <f>IFERROR(TRIM(INDEX($A432:$X432,MATCH(Lists!$J$4,$A$1:$X$1,0))&amp;""),"")</f>
        <v/>
      </c>
      <c r="AF432" s="29">
        <f>IFERROR(TRIM(INDEX($A432:$X432,MATCH(Lists!$J$5,$A$1:$X$1,0))&amp;""),"")</f>
        <v/>
      </c>
      <c r="AG432" s="29">
        <f>IFERROR(TRIM(INDEX($A432:$X432,MATCH(Lists!$J$7,$A$1:$X$1,0))&amp;""),"")</f>
        <v/>
      </c>
      <c r="AH432" s="29">
        <f>IF(AC432="",0,IF(UPPER(TRIM(Z432))="Y",0,IF(AG432="",1,IF(IFERROR(INDEX(Lists!$B$2:$B$9,MATCH(AG432,Lists!$A$2:$A$9,0)),"N")="Y",1,0))))</f>
        <v/>
      </c>
      <c r="AI432" s="29">
        <f>IF(AND(AH432=1,AF432&lt;&gt;""),SUMPRODUCT(($AF$2:AF432=AF432)*($AH$2:AH432=1)),"")</f>
        <v/>
      </c>
      <c r="AJ432" s="29">
        <f>IF(AI432="","",AF432&amp;"|"&amp;AI432)</f>
        <v/>
      </c>
      <c r="AK432" s="29">
        <f>IFERROR(TRIM(INDEX($A432:$X432,MATCH(Lists!$J$6,$A$1:$X$1,0))&amp;""),"")</f>
        <v/>
      </c>
    </row>
    <row r="433">
      <c r="Y433" s="28" t="n"/>
      <c r="Z433" s="30" t="n"/>
      <c r="AA433" s="30" t="n"/>
      <c r="AB433" s="28" t="n"/>
      <c r="AC433" s="29">
        <f>IFERROR(TRIM(INDEX($A433:$X433,MATCH(Lists!$J$2,$A$1:$X$1,0))&amp;""),"")</f>
        <v/>
      </c>
      <c r="AD433" s="29">
        <f>IFERROR(TRIM(INDEX($A433:$X433,MATCH(Lists!$J$3,$A$1:$X$1,0))&amp;""),"")</f>
        <v/>
      </c>
      <c r="AE433" s="29">
        <f>IFERROR(TRIM(INDEX($A433:$X433,MATCH(Lists!$J$4,$A$1:$X$1,0))&amp;""),"")</f>
        <v/>
      </c>
      <c r="AF433" s="29">
        <f>IFERROR(TRIM(INDEX($A433:$X433,MATCH(Lists!$J$5,$A$1:$X$1,0))&amp;""),"")</f>
        <v/>
      </c>
      <c r="AG433" s="29">
        <f>IFERROR(TRIM(INDEX($A433:$X433,MATCH(Lists!$J$7,$A$1:$X$1,0))&amp;""),"")</f>
        <v/>
      </c>
      <c r="AH433" s="29">
        <f>IF(AC433="",0,IF(UPPER(TRIM(Z433))="Y",0,IF(AG433="",1,IF(IFERROR(INDEX(Lists!$B$2:$B$9,MATCH(AG433,Lists!$A$2:$A$9,0)),"N")="Y",1,0))))</f>
        <v/>
      </c>
      <c r="AI433" s="29">
        <f>IF(AND(AH433=1,AF433&lt;&gt;""),SUMPRODUCT(($AF$2:AF433=AF433)*($AH$2:AH433=1)),"")</f>
        <v/>
      </c>
      <c r="AJ433" s="29">
        <f>IF(AI433="","",AF433&amp;"|"&amp;AI433)</f>
        <v/>
      </c>
      <c r="AK433" s="29">
        <f>IFERROR(TRIM(INDEX($A433:$X433,MATCH(Lists!$J$6,$A$1:$X$1,0))&amp;""),"")</f>
        <v/>
      </c>
    </row>
    <row r="434">
      <c r="Y434" s="28" t="n"/>
      <c r="Z434" s="30" t="n"/>
      <c r="AA434" s="30" t="n"/>
      <c r="AB434" s="28" t="n"/>
      <c r="AC434" s="29">
        <f>IFERROR(TRIM(INDEX($A434:$X434,MATCH(Lists!$J$2,$A$1:$X$1,0))&amp;""),"")</f>
        <v/>
      </c>
      <c r="AD434" s="29">
        <f>IFERROR(TRIM(INDEX($A434:$X434,MATCH(Lists!$J$3,$A$1:$X$1,0))&amp;""),"")</f>
        <v/>
      </c>
      <c r="AE434" s="29">
        <f>IFERROR(TRIM(INDEX($A434:$X434,MATCH(Lists!$J$4,$A$1:$X$1,0))&amp;""),"")</f>
        <v/>
      </c>
      <c r="AF434" s="29">
        <f>IFERROR(TRIM(INDEX($A434:$X434,MATCH(Lists!$J$5,$A$1:$X$1,0))&amp;""),"")</f>
        <v/>
      </c>
      <c r="AG434" s="29">
        <f>IFERROR(TRIM(INDEX($A434:$X434,MATCH(Lists!$J$7,$A$1:$X$1,0))&amp;""),"")</f>
        <v/>
      </c>
      <c r="AH434" s="29">
        <f>IF(AC434="",0,IF(UPPER(TRIM(Z434))="Y",0,IF(AG434="",1,IF(IFERROR(INDEX(Lists!$B$2:$B$9,MATCH(AG434,Lists!$A$2:$A$9,0)),"N")="Y",1,0))))</f>
        <v/>
      </c>
      <c r="AI434" s="29">
        <f>IF(AND(AH434=1,AF434&lt;&gt;""),SUMPRODUCT(($AF$2:AF434=AF434)*($AH$2:AH434=1)),"")</f>
        <v/>
      </c>
      <c r="AJ434" s="29">
        <f>IF(AI434="","",AF434&amp;"|"&amp;AI434)</f>
        <v/>
      </c>
      <c r="AK434" s="29">
        <f>IFERROR(TRIM(INDEX($A434:$X434,MATCH(Lists!$J$6,$A$1:$X$1,0))&amp;""),"")</f>
        <v/>
      </c>
    </row>
    <row r="435">
      <c r="Y435" s="28" t="n"/>
      <c r="Z435" s="30" t="n"/>
      <c r="AA435" s="30" t="n"/>
      <c r="AB435" s="28" t="n"/>
      <c r="AC435" s="29">
        <f>IFERROR(TRIM(INDEX($A435:$X435,MATCH(Lists!$J$2,$A$1:$X$1,0))&amp;""),"")</f>
        <v/>
      </c>
      <c r="AD435" s="29">
        <f>IFERROR(TRIM(INDEX($A435:$X435,MATCH(Lists!$J$3,$A$1:$X$1,0))&amp;""),"")</f>
        <v/>
      </c>
      <c r="AE435" s="29">
        <f>IFERROR(TRIM(INDEX($A435:$X435,MATCH(Lists!$J$4,$A$1:$X$1,0))&amp;""),"")</f>
        <v/>
      </c>
      <c r="AF435" s="29">
        <f>IFERROR(TRIM(INDEX($A435:$X435,MATCH(Lists!$J$5,$A$1:$X$1,0))&amp;""),"")</f>
        <v/>
      </c>
      <c r="AG435" s="29">
        <f>IFERROR(TRIM(INDEX($A435:$X435,MATCH(Lists!$J$7,$A$1:$X$1,0))&amp;""),"")</f>
        <v/>
      </c>
      <c r="AH435" s="29">
        <f>IF(AC435="",0,IF(UPPER(TRIM(Z435))="Y",0,IF(AG435="",1,IF(IFERROR(INDEX(Lists!$B$2:$B$9,MATCH(AG435,Lists!$A$2:$A$9,0)),"N")="Y",1,0))))</f>
        <v/>
      </c>
      <c r="AI435" s="29">
        <f>IF(AND(AH435=1,AF435&lt;&gt;""),SUMPRODUCT(($AF$2:AF435=AF435)*($AH$2:AH435=1)),"")</f>
        <v/>
      </c>
      <c r="AJ435" s="29">
        <f>IF(AI435="","",AF435&amp;"|"&amp;AI435)</f>
        <v/>
      </c>
      <c r="AK435" s="29">
        <f>IFERROR(TRIM(INDEX($A435:$X435,MATCH(Lists!$J$6,$A$1:$X$1,0))&amp;""),"")</f>
        <v/>
      </c>
    </row>
    <row r="436">
      <c r="Y436" s="28" t="n"/>
      <c r="Z436" s="30" t="n"/>
      <c r="AA436" s="30" t="n"/>
      <c r="AB436" s="28" t="n"/>
      <c r="AC436" s="29">
        <f>IFERROR(TRIM(INDEX($A436:$X436,MATCH(Lists!$J$2,$A$1:$X$1,0))&amp;""),"")</f>
        <v/>
      </c>
      <c r="AD436" s="29">
        <f>IFERROR(TRIM(INDEX($A436:$X436,MATCH(Lists!$J$3,$A$1:$X$1,0))&amp;""),"")</f>
        <v/>
      </c>
      <c r="AE436" s="29">
        <f>IFERROR(TRIM(INDEX($A436:$X436,MATCH(Lists!$J$4,$A$1:$X$1,0))&amp;""),"")</f>
        <v/>
      </c>
      <c r="AF436" s="29">
        <f>IFERROR(TRIM(INDEX($A436:$X436,MATCH(Lists!$J$5,$A$1:$X$1,0))&amp;""),"")</f>
        <v/>
      </c>
      <c r="AG436" s="29">
        <f>IFERROR(TRIM(INDEX($A436:$X436,MATCH(Lists!$J$7,$A$1:$X$1,0))&amp;""),"")</f>
        <v/>
      </c>
      <c r="AH436" s="29">
        <f>IF(AC436="",0,IF(UPPER(TRIM(Z436))="Y",0,IF(AG436="",1,IF(IFERROR(INDEX(Lists!$B$2:$B$9,MATCH(AG436,Lists!$A$2:$A$9,0)),"N")="Y",1,0))))</f>
        <v/>
      </c>
      <c r="AI436" s="29">
        <f>IF(AND(AH436=1,AF436&lt;&gt;""),SUMPRODUCT(($AF$2:AF436=AF436)*($AH$2:AH436=1)),"")</f>
        <v/>
      </c>
      <c r="AJ436" s="29">
        <f>IF(AI436="","",AF436&amp;"|"&amp;AI436)</f>
        <v/>
      </c>
      <c r="AK436" s="29">
        <f>IFERROR(TRIM(INDEX($A436:$X436,MATCH(Lists!$J$6,$A$1:$X$1,0))&amp;""),"")</f>
        <v/>
      </c>
    </row>
    <row r="437">
      <c r="Y437" s="28" t="n"/>
      <c r="Z437" s="30" t="n"/>
      <c r="AA437" s="30" t="n"/>
      <c r="AB437" s="28" t="n"/>
      <c r="AC437" s="29">
        <f>IFERROR(TRIM(INDEX($A437:$X437,MATCH(Lists!$J$2,$A$1:$X$1,0))&amp;""),"")</f>
        <v/>
      </c>
      <c r="AD437" s="29">
        <f>IFERROR(TRIM(INDEX($A437:$X437,MATCH(Lists!$J$3,$A$1:$X$1,0))&amp;""),"")</f>
        <v/>
      </c>
      <c r="AE437" s="29">
        <f>IFERROR(TRIM(INDEX($A437:$X437,MATCH(Lists!$J$4,$A$1:$X$1,0))&amp;""),"")</f>
        <v/>
      </c>
      <c r="AF437" s="29">
        <f>IFERROR(TRIM(INDEX($A437:$X437,MATCH(Lists!$J$5,$A$1:$X$1,0))&amp;""),"")</f>
        <v/>
      </c>
      <c r="AG437" s="29">
        <f>IFERROR(TRIM(INDEX($A437:$X437,MATCH(Lists!$J$7,$A$1:$X$1,0))&amp;""),"")</f>
        <v/>
      </c>
      <c r="AH437" s="29">
        <f>IF(AC437="",0,IF(UPPER(TRIM(Z437))="Y",0,IF(AG437="",1,IF(IFERROR(INDEX(Lists!$B$2:$B$9,MATCH(AG437,Lists!$A$2:$A$9,0)),"N")="Y",1,0))))</f>
        <v/>
      </c>
      <c r="AI437" s="29">
        <f>IF(AND(AH437=1,AF437&lt;&gt;""),SUMPRODUCT(($AF$2:AF437=AF437)*($AH$2:AH437=1)),"")</f>
        <v/>
      </c>
      <c r="AJ437" s="29">
        <f>IF(AI437="","",AF437&amp;"|"&amp;AI437)</f>
        <v/>
      </c>
      <c r="AK437" s="29">
        <f>IFERROR(TRIM(INDEX($A437:$X437,MATCH(Lists!$J$6,$A$1:$X$1,0))&amp;""),"")</f>
        <v/>
      </c>
    </row>
    <row r="438">
      <c r="Y438" s="28" t="n"/>
      <c r="Z438" s="30" t="n"/>
      <c r="AA438" s="30" t="n"/>
      <c r="AB438" s="28" t="n"/>
      <c r="AC438" s="29">
        <f>IFERROR(TRIM(INDEX($A438:$X438,MATCH(Lists!$J$2,$A$1:$X$1,0))&amp;""),"")</f>
        <v/>
      </c>
      <c r="AD438" s="29">
        <f>IFERROR(TRIM(INDEX($A438:$X438,MATCH(Lists!$J$3,$A$1:$X$1,0))&amp;""),"")</f>
        <v/>
      </c>
      <c r="AE438" s="29">
        <f>IFERROR(TRIM(INDEX($A438:$X438,MATCH(Lists!$J$4,$A$1:$X$1,0))&amp;""),"")</f>
        <v/>
      </c>
      <c r="AF438" s="29">
        <f>IFERROR(TRIM(INDEX($A438:$X438,MATCH(Lists!$J$5,$A$1:$X$1,0))&amp;""),"")</f>
        <v/>
      </c>
      <c r="AG438" s="29">
        <f>IFERROR(TRIM(INDEX($A438:$X438,MATCH(Lists!$J$7,$A$1:$X$1,0))&amp;""),"")</f>
        <v/>
      </c>
      <c r="AH438" s="29">
        <f>IF(AC438="",0,IF(UPPER(TRIM(Z438))="Y",0,IF(AG438="",1,IF(IFERROR(INDEX(Lists!$B$2:$B$9,MATCH(AG438,Lists!$A$2:$A$9,0)),"N")="Y",1,0))))</f>
        <v/>
      </c>
      <c r="AI438" s="29">
        <f>IF(AND(AH438=1,AF438&lt;&gt;""),SUMPRODUCT(($AF$2:AF438=AF438)*($AH$2:AH438=1)),"")</f>
        <v/>
      </c>
      <c r="AJ438" s="29">
        <f>IF(AI438="","",AF438&amp;"|"&amp;AI438)</f>
        <v/>
      </c>
      <c r="AK438" s="29">
        <f>IFERROR(TRIM(INDEX($A438:$X438,MATCH(Lists!$J$6,$A$1:$X$1,0))&amp;""),"")</f>
        <v/>
      </c>
    </row>
    <row r="439">
      <c r="Y439" s="28" t="n"/>
      <c r="Z439" s="30" t="n"/>
      <c r="AA439" s="30" t="n"/>
      <c r="AB439" s="28" t="n"/>
      <c r="AC439" s="29">
        <f>IFERROR(TRIM(INDEX($A439:$X439,MATCH(Lists!$J$2,$A$1:$X$1,0))&amp;""),"")</f>
        <v/>
      </c>
      <c r="AD439" s="29">
        <f>IFERROR(TRIM(INDEX($A439:$X439,MATCH(Lists!$J$3,$A$1:$X$1,0))&amp;""),"")</f>
        <v/>
      </c>
      <c r="AE439" s="29">
        <f>IFERROR(TRIM(INDEX($A439:$X439,MATCH(Lists!$J$4,$A$1:$X$1,0))&amp;""),"")</f>
        <v/>
      </c>
      <c r="AF439" s="29">
        <f>IFERROR(TRIM(INDEX($A439:$X439,MATCH(Lists!$J$5,$A$1:$X$1,0))&amp;""),"")</f>
        <v/>
      </c>
      <c r="AG439" s="29">
        <f>IFERROR(TRIM(INDEX($A439:$X439,MATCH(Lists!$J$7,$A$1:$X$1,0))&amp;""),"")</f>
        <v/>
      </c>
      <c r="AH439" s="29">
        <f>IF(AC439="",0,IF(UPPER(TRIM(Z439))="Y",0,IF(AG439="",1,IF(IFERROR(INDEX(Lists!$B$2:$B$9,MATCH(AG439,Lists!$A$2:$A$9,0)),"N")="Y",1,0))))</f>
        <v/>
      </c>
      <c r="AI439" s="29">
        <f>IF(AND(AH439=1,AF439&lt;&gt;""),SUMPRODUCT(($AF$2:AF439=AF439)*($AH$2:AH439=1)),"")</f>
        <v/>
      </c>
      <c r="AJ439" s="29">
        <f>IF(AI439="","",AF439&amp;"|"&amp;AI439)</f>
        <v/>
      </c>
      <c r="AK439" s="29">
        <f>IFERROR(TRIM(INDEX($A439:$X439,MATCH(Lists!$J$6,$A$1:$X$1,0))&amp;""),"")</f>
        <v/>
      </c>
    </row>
    <row r="440">
      <c r="Y440" s="28" t="n"/>
      <c r="Z440" s="30" t="n"/>
      <c r="AA440" s="30" t="n"/>
      <c r="AB440" s="28" t="n"/>
      <c r="AC440" s="29">
        <f>IFERROR(TRIM(INDEX($A440:$X440,MATCH(Lists!$J$2,$A$1:$X$1,0))&amp;""),"")</f>
        <v/>
      </c>
      <c r="AD440" s="29">
        <f>IFERROR(TRIM(INDEX($A440:$X440,MATCH(Lists!$J$3,$A$1:$X$1,0))&amp;""),"")</f>
        <v/>
      </c>
      <c r="AE440" s="29">
        <f>IFERROR(TRIM(INDEX($A440:$X440,MATCH(Lists!$J$4,$A$1:$X$1,0))&amp;""),"")</f>
        <v/>
      </c>
      <c r="AF440" s="29">
        <f>IFERROR(TRIM(INDEX($A440:$X440,MATCH(Lists!$J$5,$A$1:$X$1,0))&amp;""),"")</f>
        <v/>
      </c>
      <c r="AG440" s="29">
        <f>IFERROR(TRIM(INDEX($A440:$X440,MATCH(Lists!$J$7,$A$1:$X$1,0))&amp;""),"")</f>
        <v/>
      </c>
      <c r="AH440" s="29">
        <f>IF(AC440="",0,IF(UPPER(TRIM(Z440))="Y",0,IF(AG440="",1,IF(IFERROR(INDEX(Lists!$B$2:$B$9,MATCH(AG440,Lists!$A$2:$A$9,0)),"N")="Y",1,0))))</f>
        <v/>
      </c>
      <c r="AI440" s="29">
        <f>IF(AND(AH440=1,AF440&lt;&gt;""),SUMPRODUCT(($AF$2:AF440=AF440)*($AH$2:AH440=1)),"")</f>
        <v/>
      </c>
      <c r="AJ440" s="29">
        <f>IF(AI440="","",AF440&amp;"|"&amp;AI440)</f>
        <v/>
      </c>
      <c r="AK440" s="29">
        <f>IFERROR(TRIM(INDEX($A440:$X440,MATCH(Lists!$J$6,$A$1:$X$1,0))&amp;""),"")</f>
        <v/>
      </c>
    </row>
    <row r="441">
      <c r="Y441" s="28" t="n"/>
      <c r="Z441" s="30" t="n"/>
      <c r="AA441" s="30" t="n"/>
      <c r="AB441" s="28" t="n"/>
      <c r="AC441" s="29">
        <f>IFERROR(TRIM(INDEX($A441:$X441,MATCH(Lists!$J$2,$A$1:$X$1,0))&amp;""),"")</f>
        <v/>
      </c>
      <c r="AD441" s="29">
        <f>IFERROR(TRIM(INDEX($A441:$X441,MATCH(Lists!$J$3,$A$1:$X$1,0))&amp;""),"")</f>
        <v/>
      </c>
      <c r="AE441" s="29">
        <f>IFERROR(TRIM(INDEX($A441:$X441,MATCH(Lists!$J$4,$A$1:$X$1,0))&amp;""),"")</f>
        <v/>
      </c>
      <c r="AF441" s="29">
        <f>IFERROR(TRIM(INDEX($A441:$X441,MATCH(Lists!$J$5,$A$1:$X$1,0))&amp;""),"")</f>
        <v/>
      </c>
      <c r="AG441" s="29">
        <f>IFERROR(TRIM(INDEX($A441:$X441,MATCH(Lists!$J$7,$A$1:$X$1,0))&amp;""),"")</f>
        <v/>
      </c>
      <c r="AH441" s="29">
        <f>IF(AC441="",0,IF(UPPER(TRIM(Z441))="Y",0,IF(AG441="",1,IF(IFERROR(INDEX(Lists!$B$2:$B$9,MATCH(AG441,Lists!$A$2:$A$9,0)),"N")="Y",1,0))))</f>
        <v/>
      </c>
      <c r="AI441" s="29">
        <f>IF(AND(AH441=1,AF441&lt;&gt;""),SUMPRODUCT(($AF$2:AF441=AF441)*($AH$2:AH441=1)),"")</f>
        <v/>
      </c>
      <c r="AJ441" s="29">
        <f>IF(AI441="","",AF441&amp;"|"&amp;AI441)</f>
        <v/>
      </c>
      <c r="AK441" s="29">
        <f>IFERROR(TRIM(INDEX($A441:$X441,MATCH(Lists!$J$6,$A$1:$X$1,0))&amp;""),"")</f>
        <v/>
      </c>
    </row>
    <row r="442">
      <c r="Y442" s="28" t="n"/>
      <c r="Z442" s="30" t="n"/>
      <c r="AA442" s="30" t="n"/>
      <c r="AB442" s="28" t="n"/>
      <c r="AC442" s="29">
        <f>IFERROR(TRIM(INDEX($A442:$X442,MATCH(Lists!$J$2,$A$1:$X$1,0))&amp;""),"")</f>
        <v/>
      </c>
      <c r="AD442" s="29">
        <f>IFERROR(TRIM(INDEX($A442:$X442,MATCH(Lists!$J$3,$A$1:$X$1,0))&amp;""),"")</f>
        <v/>
      </c>
      <c r="AE442" s="29">
        <f>IFERROR(TRIM(INDEX($A442:$X442,MATCH(Lists!$J$4,$A$1:$X$1,0))&amp;""),"")</f>
        <v/>
      </c>
      <c r="AF442" s="29">
        <f>IFERROR(TRIM(INDEX($A442:$X442,MATCH(Lists!$J$5,$A$1:$X$1,0))&amp;""),"")</f>
        <v/>
      </c>
      <c r="AG442" s="29">
        <f>IFERROR(TRIM(INDEX($A442:$X442,MATCH(Lists!$J$7,$A$1:$X$1,0))&amp;""),"")</f>
        <v/>
      </c>
      <c r="AH442" s="29">
        <f>IF(AC442="",0,IF(UPPER(TRIM(Z442))="Y",0,IF(AG442="",1,IF(IFERROR(INDEX(Lists!$B$2:$B$9,MATCH(AG442,Lists!$A$2:$A$9,0)),"N")="Y",1,0))))</f>
        <v/>
      </c>
      <c r="AI442" s="29">
        <f>IF(AND(AH442=1,AF442&lt;&gt;""),SUMPRODUCT(($AF$2:AF442=AF442)*($AH$2:AH442=1)),"")</f>
        <v/>
      </c>
      <c r="AJ442" s="29">
        <f>IF(AI442="","",AF442&amp;"|"&amp;AI442)</f>
        <v/>
      </c>
      <c r="AK442" s="29">
        <f>IFERROR(TRIM(INDEX($A442:$X442,MATCH(Lists!$J$6,$A$1:$X$1,0))&amp;""),"")</f>
        <v/>
      </c>
    </row>
    <row r="443">
      <c r="Y443" s="28" t="n"/>
      <c r="Z443" s="30" t="n"/>
      <c r="AA443" s="30" t="n"/>
      <c r="AB443" s="28" t="n"/>
      <c r="AC443" s="29">
        <f>IFERROR(TRIM(INDEX($A443:$X443,MATCH(Lists!$J$2,$A$1:$X$1,0))&amp;""),"")</f>
        <v/>
      </c>
      <c r="AD443" s="29">
        <f>IFERROR(TRIM(INDEX($A443:$X443,MATCH(Lists!$J$3,$A$1:$X$1,0))&amp;""),"")</f>
        <v/>
      </c>
      <c r="AE443" s="29">
        <f>IFERROR(TRIM(INDEX($A443:$X443,MATCH(Lists!$J$4,$A$1:$X$1,0))&amp;""),"")</f>
        <v/>
      </c>
      <c r="AF443" s="29">
        <f>IFERROR(TRIM(INDEX($A443:$X443,MATCH(Lists!$J$5,$A$1:$X$1,0))&amp;""),"")</f>
        <v/>
      </c>
      <c r="AG443" s="29">
        <f>IFERROR(TRIM(INDEX($A443:$X443,MATCH(Lists!$J$7,$A$1:$X$1,0))&amp;""),"")</f>
        <v/>
      </c>
      <c r="AH443" s="29">
        <f>IF(AC443="",0,IF(UPPER(TRIM(Z443))="Y",0,IF(AG443="",1,IF(IFERROR(INDEX(Lists!$B$2:$B$9,MATCH(AG443,Lists!$A$2:$A$9,0)),"N")="Y",1,0))))</f>
        <v/>
      </c>
      <c r="AI443" s="29">
        <f>IF(AND(AH443=1,AF443&lt;&gt;""),SUMPRODUCT(($AF$2:AF443=AF443)*($AH$2:AH443=1)),"")</f>
        <v/>
      </c>
      <c r="AJ443" s="29">
        <f>IF(AI443="","",AF443&amp;"|"&amp;AI443)</f>
        <v/>
      </c>
      <c r="AK443" s="29">
        <f>IFERROR(TRIM(INDEX($A443:$X443,MATCH(Lists!$J$6,$A$1:$X$1,0))&amp;""),"")</f>
        <v/>
      </c>
    </row>
    <row r="444">
      <c r="Y444" s="28" t="n"/>
      <c r="Z444" s="30" t="n"/>
      <c r="AA444" s="30" t="n"/>
      <c r="AB444" s="28" t="n"/>
      <c r="AC444" s="29">
        <f>IFERROR(TRIM(INDEX($A444:$X444,MATCH(Lists!$J$2,$A$1:$X$1,0))&amp;""),"")</f>
        <v/>
      </c>
      <c r="AD444" s="29">
        <f>IFERROR(TRIM(INDEX($A444:$X444,MATCH(Lists!$J$3,$A$1:$X$1,0))&amp;""),"")</f>
        <v/>
      </c>
      <c r="AE444" s="29">
        <f>IFERROR(TRIM(INDEX($A444:$X444,MATCH(Lists!$J$4,$A$1:$X$1,0))&amp;""),"")</f>
        <v/>
      </c>
      <c r="AF444" s="29">
        <f>IFERROR(TRIM(INDEX($A444:$X444,MATCH(Lists!$J$5,$A$1:$X$1,0))&amp;""),"")</f>
        <v/>
      </c>
      <c r="AG444" s="29">
        <f>IFERROR(TRIM(INDEX($A444:$X444,MATCH(Lists!$J$7,$A$1:$X$1,0))&amp;""),"")</f>
        <v/>
      </c>
      <c r="AH444" s="29">
        <f>IF(AC444="",0,IF(UPPER(TRIM(Z444))="Y",0,IF(AG444="",1,IF(IFERROR(INDEX(Lists!$B$2:$B$9,MATCH(AG444,Lists!$A$2:$A$9,0)),"N")="Y",1,0))))</f>
        <v/>
      </c>
      <c r="AI444" s="29">
        <f>IF(AND(AH444=1,AF444&lt;&gt;""),SUMPRODUCT(($AF$2:AF444=AF444)*($AH$2:AH444=1)),"")</f>
        <v/>
      </c>
      <c r="AJ444" s="29">
        <f>IF(AI444="","",AF444&amp;"|"&amp;AI444)</f>
        <v/>
      </c>
      <c r="AK444" s="29">
        <f>IFERROR(TRIM(INDEX($A444:$X444,MATCH(Lists!$J$6,$A$1:$X$1,0))&amp;""),"")</f>
        <v/>
      </c>
    </row>
    <row r="445">
      <c r="Y445" s="28" t="n"/>
      <c r="Z445" s="30" t="n"/>
      <c r="AA445" s="30" t="n"/>
      <c r="AB445" s="28" t="n"/>
      <c r="AC445" s="29">
        <f>IFERROR(TRIM(INDEX($A445:$X445,MATCH(Lists!$J$2,$A$1:$X$1,0))&amp;""),"")</f>
        <v/>
      </c>
      <c r="AD445" s="29">
        <f>IFERROR(TRIM(INDEX($A445:$X445,MATCH(Lists!$J$3,$A$1:$X$1,0))&amp;""),"")</f>
        <v/>
      </c>
      <c r="AE445" s="29">
        <f>IFERROR(TRIM(INDEX($A445:$X445,MATCH(Lists!$J$4,$A$1:$X$1,0))&amp;""),"")</f>
        <v/>
      </c>
      <c r="AF445" s="29">
        <f>IFERROR(TRIM(INDEX($A445:$X445,MATCH(Lists!$J$5,$A$1:$X$1,0))&amp;""),"")</f>
        <v/>
      </c>
      <c r="AG445" s="29">
        <f>IFERROR(TRIM(INDEX($A445:$X445,MATCH(Lists!$J$7,$A$1:$X$1,0))&amp;""),"")</f>
        <v/>
      </c>
      <c r="AH445" s="29">
        <f>IF(AC445="",0,IF(UPPER(TRIM(Z445))="Y",0,IF(AG445="",1,IF(IFERROR(INDEX(Lists!$B$2:$B$9,MATCH(AG445,Lists!$A$2:$A$9,0)),"N")="Y",1,0))))</f>
        <v/>
      </c>
      <c r="AI445" s="29">
        <f>IF(AND(AH445=1,AF445&lt;&gt;""),SUMPRODUCT(($AF$2:AF445=AF445)*($AH$2:AH445=1)),"")</f>
        <v/>
      </c>
      <c r="AJ445" s="29">
        <f>IF(AI445="","",AF445&amp;"|"&amp;AI445)</f>
        <v/>
      </c>
      <c r="AK445" s="29">
        <f>IFERROR(TRIM(INDEX($A445:$X445,MATCH(Lists!$J$6,$A$1:$X$1,0))&amp;""),"")</f>
        <v/>
      </c>
    </row>
    <row r="446">
      <c r="Y446" s="28" t="n"/>
      <c r="Z446" s="30" t="n"/>
      <c r="AA446" s="30" t="n"/>
      <c r="AB446" s="28" t="n"/>
      <c r="AC446" s="29">
        <f>IFERROR(TRIM(INDEX($A446:$X446,MATCH(Lists!$J$2,$A$1:$X$1,0))&amp;""),"")</f>
        <v/>
      </c>
      <c r="AD446" s="29">
        <f>IFERROR(TRIM(INDEX($A446:$X446,MATCH(Lists!$J$3,$A$1:$X$1,0))&amp;""),"")</f>
        <v/>
      </c>
      <c r="AE446" s="29">
        <f>IFERROR(TRIM(INDEX($A446:$X446,MATCH(Lists!$J$4,$A$1:$X$1,0))&amp;""),"")</f>
        <v/>
      </c>
      <c r="AF446" s="29">
        <f>IFERROR(TRIM(INDEX($A446:$X446,MATCH(Lists!$J$5,$A$1:$X$1,0))&amp;""),"")</f>
        <v/>
      </c>
      <c r="AG446" s="29">
        <f>IFERROR(TRIM(INDEX($A446:$X446,MATCH(Lists!$J$7,$A$1:$X$1,0))&amp;""),"")</f>
        <v/>
      </c>
      <c r="AH446" s="29">
        <f>IF(AC446="",0,IF(UPPER(TRIM(Z446))="Y",0,IF(AG446="",1,IF(IFERROR(INDEX(Lists!$B$2:$B$9,MATCH(AG446,Lists!$A$2:$A$9,0)),"N")="Y",1,0))))</f>
        <v/>
      </c>
      <c r="AI446" s="29">
        <f>IF(AND(AH446=1,AF446&lt;&gt;""),SUMPRODUCT(($AF$2:AF446=AF446)*($AH$2:AH446=1)),"")</f>
        <v/>
      </c>
      <c r="AJ446" s="29">
        <f>IF(AI446="","",AF446&amp;"|"&amp;AI446)</f>
        <v/>
      </c>
      <c r="AK446" s="29">
        <f>IFERROR(TRIM(INDEX($A446:$X446,MATCH(Lists!$J$6,$A$1:$X$1,0))&amp;""),"")</f>
        <v/>
      </c>
    </row>
    <row r="447">
      <c r="Y447" s="28" t="n"/>
      <c r="Z447" s="30" t="n"/>
      <c r="AA447" s="30" t="n"/>
      <c r="AB447" s="28" t="n"/>
      <c r="AC447" s="29">
        <f>IFERROR(TRIM(INDEX($A447:$X447,MATCH(Lists!$J$2,$A$1:$X$1,0))&amp;""),"")</f>
        <v/>
      </c>
      <c r="AD447" s="29">
        <f>IFERROR(TRIM(INDEX($A447:$X447,MATCH(Lists!$J$3,$A$1:$X$1,0))&amp;""),"")</f>
        <v/>
      </c>
      <c r="AE447" s="29">
        <f>IFERROR(TRIM(INDEX($A447:$X447,MATCH(Lists!$J$4,$A$1:$X$1,0))&amp;""),"")</f>
        <v/>
      </c>
      <c r="AF447" s="29">
        <f>IFERROR(TRIM(INDEX($A447:$X447,MATCH(Lists!$J$5,$A$1:$X$1,0))&amp;""),"")</f>
        <v/>
      </c>
      <c r="AG447" s="29">
        <f>IFERROR(TRIM(INDEX($A447:$X447,MATCH(Lists!$J$7,$A$1:$X$1,0))&amp;""),"")</f>
        <v/>
      </c>
      <c r="AH447" s="29">
        <f>IF(AC447="",0,IF(UPPER(TRIM(Z447))="Y",0,IF(AG447="",1,IF(IFERROR(INDEX(Lists!$B$2:$B$9,MATCH(AG447,Lists!$A$2:$A$9,0)),"N")="Y",1,0))))</f>
        <v/>
      </c>
      <c r="AI447" s="29">
        <f>IF(AND(AH447=1,AF447&lt;&gt;""),SUMPRODUCT(($AF$2:AF447=AF447)*($AH$2:AH447=1)),"")</f>
        <v/>
      </c>
      <c r="AJ447" s="29">
        <f>IF(AI447="","",AF447&amp;"|"&amp;AI447)</f>
        <v/>
      </c>
      <c r="AK447" s="29">
        <f>IFERROR(TRIM(INDEX($A447:$X447,MATCH(Lists!$J$6,$A$1:$X$1,0))&amp;""),"")</f>
        <v/>
      </c>
    </row>
    <row r="448">
      <c r="Y448" s="28" t="n"/>
      <c r="Z448" s="30" t="n"/>
      <c r="AA448" s="30" t="n"/>
      <c r="AB448" s="28" t="n"/>
      <c r="AC448" s="29">
        <f>IFERROR(TRIM(INDEX($A448:$X448,MATCH(Lists!$J$2,$A$1:$X$1,0))&amp;""),"")</f>
        <v/>
      </c>
      <c r="AD448" s="29">
        <f>IFERROR(TRIM(INDEX($A448:$X448,MATCH(Lists!$J$3,$A$1:$X$1,0))&amp;""),"")</f>
        <v/>
      </c>
      <c r="AE448" s="29">
        <f>IFERROR(TRIM(INDEX($A448:$X448,MATCH(Lists!$J$4,$A$1:$X$1,0))&amp;""),"")</f>
        <v/>
      </c>
      <c r="AF448" s="29">
        <f>IFERROR(TRIM(INDEX($A448:$X448,MATCH(Lists!$J$5,$A$1:$X$1,0))&amp;""),"")</f>
        <v/>
      </c>
      <c r="AG448" s="29">
        <f>IFERROR(TRIM(INDEX($A448:$X448,MATCH(Lists!$J$7,$A$1:$X$1,0))&amp;""),"")</f>
        <v/>
      </c>
      <c r="AH448" s="29">
        <f>IF(AC448="",0,IF(UPPER(TRIM(Z448))="Y",0,IF(AG448="",1,IF(IFERROR(INDEX(Lists!$B$2:$B$9,MATCH(AG448,Lists!$A$2:$A$9,0)),"N")="Y",1,0))))</f>
        <v/>
      </c>
      <c r="AI448" s="29">
        <f>IF(AND(AH448=1,AF448&lt;&gt;""),SUMPRODUCT(($AF$2:AF448=AF448)*($AH$2:AH448=1)),"")</f>
        <v/>
      </c>
      <c r="AJ448" s="29">
        <f>IF(AI448="","",AF448&amp;"|"&amp;AI448)</f>
        <v/>
      </c>
      <c r="AK448" s="29">
        <f>IFERROR(TRIM(INDEX($A448:$X448,MATCH(Lists!$J$6,$A$1:$X$1,0))&amp;""),"")</f>
        <v/>
      </c>
    </row>
    <row r="449">
      <c r="Y449" s="28" t="n"/>
      <c r="Z449" s="30" t="n"/>
      <c r="AA449" s="30" t="n"/>
      <c r="AB449" s="28" t="n"/>
      <c r="AC449" s="29">
        <f>IFERROR(TRIM(INDEX($A449:$X449,MATCH(Lists!$J$2,$A$1:$X$1,0))&amp;""),"")</f>
        <v/>
      </c>
      <c r="AD449" s="29">
        <f>IFERROR(TRIM(INDEX($A449:$X449,MATCH(Lists!$J$3,$A$1:$X$1,0))&amp;""),"")</f>
        <v/>
      </c>
      <c r="AE449" s="29">
        <f>IFERROR(TRIM(INDEX($A449:$X449,MATCH(Lists!$J$4,$A$1:$X$1,0))&amp;""),"")</f>
        <v/>
      </c>
      <c r="AF449" s="29">
        <f>IFERROR(TRIM(INDEX($A449:$X449,MATCH(Lists!$J$5,$A$1:$X$1,0))&amp;""),"")</f>
        <v/>
      </c>
      <c r="AG449" s="29">
        <f>IFERROR(TRIM(INDEX($A449:$X449,MATCH(Lists!$J$7,$A$1:$X$1,0))&amp;""),"")</f>
        <v/>
      </c>
      <c r="AH449" s="29">
        <f>IF(AC449="",0,IF(UPPER(TRIM(Z449))="Y",0,IF(AG449="",1,IF(IFERROR(INDEX(Lists!$B$2:$B$9,MATCH(AG449,Lists!$A$2:$A$9,0)),"N")="Y",1,0))))</f>
        <v/>
      </c>
      <c r="AI449" s="29">
        <f>IF(AND(AH449=1,AF449&lt;&gt;""),SUMPRODUCT(($AF$2:AF449=AF449)*($AH$2:AH449=1)),"")</f>
        <v/>
      </c>
      <c r="AJ449" s="29">
        <f>IF(AI449="","",AF449&amp;"|"&amp;AI449)</f>
        <v/>
      </c>
      <c r="AK449" s="29">
        <f>IFERROR(TRIM(INDEX($A449:$X449,MATCH(Lists!$J$6,$A$1:$X$1,0))&amp;""),"")</f>
        <v/>
      </c>
    </row>
    <row r="450">
      <c r="Y450" s="28" t="n"/>
      <c r="Z450" s="30" t="n"/>
      <c r="AA450" s="30" t="n"/>
      <c r="AB450" s="28" t="n"/>
      <c r="AC450" s="29">
        <f>IFERROR(TRIM(INDEX($A450:$X450,MATCH(Lists!$J$2,$A$1:$X$1,0))&amp;""),"")</f>
        <v/>
      </c>
      <c r="AD450" s="29">
        <f>IFERROR(TRIM(INDEX($A450:$X450,MATCH(Lists!$J$3,$A$1:$X$1,0))&amp;""),"")</f>
        <v/>
      </c>
      <c r="AE450" s="29">
        <f>IFERROR(TRIM(INDEX($A450:$X450,MATCH(Lists!$J$4,$A$1:$X$1,0))&amp;""),"")</f>
        <v/>
      </c>
      <c r="AF450" s="29">
        <f>IFERROR(TRIM(INDEX($A450:$X450,MATCH(Lists!$J$5,$A$1:$X$1,0))&amp;""),"")</f>
        <v/>
      </c>
      <c r="AG450" s="29">
        <f>IFERROR(TRIM(INDEX($A450:$X450,MATCH(Lists!$J$7,$A$1:$X$1,0))&amp;""),"")</f>
        <v/>
      </c>
      <c r="AH450" s="29">
        <f>IF(AC450="",0,IF(UPPER(TRIM(Z450))="Y",0,IF(AG450="",1,IF(IFERROR(INDEX(Lists!$B$2:$B$9,MATCH(AG450,Lists!$A$2:$A$9,0)),"N")="Y",1,0))))</f>
        <v/>
      </c>
      <c r="AI450" s="29">
        <f>IF(AND(AH450=1,AF450&lt;&gt;""),SUMPRODUCT(($AF$2:AF450=AF450)*($AH$2:AH450=1)),"")</f>
        <v/>
      </c>
      <c r="AJ450" s="29">
        <f>IF(AI450="","",AF450&amp;"|"&amp;AI450)</f>
        <v/>
      </c>
      <c r="AK450" s="29">
        <f>IFERROR(TRIM(INDEX($A450:$X450,MATCH(Lists!$J$6,$A$1:$X$1,0))&amp;""),"")</f>
        <v/>
      </c>
    </row>
    <row r="451">
      <c r="Y451" s="28" t="n"/>
      <c r="Z451" s="30" t="n"/>
      <c r="AA451" s="30" t="n"/>
      <c r="AB451" s="28" t="n"/>
      <c r="AC451" s="29">
        <f>IFERROR(TRIM(INDEX($A451:$X451,MATCH(Lists!$J$2,$A$1:$X$1,0))&amp;""),"")</f>
        <v/>
      </c>
      <c r="AD451" s="29">
        <f>IFERROR(TRIM(INDEX($A451:$X451,MATCH(Lists!$J$3,$A$1:$X$1,0))&amp;""),"")</f>
        <v/>
      </c>
      <c r="AE451" s="29">
        <f>IFERROR(TRIM(INDEX($A451:$X451,MATCH(Lists!$J$4,$A$1:$X$1,0))&amp;""),"")</f>
        <v/>
      </c>
      <c r="AF451" s="29">
        <f>IFERROR(TRIM(INDEX($A451:$X451,MATCH(Lists!$J$5,$A$1:$X$1,0))&amp;""),"")</f>
        <v/>
      </c>
      <c r="AG451" s="29">
        <f>IFERROR(TRIM(INDEX($A451:$X451,MATCH(Lists!$J$7,$A$1:$X$1,0))&amp;""),"")</f>
        <v/>
      </c>
      <c r="AH451" s="29">
        <f>IF(AC451="",0,IF(UPPER(TRIM(Z451))="Y",0,IF(AG451="",1,IF(IFERROR(INDEX(Lists!$B$2:$B$9,MATCH(AG451,Lists!$A$2:$A$9,0)),"N")="Y",1,0))))</f>
        <v/>
      </c>
      <c r="AI451" s="29">
        <f>IF(AND(AH451=1,AF451&lt;&gt;""),SUMPRODUCT(($AF$2:AF451=AF451)*($AH$2:AH451=1)),"")</f>
        <v/>
      </c>
      <c r="AJ451" s="29">
        <f>IF(AI451="","",AF451&amp;"|"&amp;AI451)</f>
        <v/>
      </c>
      <c r="AK451" s="29">
        <f>IFERROR(TRIM(INDEX($A451:$X451,MATCH(Lists!$J$6,$A$1:$X$1,0))&amp;""),"")</f>
        <v/>
      </c>
    </row>
    <row r="452">
      <c r="Y452" s="28" t="n"/>
      <c r="Z452" s="30" t="n"/>
      <c r="AA452" s="30" t="n"/>
      <c r="AB452" s="28" t="n"/>
      <c r="AC452" s="29">
        <f>IFERROR(TRIM(INDEX($A452:$X452,MATCH(Lists!$J$2,$A$1:$X$1,0))&amp;""),"")</f>
        <v/>
      </c>
      <c r="AD452" s="29">
        <f>IFERROR(TRIM(INDEX($A452:$X452,MATCH(Lists!$J$3,$A$1:$X$1,0))&amp;""),"")</f>
        <v/>
      </c>
      <c r="AE452" s="29">
        <f>IFERROR(TRIM(INDEX($A452:$X452,MATCH(Lists!$J$4,$A$1:$X$1,0))&amp;""),"")</f>
        <v/>
      </c>
      <c r="AF452" s="29">
        <f>IFERROR(TRIM(INDEX($A452:$X452,MATCH(Lists!$J$5,$A$1:$X$1,0))&amp;""),"")</f>
        <v/>
      </c>
      <c r="AG452" s="29">
        <f>IFERROR(TRIM(INDEX($A452:$X452,MATCH(Lists!$J$7,$A$1:$X$1,0))&amp;""),"")</f>
        <v/>
      </c>
      <c r="AH452" s="29">
        <f>IF(AC452="",0,IF(UPPER(TRIM(Z452))="Y",0,IF(AG452="",1,IF(IFERROR(INDEX(Lists!$B$2:$B$9,MATCH(AG452,Lists!$A$2:$A$9,0)),"N")="Y",1,0))))</f>
        <v/>
      </c>
      <c r="AI452" s="29">
        <f>IF(AND(AH452=1,AF452&lt;&gt;""),SUMPRODUCT(($AF$2:AF452=AF452)*($AH$2:AH452=1)),"")</f>
        <v/>
      </c>
      <c r="AJ452" s="29">
        <f>IF(AI452="","",AF452&amp;"|"&amp;AI452)</f>
        <v/>
      </c>
      <c r="AK452" s="29">
        <f>IFERROR(TRIM(INDEX($A452:$X452,MATCH(Lists!$J$6,$A$1:$X$1,0))&amp;""),"")</f>
        <v/>
      </c>
    </row>
    <row r="453">
      <c r="Y453" s="28" t="n"/>
      <c r="Z453" s="30" t="n"/>
      <c r="AA453" s="30" t="n"/>
      <c r="AB453" s="28" t="n"/>
      <c r="AC453" s="29">
        <f>IFERROR(TRIM(INDEX($A453:$X453,MATCH(Lists!$J$2,$A$1:$X$1,0))&amp;""),"")</f>
        <v/>
      </c>
      <c r="AD453" s="29">
        <f>IFERROR(TRIM(INDEX($A453:$X453,MATCH(Lists!$J$3,$A$1:$X$1,0))&amp;""),"")</f>
        <v/>
      </c>
      <c r="AE453" s="29">
        <f>IFERROR(TRIM(INDEX($A453:$X453,MATCH(Lists!$J$4,$A$1:$X$1,0))&amp;""),"")</f>
        <v/>
      </c>
      <c r="AF453" s="29">
        <f>IFERROR(TRIM(INDEX($A453:$X453,MATCH(Lists!$J$5,$A$1:$X$1,0))&amp;""),"")</f>
        <v/>
      </c>
      <c r="AG453" s="29">
        <f>IFERROR(TRIM(INDEX($A453:$X453,MATCH(Lists!$J$7,$A$1:$X$1,0))&amp;""),"")</f>
        <v/>
      </c>
      <c r="AH453" s="29">
        <f>IF(AC453="",0,IF(UPPER(TRIM(Z453))="Y",0,IF(AG453="",1,IF(IFERROR(INDEX(Lists!$B$2:$B$9,MATCH(AG453,Lists!$A$2:$A$9,0)),"N")="Y",1,0))))</f>
        <v/>
      </c>
      <c r="AI453" s="29">
        <f>IF(AND(AH453=1,AF453&lt;&gt;""),SUMPRODUCT(($AF$2:AF453=AF453)*($AH$2:AH453=1)),"")</f>
        <v/>
      </c>
      <c r="AJ453" s="29">
        <f>IF(AI453="","",AF453&amp;"|"&amp;AI453)</f>
        <v/>
      </c>
      <c r="AK453" s="29">
        <f>IFERROR(TRIM(INDEX($A453:$X453,MATCH(Lists!$J$6,$A$1:$X$1,0))&amp;""),"")</f>
        <v/>
      </c>
    </row>
    <row r="454">
      <c r="Y454" s="28" t="n"/>
      <c r="Z454" s="30" t="n"/>
      <c r="AA454" s="30" t="n"/>
      <c r="AB454" s="28" t="n"/>
      <c r="AC454" s="29">
        <f>IFERROR(TRIM(INDEX($A454:$X454,MATCH(Lists!$J$2,$A$1:$X$1,0))&amp;""),"")</f>
        <v/>
      </c>
      <c r="AD454" s="29">
        <f>IFERROR(TRIM(INDEX($A454:$X454,MATCH(Lists!$J$3,$A$1:$X$1,0))&amp;""),"")</f>
        <v/>
      </c>
      <c r="AE454" s="29">
        <f>IFERROR(TRIM(INDEX($A454:$X454,MATCH(Lists!$J$4,$A$1:$X$1,0))&amp;""),"")</f>
        <v/>
      </c>
      <c r="AF454" s="29">
        <f>IFERROR(TRIM(INDEX($A454:$X454,MATCH(Lists!$J$5,$A$1:$X$1,0))&amp;""),"")</f>
        <v/>
      </c>
      <c r="AG454" s="29">
        <f>IFERROR(TRIM(INDEX($A454:$X454,MATCH(Lists!$J$7,$A$1:$X$1,0))&amp;""),"")</f>
        <v/>
      </c>
      <c r="AH454" s="29">
        <f>IF(AC454="",0,IF(UPPER(TRIM(Z454))="Y",0,IF(AG454="",1,IF(IFERROR(INDEX(Lists!$B$2:$B$9,MATCH(AG454,Lists!$A$2:$A$9,0)),"N")="Y",1,0))))</f>
        <v/>
      </c>
      <c r="AI454" s="29">
        <f>IF(AND(AH454=1,AF454&lt;&gt;""),SUMPRODUCT(($AF$2:AF454=AF454)*($AH$2:AH454=1)),"")</f>
        <v/>
      </c>
      <c r="AJ454" s="29">
        <f>IF(AI454="","",AF454&amp;"|"&amp;AI454)</f>
        <v/>
      </c>
      <c r="AK454" s="29">
        <f>IFERROR(TRIM(INDEX($A454:$X454,MATCH(Lists!$J$6,$A$1:$X$1,0))&amp;""),"")</f>
        <v/>
      </c>
    </row>
    <row r="455">
      <c r="Y455" s="28" t="n"/>
      <c r="Z455" s="30" t="n"/>
      <c r="AA455" s="30" t="n"/>
      <c r="AB455" s="28" t="n"/>
      <c r="AC455" s="29">
        <f>IFERROR(TRIM(INDEX($A455:$X455,MATCH(Lists!$J$2,$A$1:$X$1,0))&amp;""),"")</f>
        <v/>
      </c>
      <c r="AD455" s="29">
        <f>IFERROR(TRIM(INDEX($A455:$X455,MATCH(Lists!$J$3,$A$1:$X$1,0))&amp;""),"")</f>
        <v/>
      </c>
      <c r="AE455" s="29">
        <f>IFERROR(TRIM(INDEX($A455:$X455,MATCH(Lists!$J$4,$A$1:$X$1,0))&amp;""),"")</f>
        <v/>
      </c>
      <c r="AF455" s="29">
        <f>IFERROR(TRIM(INDEX($A455:$X455,MATCH(Lists!$J$5,$A$1:$X$1,0))&amp;""),"")</f>
        <v/>
      </c>
      <c r="AG455" s="29">
        <f>IFERROR(TRIM(INDEX($A455:$X455,MATCH(Lists!$J$7,$A$1:$X$1,0))&amp;""),"")</f>
        <v/>
      </c>
      <c r="AH455" s="29">
        <f>IF(AC455="",0,IF(UPPER(TRIM(Z455))="Y",0,IF(AG455="",1,IF(IFERROR(INDEX(Lists!$B$2:$B$9,MATCH(AG455,Lists!$A$2:$A$9,0)),"N")="Y",1,0))))</f>
        <v/>
      </c>
      <c r="AI455" s="29">
        <f>IF(AND(AH455=1,AF455&lt;&gt;""),SUMPRODUCT(($AF$2:AF455=AF455)*($AH$2:AH455=1)),"")</f>
        <v/>
      </c>
      <c r="AJ455" s="29">
        <f>IF(AI455="","",AF455&amp;"|"&amp;AI455)</f>
        <v/>
      </c>
      <c r="AK455" s="29">
        <f>IFERROR(TRIM(INDEX($A455:$X455,MATCH(Lists!$J$6,$A$1:$X$1,0))&amp;""),"")</f>
        <v/>
      </c>
    </row>
    <row r="456">
      <c r="Y456" s="28" t="n"/>
      <c r="Z456" s="30" t="n"/>
      <c r="AA456" s="30" t="n"/>
      <c r="AB456" s="28" t="n"/>
      <c r="AC456" s="29">
        <f>IFERROR(TRIM(INDEX($A456:$X456,MATCH(Lists!$J$2,$A$1:$X$1,0))&amp;""),"")</f>
        <v/>
      </c>
      <c r="AD456" s="29">
        <f>IFERROR(TRIM(INDEX($A456:$X456,MATCH(Lists!$J$3,$A$1:$X$1,0))&amp;""),"")</f>
        <v/>
      </c>
      <c r="AE456" s="29">
        <f>IFERROR(TRIM(INDEX($A456:$X456,MATCH(Lists!$J$4,$A$1:$X$1,0))&amp;""),"")</f>
        <v/>
      </c>
      <c r="AF456" s="29">
        <f>IFERROR(TRIM(INDEX($A456:$X456,MATCH(Lists!$J$5,$A$1:$X$1,0))&amp;""),"")</f>
        <v/>
      </c>
      <c r="AG456" s="29">
        <f>IFERROR(TRIM(INDEX($A456:$X456,MATCH(Lists!$J$7,$A$1:$X$1,0))&amp;""),"")</f>
        <v/>
      </c>
      <c r="AH456" s="29">
        <f>IF(AC456="",0,IF(UPPER(TRIM(Z456))="Y",0,IF(AG456="",1,IF(IFERROR(INDEX(Lists!$B$2:$B$9,MATCH(AG456,Lists!$A$2:$A$9,0)),"N")="Y",1,0))))</f>
        <v/>
      </c>
      <c r="AI456" s="29">
        <f>IF(AND(AH456=1,AF456&lt;&gt;""),SUMPRODUCT(($AF$2:AF456=AF456)*($AH$2:AH456=1)),"")</f>
        <v/>
      </c>
      <c r="AJ456" s="29">
        <f>IF(AI456="","",AF456&amp;"|"&amp;AI456)</f>
        <v/>
      </c>
      <c r="AK456" s="29">
        <f>IFERROR(TRIM(INDEX($A456:$X456,MATCH(Lists!$J$6,$A$1:$X$1,0))&amp;""),"")</f>
        <v/>
      </c>
    </row>
    <row r="457">
      <c r="Y457" s="28" t="n"/>
      <c r="Z457" s="30" t="n"/>
      <c r="AA457" s="30" t="n"/>
      <c r="AB457" s="28" t="n"/>
      <c r="AC457" s="29">
        <f>IFERROR(TRIM(INDEX($A457:$X457,MATCH(Lists!$J$2,$A$1:$X$1,0))&amp;""),"")</f>
        <v/>
      </c>
      <c r="AD457" s="29">
        <f>IFERROR(TRIM(INDEX($A457:$X457,MATCH(Lists!$J$3,$A$1:$X$1,0))&amp;""),"")</f>
        <v/>
      </c>
      <c r="AE457" s="29">
        <f>IFERROR(TRIM(INDEX($A457:$X457,MATCH(Lists!$J$4,$A$1:$X$1,0))&amp;""),"")</f>
        <v/>
      </c>
      <c r="AF457" s="29">
        <f>IFERROR(TRIM(INDEX($A457:$X457,MATCH(Lists!$J$5,$A$1:$X$1,0))&amp;""),"")</f>
        <v/>
      </c>
      <c r="AG457" s="29">
        <f>IFERROR(TRIM(INDEX($A457:$X457,MATCH(Lists!$J$7,$A$1:$X$1,0))&amp;""),"")</f>
        <v/>
      </c>
      <c r="AH457" s="29">
        <f>IF(AC457="",0,IF(UPPER(TRIM(Z457))="Y",0,IF(AG457="",1,IF(IFERROR(INDEX(Lists!$B$2:$B$9,MATCH(AG457,Lists!$A$2:$A$9,0)),"N")="Y",1,0))))</f>
        <v/>
      </c>
      <c r="AI457" s="29">
        <f>IF(AND(AH457=1,AF457&lt;&gt;""),SUMPRODUCT(($AF$2:AF457=AF457)*($AH$2:AH457=1)),"")</f>
        <v/>
      </c>
      <c r="AJ457" s="29">
        <f>IF(AI457="","",AF457&amp;"|"&amp;AI457)</f>
        <v/>
      </c>
      <c r="AK457" s="29">
        <f>IFERROR(TRIM(INDEX($A457:$X457,MATCH(Lists!$J$6,$A$1:$X$1,0))&amp;""),"")</f>
        <v/>
      </c>
    </row>
    <row r="458">
      <c r="Y458" s="28" t="n"/>
      <c r="Z458" s="30" t="n"/>
      <c r="AA458" s="30" t="n"/>
      <c r="AB458" s="28" t="n"/>
      <c r="AC458" s="29">
        <f>IFERROR(TRIM(INDEX($A458:$X458,MATCH(Lists!$J$2,$A$1:$X$1,0))&amp;""),"")</f>
        <v/>
      </c>
      <c r="AD458" s="29">
        <f>IFERROR(TRIM(INDEX($A458:$X458,MATCH(Lists!$J$3,$A$1:$X$1,0))&amp;""),"")</f>
        <v/>
      </c>
      <c r="AE458" s="29">
        <f>IFERROR(TRIM(INDEX($A458:$X458,MATCH(Lists!$J$4,$A$1:$X$1,0))&amp;""),"")</f>
        <v/>
      </c>
      <c r="AF458" s="29">
        <f>IFERROR(TRIM(INDEX($A458:$X458,MATCH(Lists!$J$5,$A$1:$X$1,0))&amp;""),"")</f>
        <v/>
      </c>
      <c r="AG458" s="29">
        <f>IFERROR(TRIM(INDEX($A458:$X458,MATCH(Lists!$J$7,$A$1:$X$1,0))&amp;""),"")</f>
        <v/>
      </c>
      <c r="AH458" s="29">
        <f>IF(AC458="",0,IF(UPPER(TRIM(Z458))="Y",0,IF(AG458="",1,IF(IFERROR(INDEX(Lists!$B$2:$B$9,MATCH(AG458,Lists!$A$2:$A$9,0)),"N")="Y",1,0))))</f>
        <v/>
      </c>
      <c r="AI458" s="29">
        <f>IF(AND(AH458=1,AF458&lt;&gt;""),SUMPRODUCT(($AF$2:AF458=AF458)*($AH$2:AH458=1)),"")</f>
        <v/>
      </c>
      <c r="AJ458" s="29">
        <f>IF(AI458="","",AF458&amp;"|"&amp;AI458)</f>
        <v/>
      </c>
      <c r="AK458" s="29">
        <f>IFERROR(TRIM(INDEX($A458:$X458,MATCH(Lists!$J$6,$A$1:$X$1,0))&amp;""),"")</f>
        <v/>
      </c>
    </row>
    <row r="459">
      <c r="Y459" s="28" t="n"/>
      <c r="Z459" s="30" t="n"/>
      <c r="AA459" s="30" t="n"/>
      <c r="AB459" s="28" t="n"/>
      <c r="AC459" s="29">
        <f>IFERROR(TRIM(INDEX($A459:$X459,MATCH(Lists!$J$2,$A$1:$X$1,0))&amp;""),"")</f>
        <v/>
      </c>
      <c r="AD459" s="29">
        <f>IFERROR(TRIM(INDEX($A459:$X459,MATCH(Lists!$J$3,$A$1:$X$1,0))&amp;""),"")</f>
        <v/>
      </c>
      <c r="AE459" s="29">
        <f>IFERROR(TRIM(INDEX($A459:$X459,MATCH(Lists!$J$4,$A$1:$X$1,0))&amp;""),"")</f>
        <v/>
      </c>
      <c r="AF459" s="29">
        <f>IFERROR(TRIM(INDEX($A459:$X459,MATCH(Lists!$J$5,$A$1:$X$1,0))&amp;""),"")</f>
        <v/>
      </c>
      <c r="AG459" s="29">
        <f>IFERROR(TRIM(INDEX($A459:$X459,MATCH(Lists!$J$7,$A$1:$X$1,0))&amp;""),"")</f>
        <v/>
      </c>
      <c r="AH459" s="29">
        <f>IF(AC459="",0,IF(UPPER(TRIM(Z459))="Y",0,IF(AG459="",1,IF(IFERROR(INDEX(Lists!$B$2:$B$9,MATCH(AG459,Lists!$A$2:$A$9,0)),"N")="Y",1,0))))</f>
        <v/>
      </c>
      <c r="AI459" s="29">
        <f>IF(AND(AH459=1,AF459&lt;&gt;""),SUMPRODUCT(($AF$2:AF459=AF459)*($AH$2:AH459=1)),"")</f>
        <v/>
      </c>
      <c r="AJ459" s="29">
        <f>IF(AI459="","",AF459&amp;"|"&amp;AI459)</f>
        <v/>
      </c>
      <c r="AK459" s="29">
        <f>IFERROR(TRIM(INDEX($A459:$X459,MATCH(Lists!$J$6,$A$1:$X$1,0))&amp;""),"")</f>
        <v/>
      </c>
    </row>
    <row r="460">
      <c r="Y460" s="28" t="n"/>
      <c r="Z460" s="30" t="n"/>
      <c r="AA460" s="30" t="n"/>
      <c r="AB460" s="28" t="n"/>
      <c r="AC460" s="29">
        <f>IFERROR(TRIM(INDEX($A460:$X460,MATCH(Lists!$J$2,$A$1:$X$1,0))&amp;""),"")</f>
        <v/>
      </c>
      <c r="AD460" s="29">
        <f>IFERROR(TRIM(INDEX($A460:$X460,MATCH(Lists!$J$3,$A$1:$X$1,0))&amp;""),"")</f>
        <v/>
      </c>
      <c r="AE460" s="29">
        <f>IFERROR(TRIM(INDEX($A460:$X460,MATCH(Lists!$J$4,$A$1:$X$1,0))&amp;""),"")</f>
        <v/>
      </c>
      <c r="AF460" s="29">
        <f>IFERROR(TRIM(INDEX($A460:$X460,MATCH(Lists!$J$5,$A$1:$X$1,0))&amp;""),"")</f>
        <v/>
      </c>
      <c r="AG460" s="29">
        <f>IFERROR(TRIM(INDEX($A460:$X460,MATCH(Lists!$J$7,$A$1:$X$1,0))&amp;""),"")</f>
        <v/>
      </c>
      <c r="AH460" s="29">
        <f>IF(AC460="",0,IF(UPPER(TRIM(Z460))="Y",0,IF(AG460="",1,IF(IFERROR(INDEX(Lists!$B$2:$B$9,MATCH(AG460,Lists!$A$2:$A$9,0)),"N")="Y",1,0))))</f>
        <v/>
      </c>
      <c r="AI460" s="29">
        <f>IF(AND(AH460=1,AF460&lt;&gt;""),SUMPRODUCT(($AF$2:AF460=AF460)*($AH$2:AH460=1)),"")</f>
        <v/>
      </c>
      <c r="AJ460" s="29">
        <f>IF(AI460="","",AF460&amp;"|"&amp;AI460)</f>
        <v/>
      </c>
      <c r="AK460" s="29">
        <f>IFERROR(TRIM(INDEX($A460:$X460,MATCH(Lists!$J$6,$A$1:$X$1,0))&amp;""),"")</f>
        <v/>
      </c>
    </row>
    <row r="461">
      <c r="Y461" s="28" t="n"/>
      <c r="Z461" s="30" t="n"/>
      <c r="AA461" s="30" t="n"/>
      <c r="AB461" s="28" t="n"/>
      <c r="AC461" s="29">
        <f>IFERROR(TRIM(INDEX($A461:$X461,MATCH(Lists!$J$2,$A$1:$X$1,0))&amp;""),"")</f>
        <v/>
      </c>
      <c r="AD461" s="29">
        <f>IFERROR(TRIM(INDEX($A461:$X461,MATCH(Lists!$J$3,$A$1:$X$1,0))&amp;""),"")</f>
        <v/>
      </c>
      <c r="AE461" s="29">
        <f>IFERROR(TRIM(INDEX($A461:$X461,MATCH(Lists!$J$4,$A$1:$X$1,0))&amp;""),"")</f>
        <v/>
      </c>
      <c r="AF461" s="29">
        <f>IFERROR(TRIM(INDEX($A461:$X461,MATCH(Lists!$J$5,$A$1:$X$1,0))&amp;""),"")</f>
        <v/>
      </c>
      <c r="AG461" s="29">
        <f>IFERROR(TRIM(INDEX($A461:$X461,MATCH(Lists!$J$7,$A$1:$X$1,0))&amp;""),"")</f>
        <v/>
      </c>
      <c r="AH461" s="29">
        <f>IF(AC461="",0,IF(UPPER(TRIM(Z461))="Y",0,IF(AG461="",1,IF(IFERROR(INDEX(Lists!$B$2:$B$9,MATCH(AG461,Lists!$A$2:$A$9,0)),"N")="Y",1,0))))</f>
        <v/>
      </c>
      <c r="AI461" s="29">
        <f>IF(AND(AH461=1,AF461&lt;&gt;""),SUMPRODUCT(($AF$2:AF461=AF461)*($AH$2:AH461=1)),"")</f>
        <v/>
      </c>
      <c r="AJ461" s="29">
        <f>IF(AI461="","",AF461&amp;"|"&amp;AI461)</f>
        <v/>
      </c>
      <c r="AK461" s="29">
        <f>IFERROR(TRIM(INDEX($A461:$X461,MATCH(Lists!$J$6,$A$1:$X$1,0))&amp;""),"")</f>
        <v/>
      </c>
    </row>
    <row r="462">
      <c r="Y462" s="28" t="n"/>
      <c r="Z462" s="30" t="n"/>
      <c r="AA462" s="30" t="n"/>
      <c r="AB462" s="28" t="n"/>
      <c r="AC462" s="29">
        <f>IFERROR(TRIM(INDEX($A462:$X462,MATCH(Lists!$J$2,$A$1:$X$1,0))&amp;""),"")</f>
        <v/>
      </c>
      <c r="AD462" s="29">
        <f>IFERROR(TRIM(INDEX($A462:$X462,MATCH(Lists!$J$3,$A$1:$X$1,0))&amp;""),"")</f>
        <v/>
      </c>
      <c r="AE462" s="29">
        <f>IFERROR(TRIM(INDEX($A462:$X462,MATCH(Lists!$J$4,$A$1:$X$1,0))&amp;""),"")</f>
        <v/>
      </c>
      <c r="AF462" s="29">
        <f>IFERROR(TRIM(INDEX($A462:$X462,MATCH(Lists!$J$5,$A$1:$X$1,0))&amp;""),"")</f>
        <v/>
      </c>
      <c r="AG462" s="29">
        <f>IFERROR(TRIM(INDEX($A462:$X462,MATCH(Lists!$J$7,$A$1:$X$1,0))&amp;""),"")</f>
        <v/>
      </c>
      <c r="AH462" s="29">
        <f>IF(AC462="",0,IF(UPPER(TRIM(Z462))="Y",0,IF(AG462="",1,IF(IFERROR(INDEX(Lists!$B$2:$B$9,MATCH(AG462,Lists!$A$2:$A$9,0)),"N")="Y",1,0))))</f>
        <v/>
      </c>
      <c r="AI462" s="29">
        <f>IF(AND(AH462=1,AF462&lt;&gt;""),SUMPRODUCT(($AF$2:AF462=AF462)*($AH$2:AH462=1)),"")</f>
        <v/>
      </c>
      <c r="AJ462" s="29">
        <f>IF(AI462="","",AF462&amp;"|"&amp;AI462)</f>
        <v/>
      </c>
      <c r="AK462" s="29">
        <f>IFERROR(TRIM(INDEX($A462:$X462,MATCH(Lists!$J$6,$A$1:$X$1,0))&amp;""),"")</f>
        <v/>
      </c>
    </row>
    <row r="463">
      <c r="Y463" s="28" t="n"/>
      <c r="Z463" s="30" t="n"/>
      <c r="AA463" s="30" t="n"/>
      <c r="AB463" s="28" t="n"/>
      <c r="AC463" s="29">
        <f>IFERROR(TRIM(INDEX($A463:$X463,MATCH(Lists!$J$2,$A$1:$X$1,0))&amp;""),"")</f>
        <v/>
      </c>
      <c r="AD463" s="29">
        <f>IFERROR(TRIM(INDEX($A463:$X463,MATCH(Lists!$J$3,$A$1:$X$1,0))&amp;""),"")</f>
        <v/>
      </c>
      <c r="AE463" s="29">
        <f>IFERROR(TRIM(INDEX($A463:$X463,MATCH(Lists!$J$4,$A$1:$X$1,0))&amp;""),"")</f>
        <v/>
      </c>
      <c r="AF463" s="29">
        <f>IFERROR(TRIM(INDEX($A463:$X463,MATCH(Lists!$J$5,$A$1:$X$1,0))&amp;""),"")</f>
        <v/>
      </c>
      <c r="AG463" s="29">
        <f>IFERROR(TRIM(INDEX($A463:$X463,MATCH(Lists!$J$7,$A$1:$X$1,0))&amp;""),"")</f>
        <v/>
      </c>
      <c r="AH463" s="29">
        <f>IF(AC463="",0,IF(UPPER(TRIM(Z463))="Y",0,IF(AG463="",1,IF(IFERROR(INDEX(Lists!$B$2:$B$9,MATCH(AG463,Lists!$A$2:$A$9,0)),"N")="Y",1,0))))</f>
        <v/>
      </c>
      <c r="AI463" s="29">
        <f>IF(AND(AH463=1,AF463&lt;&gt;""),SUMPRODUCT(($AF$2:AF463=AF463)*($AH$2:AH463=1)),"")</f>
        <v/>
      </c>
      <c r="AJ463" s="29">
        <f>IF(AI463="","",AF463&amp;"|"&amp;AI463)</f>
        <v/>
      </c>
      <c r="AK463" s="29">
        <f>IFERROR(TRIM(INDEX($A463:$X463,MATCH(Lists!$J$6,$A$1:$X$1,0))&amp;""),"")</f>
        <v/>
      </c>
    </row>
    <row r="464">
      <c r="Y464" s="28" t="n"/>
      <c r="Z464" s="30" t="n"/>
      <c r="AA464" s="30" t="n"/>
      <c r="AB464" s="28" t="n"/>
      <c r="AC464" s="29">
        <f>IFERROR(TRIM(INDEX($A464:$X464,MATCH(Lists!$J$2,$A$1:$X$1,0))&amp;""),"")</f>
        <v/>
      </c>
      <c r="AD464" s="29">
        <f>IFERROR(TRIM(INDEX($A464:$X464,MATCH(Lists!$J$3,$A$1:$X$1,0))&amp;""),"")</f>
        <v/>
      </c>
      <c r="AE464" s="29">
        <f>IFERROR(TRIM(INDEX($A464:$X464,MATCH(Lists!$J$4,$A$1:$X$1,0))&amp;""),"")</f>
        <v/>
      </c>
      <c r="AF464" s="29">
        <f>IFERROR(TRIM(INDEX($A464:$X464,MATCH(Lists!$J$5,$A$1:$X$1,0))&amp;""),"")</f>
        <v/>
      </c>
      <c r="AG464" s="29">
        <f>IFERROR(TRIM(INDEX($A464:$X464,MATCH(Lists!$J$7,$A$1:$X$1,0))&amp;""),"")</f>
        <v/>
      </c>
      <c r="AH464" s="29">
        <f>IF(AC464="",0,IF(UPPER(TRIM(Z464))="Y",0,IF(AG464="",1,IF(IFERROR(INDEX(Lists!$B$2:$B$9,MATCH(AG464,Lists!$A$2:$A$9,0)),"N")="Y",1,0))))</f>
        <v/>
      </c>
      <c r="AI464" s="29">
        <f>IF(AND(AH464=1,AF464&lt;&gt;""),SUMPRODUCT(($AF$2:AF464=AF464)*($AH$2:AH464=1)),"")</f>
        <v/>
      </c>
      <c r="AJ464" s="29">
        <f>IF(AI464="","",AF464&amp;"|"&amp;AI464)</f>
        <v/>
      </c>
      <c r="AK464" s="29">
        <f>IFERROR(TRIM(INDEX($A464:$X464,MATCH(Lists!$J$6,$A$1:$X$1,0))&amp;""),"")</f>
        <v/>
      </c>
    </row>
    <row r="465">
      <c r="Y465" s="28" t="n"/>
      <c r="Z465" s="30" t="n"/>
      <c r="AA465" s="30" t="n"/>
      <c r="AB465" s="28" t="n"/>
      <c r="AC465" s="29">
        <f>IFERROR(TRIM(INDEX($A465:$X465,MATCH(Lists!$J$2,$A$1:$X$1,0))&amp;""),"")</f>
        <v/>
      </c>
      <c r="AD465" s="29">
        <f>IFERROR(TRIM(INDEX($A465:$X465,MATCH(Lists!$J$3,$A$1:$X$1,0))&amp;""),"")</f>
        <v/>
      </c>
      <c r="AE465" s="29">
        <f>IFERROR(TRIM(INDEX($A465:$X465,MATCH(Lists!$J$4,$A$1:$X$1,0))&amp;""),"")</f>
        <v/>
      </c>
      <c r="AF465" s="29">
        <f>IFERROR(TRIM(INDEX($A465:$X465,MATCH(Lists!$J$5,$A$1:$X$1,0))&amp;""),"")</f>
        <v/>
      </c>
      <c r="AG465" s="29">
        <f>IFERROR(TRIM(INDEX($A465:$X465,MATCH(Lists!$J$7,$A$1:$X$1,0))&amp;""),"")</f>
        <v/>
      </c>
      <c r="AH465" s="29">
        <f>IF(AC465="",0,IF(UPPER(TRIM(Z465))="Y",0,IF(AG465="",1,IF(IFERROR(INDEX(Lists!$B$2:$B$9,MATCH(AG465,Lists!$A$2:$A$9,0)),"N")="Y",1,0))))</f>
        <v/>
      </c>
      <c r="AI465" s="29">
        <f>IF(AND(AH465=1,AF465&lt;&gt;""),SUMPRODUCT(($AF$2:AF465=AF465)*($AH$2:AH465=1)),"")</f>
        <v/>
      </c>
      <c r="AJ465" s="29">
        <f>IF(AI465="","",AF465&amp;"|"&amp;AI465)</f>
        <v/>
      </c>
      <c r="AK465" s="29">
        <f>IFERROR(TRIM(INDEX($A465:$X465,MATCH(Lists!$J$6,$A$1:$X$1,0))&amp;""),"")</f>
        <v/>
      </c>
    </row>
    <row r="466">
      <c r="Y466" s="28" t="n"/>
      <c r="Z466" s="30" t="n"/>
      <c r="AA466" s="30" t="n"/>
      <c r="AB466" s="28" t="n"/>
      <c r="AC466" s="29">
        <f>IFERROR(TRIM(INDEX($A466:$X466,MATCH(Lists!$J$2,$A$1:$X$1,0))&amp;""),"")</f>
        <v/>
      </c>
      <c r="AD466" s="29">
        <f>IFERROR(TRIM(INDEX($A466:$X466,MATCH(Lists!$J$3,$A$1:$X$1,0))&amp;""),"")</f>
        <v/>
      </c>
      <c r="AE466" s="29">
        <f>IFERROR(TRIM(INDEX($A466:$X466,MATCH(Lists!$J$4,$A$1:$X$1,0))&amp;""),"")</f>
        <v/>
      </c>
      <c r="AF466" s="29">
        <f>IFERROR(TRIM(INDEX($A466:$X466,MATCH(Lists!$J$5,$A$1:$X$1,0))&amp;""),"")</f>
        <v/>
      </c>
      <c r="AG466" s="29">
        <f>IFERROR(TRIM(INDEX($A466:$X466,MATCH(Lists!$J$7,$A$1:$X$1,0))&amp;""),"")</f>
        <v/>
      </c>
      <c r="AH466" s="29">
        <f>IF(AC466="",0,IF(UPPER(TRIM(Z466))="Y",0,IF(AG466="",1,IF(IFERROR(INDEX(Lists!$B$2:$B$9,MATCH(AG466,Lists!$A$2:$A$9,0)),"N")="Y",1,0))))</f>
        <v/>
      </c>
      <c r="AI466" s="29">
        <f>IF(AND(AH466=1,AF466&lt;&gt;""),SUMPRODUCT(($AF$2:AF466=AF466)*($AH$2:AH466=1)),"")</f>
        <v/>
      </c>
      <c r="AJ466" s="29">
        <f>IF(AI466="","",AF466&amp;"|"&amp;AI466)</f>
        <v/>
      </c>
      <c r="AK466" s="29">
        <f>IFERROR(TRIM(INDEX($A466:$X466,MATCH(Lists!$J$6,$A$1:$X$1,0))&amp;""),"")</f>
        <v/>
      </c>
    </row>
    <row r="467">
      <c r="Y467" s="28" t="n"/>
      <c r="Z467" s="30" t="n"/>
      <c r="AA467" s="30" t="n"/>
      <c r="AB467" s="28" t="n"/>
      <c r="AC467" s="29">
        <f>IFERROR(TRIM(INDEX($A467:$X467,MATCH(Lists!$J$2,$A$1:$X$1,0))&amp;""),"")</f>
        <v/>
      </c>
      <c r="AD467" s="29">
        <f>IFERROR(TRIM(INDEX($A467:$X467,MATCH(Lists!$J$3,$A$1:$X$1,0))&amp;""),"")</f>
        <v/>
      </c>
      <c r="AE467" s="29">
        <f>IFERROR(TRIM(INDEX($A467:$X467,MATCH(Lists!$J$4,$A$1:$X$1,0))&amp;""),"")</f>
        <v/>
      </c>
      <c r="AF467" s="29">
        <f>IFERROR(TRIM(INDEX($A467:$X467,MATCH(Lists!$J$5,$A$1:$X$1,0))&amp;""),"")</f>
        <v/>
      </c>
      <c r="AG467" s="29">
        <f>IFERROR(TRIM(INDEX($A467:$X467,MATCH(Lists!$J$7,$A$1:$X$1,0))&amp;""),"")</f>
        <v/>
      </c>
      <c r="AH467" s="29">
        <f>IF(AC467="",0,IF(UPPER(TRIM(Z467))="Y",0,IF(AG467="",1,IF(IFERROR(INDEX(Lists!$B$2:$B$9,MATCH(AG467,Lists!$A$2:$A$9,0)),"N")="Y",1,0))))</f>
        <v/>
      </c>
      <c r="AI467" s="29">
        <f>IF(AND(AH467=1,AF467&lt;&gt;""),SUMPRODUCT(($AF$2:AF467=AF467)*($AH$2:AH467=1)),"")</f>
        <v/>
      </c>
      <c r="AJ467" s="29">
        <f>IF(AI467="","",AF467&amp;"|"&amp;AI467)</f>
        <v/>
      </c>
      <c r="AK467" s="29">
        <f>IFERROR(TRIM(INDEX($A467:$X467,MATCH(Lists!$J$6,$A$1:$X$1,0))&amp;""),"")</f>
        <v/>
      </c>
    </row>
    <row r="468">
      <c r="Y468" s="28" t="n"/>
      <c r="Z468" s="30" t="n"/>
      <c r="AA468" s="30" t="n"/>
      <c r="AB468" s="28" t="n"/>
      <c r="AC468" s="29">
        <f>IFERROR(TRIM(INDEX($A468:$X468,MATCH(Lists!$J$2,$A$1:$X$1,0))&amp;""),"")</f>
        <v/>
      </c>
      <c r="AD468" s="29">
        <f>IFERROR(TRIM(INDEX($A468:$X468,MATCH(Lists!$J$3,$A$1:$X$1,0))&amp;""),"")</f>
        <v/>
      </c>
      <c r="AE468" s="29">
        <f>IFERROR(TRIM(INDEX($A468:$X468,MATCH(Lists!$J$4,$A$1:$X$1,0))&amp;""),"")</f>
        <v/>
      </c>
      <c r="AF468" s="29">
        <f>IFERROR(TRIM(INDEX($A468:$X468,MATCH(Lists!$J$5,$A$1:$X$1,0))&amp;""),"")</f>
        <v/>
      </c>
      <c r="AG468" s="29">
        <f>IFERROR(TRIM(INDEX($A468:$X468,MATCH(Lists!$J$7,$A$1:$X$1,0))&amp;""),"")</f>
        <v/>
      </c>
      <c r="AH468" s="29">
        <f>IF(AC468="",0,IF(UPPER(TRIM(Z468))="Y",0,IF(AG468="",1,IF(IFERROR(INDEX(Lists!$B$2:$B$9,MATCH(AG468,Lists!$A$2:$A$9,0)),"N")="Y",1,0))))</f>
        <v/>
      </c>
      <c r="AI468" s="29">
        <f>IF(AND(AH468=1,AF468&lt;&gt;""),SUMPRODUCT(($AF$2:AF468=AF468)*($AH$2:AH468=1)),"")</f>
        <v/>
      </c>
      <c r="AJ468" s="29">
        <f>IF(AI468="","",AF468&amp;"|"&amp;AI468)</f>
        <v/>
      </c>
      <c r="AK468" s="29">
        <f>IFERROR(TRIM(INDEX($A468:$X468,MATCH(Lists!$J$6,$A$1:$X$1,0))&amp;""),"")</f>
        <v/>
      </c>
    </row>
    <row r="469">
      <c r="Y469" s="28" t="n"/>
      <c r="Z469" s="30" t="n"/>
      <c r="AA469" s="30" t="n"/>
      <c r="AB469" s="28" t="n"/>
      <c r="AC469" s="29">
        <f>IFERROR(TRIM(INDEX($A469:$X469,MATCH(Lists!$J$2,$A$1:$X$1,0))&amp;""),"")</f>
        <v/>
      </c>
      <c r="AD469" s="29">
        <f>IFERROR(TRIM(INDEX($A469:$X469,MATCH(Lists!$J$3,$A$1:$X$1,0))&amp;""),"")</f>
        <v/>
      </c>
      <c r="AE469" s="29">
        <f>IFERROR(TRIM(INDEX($A469:$X469,MATCH(Lists!$J$4,$A$1:$X$1,0))&amp;""),"")</f>
        <v/>
      </c>
      <c r="AF469" s="29">
        <f>IFERROR(TRIM(INDEX($A469:$X469,MATCH(Lists!$J$5,$A$1:$X$1,0))&amp;""),"")</f>
        <v/>
      </c>
      <c r="AG469" s="29">
        <f>IFERROR(TRIM(INDEX($A469:$X469,MATCH(Lists!$J$7,$A$1:$X$1,0))&amp;""),"")</f>
        <v/>
      </c>
      <c r="AH469" s="29">
        <f>IF(AC469="",0,IF(UPPER(TRIM(Z469))="Y",0,IF(AG469="",1,IF(IFERROR(INDEX(Lists!$B$2:$B$9,MATCH(AG469,Lists!$A$2:$A$9,0)),"N")="Y",1,0))))</f>
        <v/>
      </c>
      <c r="AI469" s="29">
        <f>IF(AND(AH469=1,AF469&lt;&gt;""),SUMPRODUCT(($AF$2:AF469=AF469)*($AH$2:AH469=1)),"")</f>
        <v/>
      </c>
      <c r="AJ469" s="29">
        <f>IF(AI469="","",AF469&amp;"|"&amp;AI469)</f>
        <v/>
      </c>
      <c r="AK469" s="29">
        <f>IFERROR(TRIM(INDEX($A469:$X469,MATCH(Lists!$J$6,$A$1:$X$1,0))&amp;""),"")</f>
        <v/>
      </c>
    </row>
    <row r="470">
      <c r="Y470" s="28" t="n"/>
      <c r="Z470" s="30" t="n"/>
      <c r="AA470" s="30" t="n"/>
      <c r="AB470" s="28" t="n"/>
      <c r="AC470" s="29">
        <f>IFERROR(TRIM(INDEX($A470:$X470,MATCH(Lists!$J$2,$A$1:$X$1,0))&amp;""),"")</f>
        <v/>
      </c>
      <c r="AD470" s="29">
        <f>IFERROR(TRIM(INDEX($A470:$X470,MATCH(Lists!$J$3,$A$1:$X$1,0))&amp;""),"")</f>
        <v/>
      </c>
      <c r="AE470" s="29">
        <f>IFERROR(TRIM(INDEX($A470:$X470,MATCH(Lists!$J$4,$A$1:$X$1,0))&amp;""),"")</f>
        <v/>
      </c>
      <c r="AF470" s="29">
        <f>IFERROR(TRIM(INDEX($A470:$X470,MATCH(Lists!$J$5,$A$1:$X$1,0))&amp;""),"")</f>
        <v/>
      </c>
      <c r="AG470" s="29">
        <f>IFERROR(TRIM(INDEX($A470:$X470,MATCH(Lists!$J$7,$A$1:$X$1,0))&amp;""),"")</f>
        <v/>
      </c>
      <c r="AH470" s="29">
        <f>IF(AC470="",0,IF(UPPER(TRIM(Z470))="Y",0,IF(AG470="",1,IF(IFERROR(INDEX(Lists!$B$2:$B$9,MATCH(AG470,Lists!$A$2:$A$9,0)),"N")="Y",1,0))))</f>
        <v/>
      </c>
      <c r="AI470" s="29">
        <f>IF(AND(AH470=1,AF470&lt;&gt;""),SUMPRODUCT(($AF$2:AF470=AF470)*($AH$2:AH470=1)),"")</f>
        <v/>
      </c>
      <c r="AJ470" s="29">
        <f>IF(AI470="","",AF470&amp;"|"&amp;AI470)</f>
        <v/>
      </c>
      <c r="AK470" s="29">
        <f>IFERROR(TRIM(INDEX($A470:$X470,MATCH(Lists!$J$6,$A$1:$X$1,0))&amp;""),"")</f>
        <v/>
      </c>
    </row>
    <row r="471">
      <c r="Y471" s="28" t="n"/>
      <c r="Z471" s="30" t="n"/>
      <c r="AA471" s="30" t="n"/>
      <c r="AB471" s="28" t="n"/>
      <c r="AC471" s="29">
        <f>IFERROR(TRIM(INDEX($A471:$X471,MATCH(Lists!$J$2,$A$1:$X$1,0))&amp;""),"")</f>
        <v/>
      </c>
      <c r="AD471" s="29">
        <f>IFERROR(TRIM(INDEX($A471:$X471,MATCH(Lists!$J$3,$A$1:$X$1,0))&amp;""),"")</f>
        <v/>
      </c>
      <c r="AE471" s="29">
        <f>IFERROR(TRIM(INDEX($A471:$X471,MATCH(Lists!$J$4,$A$1:$X$1,0))&amp;""),"")</f>
        <v/>
      </c>
      <c r="AF471" s="29">
        <f>IFERROR(TRIM(INDEX($A471:$X471,MATCH(Lists!$J$5,$A$1:$X$1,0))&amp;""),"")</f>
        <v/>
      </c>
      <c r="AG471" s="29">
        <f>IFERROR(TRIM(INDEX($A471:$X471,MATCH(Lists!$J$7,$A$1:$X$1,0))&amp;""),"")</f>
        <v/>
      </c>
      <c r="AH471" s="29">
        <f>IF(AC471="",0,IF(UPPER(TRIM(Z471))="Y",0,IF(AG471="",1,IF(IFERROR(INDEX(Lists!$B$2:$B$9,MATCH(AG471,Lists!$A$2:$A$9,0)),"N")="Y",1,0))))</f>
        <v/>
      </c>
      <c r="AI471" s="29">
        <f>IF(AND(AH471=1,AF471&lt;&gt;""),SUMPRODUCT(($AF$2:AF471=AF471)*($AH$2:AH471=1)),"")</f>
        <v/>
      </c>
      <c r="AJ471" s="29">
        <f>IF(AI471="","",AF471&amp;"|"&amp;AI471)</f>
        <v/>
      </c>
      <c r="AK471" s="29">
        <f>IFERROR(TRIM(INDEX($A471:$X471,MATCH(Lists!$J$6,$A$1:$X$1,0))&amp;""),"")</f>
        <v/>
      </c>
    </row>
    <row r="472">
      <c r="Y472" s="28" t="n"/>
      <c r="Z472" s="30" t="n"/>
      <c r="AA472" s="30" t="n"/>
      <c r="AB472" s="28" t="n"/>
      <c r="AC472" s="29">
        <f>IFERROR(TRIM(INDEX($A472:$X472,MATCH(Lists!$J$2,$A$1:$X$1,0))&amp;""),"")</f>
        <v/>
      </c>
      <c r="AD472" s="29">
        <f>IFERROR(TRIM(INDEX($A472:$X472,MATCH(Lists!$J$3,$A$1:$X$1,0))&amp;""),"")</f>
        <v/>
      </c>
      <c r="AE472" s="29">
        <f>IFERROR(TRIM(INDEX($A472:$X472,MATCH(Lists!$J$4,$A$1:$X$1,0))&amp;""),"")</f>
        <v/>
      </c>
      <c r="AF472" s="29">
        <f>IFERROR(TRIM(INDEX($A472:$X472,MATCH(Lists!$J$5,$A$1:$X$1,0))&amp;""),"")</f>
        <v/>
      </c>
      <c r="AG472" s="29">
        <f>IFERROR(TRIM(INDEX($A472:$X472,MATCH(Lists!$J$7,$A$1:$X$1,0))&amp;""),"")</f>
        <v/>
      </c>
      <c r="AH472" s="29">
        <f>IF(AC472="",0,IF(UPPER(TRIM(Z472))="Y",0,IF(AG472="",1,IF(IFERROR(INDEX(Lists!$B$2:$B$9,MATCH(AG472,Lists!$A$2:$A$9,0)),"N")="Y",1,0))))</f>
        <v/>
      </c>
      <c r="AI472" s="29">
        <f>IF(AND(AH472=1,AF472&lt;&gt;""),SUMPRODUCT(($AF$2:AF472=AF472)*($AH$2:AH472=1)),"")</f>
        <v/>
      </c>
      <c r="AJ472" s="29">
        <f>IF(AI472="","",AF472&amp;"|"&amp;AI472)</f>
        <v/>
      </c>
      <c r="AK472" s="29">
        <f>IFERROR(TRIM(INDEX($A472:$X472,MATCH(Lists!$J$6,$A$1:$X$1,0))&amp;""),"")</f>
        <v/>
      </c>
    </row>
    <row r="473">
      <c r="Y473" s="28" t="n"/>
      <c r="Z473" s="30" t="n"/>
      <c r="AA473" s="30" t="n"/>
      <c r="AB473" s="28" t="n"/>
      <c r="AC473" s="29">
        <f>IFERROR(TRIM(INDEX($A473:$X473,MATCH(Lists!$J$2,$A$1:$X$1,0))&amp;""),"")</f>
        <v/>
      </c>
      <c r="AD473" s="29">
        <f>IFERROR(TRIM(INDEX($A473:$X473,MATCH(Lists!$J$3,$A$1:$X$1,0))&amp;""),"")</f>
        <v/>
      </c>
      <c r="AE473" s="29">
        <f>IFERROR(TRIM(INDEX($A473:$X473,MATCH(Lists!$J$4,$A$1:$X$1,0))&amp;""),"")</f>
        <v/>
      </c>
      <c r="AF473" s="29">
        <f>IFERROR(TRIM(INDEX($A473:$X473,MATCH(Lists!$J$5,$A$1:$X$1,0))&amp;""),"")</f>
        <v/>
      </c>
      <c r="AG473" s="29">
        <f>IFERROR(TRIM(INDEX($A473:$X473,MATCH(Lists!$J$7,$A$1:$X$1,0))&amp;""),"")</f>
        <v/>
      </c>
      <c r="AH473" s="29">
        <f>IF(AC473="",0,IF(UPPER(TRIM(Z473))="Y",0,IF(AG473="",1,IF(IFERROR(INDEX(Lists!$B$2:$B$9,MATCH(AG473,Lists!$A$2:$A$9,0)),"N")="Y",1,0))))</f>
        <v/>
      </c>
      <c r="AI473" s="29">
        <f>IF(AND(AH473=1,AF473&lt;&gt;""),SUMPRODUCT(($AF$2:AF473=AF473)*($AH$2:AH473=1)),"")</f>
        <v/>
      </c>
      <c r="AJ473" s="29">
        <f>IF(AI473="","",AF473&amp;"|"&amp;AI473)</f>
        <v/>
      </c>
      <c r="AK473" s="29">
        <f>IFERROR(TRIM(INDEX($A473:$X473,MATCH(Lists!$J$6,$A$1:$X$1,0))&amp;""),"")</f>
        <v/>
      </c>
    </row>
    <row r="474">
      <c r="Y474" s="28" t="n"/>
      <c r="Z474" s="30" t="n"/>
      <c r="AA474" s="30" t="n"/>
      <c r="AB474" s="28" t="n"/>
      <c r="AC474" s="29">
        <f>IFERROR(TRIM(INDEX($A474:$X474,MATCH(Lists!$J$2,$A$1:$X$1,0))&amp;""),"")</f>
        <v/>
      </c>
      <c r="AD474" s="29">
        <f>IFERROR(TRIM(INDEX($A474:$X474,MATCH(Lists!$J$3,$A$1:$X$1,0))&amp;""),"")</f>
        <v/>
      </c>
      <c r="AE474" s="29">
        <f>IFERROR(TRIM(INDEX($A474:$X474,MATCH(Lists!$J$4,$A$1:$X$1,0))&amp;""),"")</f>
        <v/>
      </c>
      <c r="AF474" s="29">
        <f>IFERROR(TRIM(INDEX($A474:$X474,MATCH(Lists!$J$5,$A$1:$X$1,0))&amp;""),"")</f>
        <v/>
      </c>
      <c r="AG474" s="29">
        <f>IFERROR(TRIM(INDEX($A474:$X474,MATCH(Lists!$J$7,$A$1:$X$1,0))&amp;""),"")</f>
        <v/>
      </c>
      <c r="AH474" s="29">
        <f>IF(AC474="",0,IF(UPPER(TRIM(Z474))="Y",0,IF(AG474="",1,IF(IFERROR(INDEX(Lists!$B$2:$B$9,MATCH(AG474,Lists!$A$2:$A$9,0)),"N")="Y",1,0))))</f>
        <v/>
      </c>
      <c r="AI474" s="29">
        <f>IF(AND(AH474=1,AF474&lt;&gt;""),SUMPRODUCT(($AF$2:AF474=AF474)*($AH$2:AH474=1)),"")</f>
        <v/>
      </c>
      <c r="AJ474" s="29">
        <f>IF(AI474="","",AF474&amp;"|"&amp;AI474)</f>
        <v/>
      </c>
      <c r="AK474" s="29">
        <f>IFERROR(TRIM(INDEX($A474:$X474,MATCH(Lists!$J$6,$A$1:$X$1,0))&amp;""),"")</f>
        <v/>
      </c>
    </row>
    <row r="475">
      <c r="Y475" s="28" t="n"/>
      <c r="Z475" s="30" t="n"/>
      <c r="AA475" s="30" t="n"/>
      <c r="AB475" s="28" t="n"/>
      <c r="AC475" s="29">
        <f>IFERROR(TRIM(INDEX($A475:$X475,MATCH(Lists!$J$2,$A$1:$X$1,0))&amp;""),"")</f>
        <v/>
      </c>
      <c r="AD475" s="29">
        <f>IFERROR(TRIM(INDEX($A475:$X475,MATCH(Lists!$J$3,$A$1:$X$1,0))&amp;""),"")</f>
        <v/>
      </c>
      <c r="AE475" s="29">
        <f>IFERROR(TRIM(INDEX($A475:$X475,MATCH(Lists!$J$4,$A$1:$X$1,0))&amp;""),"")</f>
        <v/>
      </c>
      <c r="AF475" s="29">
        <f>IFERROR(TRIM(INDEX($A475:$X475,MATCH(Lists!$J$5,$A$1:$X$1,0))&amp;""),"")</f>
        <v/>
      </c>
      <c r="AG475" s="29">
        <f>IFERROR(TRIM(INDEX($A475:$X475,MATCH(Lists!$J$7,$A$1:$X$1,0))&amp;""),"")</f>
        <v/>
      </c>
      <c r="AH475" s="29">
        <f>IF(AC475="",0,IF(UPPER(TRIM(Z475))="Y",0,IF(AG475="",1,IF(IFERROR(INDEX(Lists!$B$2:$B$9,MATCH(AG475,Lists!$A$2:$A$9,0)),"N")="Y",1,0))))</f>
        <v/>
      </c>
      <c r="AI475" s="29">
        <f>IF(AND(AH475=1,AF475&lt;&gt;""),SUMPRODUCT(($AF$2:AF475=AF475)*($AH$2:AH475=1)),"")</f>
        <v/>
      </c>
      <c r="AJ475" s="29">
        <f>IF(AI475="","",AF475&amp;"|"&amp;AI475)</f>
        <v/>
      </c>
      <c r="AK475" s="29">
        <f>IFERROR(TRIM(INDEX($A475:$X475,MATCH(Lists!$J$6,$A$1:$X$1,0))&amp;""),"")</f>
        <v/>
      </c>
    </row>
    <row r="476">
      <c r="Y476" s="28" t="n"/>
      <c r="Z476" s="30" t="n"/>
      <c r="AA476" s="30" t="n"/>
      <c r="AB476" s="28" t="n"/>
      <c r="AC476" s="29">
        <f>IFERROR(TRIM(INDEX($A476:$X476,MATCH(Lists!$J$2,$A$1:$X$1,0))&amp;""),"")</f>
        <v/>
      </c>
      <c r="AD476" s="29">
        <f>IFERROR(TRIM(INDEX($A476:$X476,MATCH(Lists!$J$3,$A$1:$X$1,0))&amp;""),"")</f>
        <v/>
      </c>
      <c r="AE476" s="29">
        <f>IFERROR(TRIM(INDEX($A476:$X476,MATCH(Lists!$J$4,$A$1:$X$1,0))&amp;""),"")</f>
        <v/>
      </c>
      <c r="AF476" s="29">
        <f>IFERROR(TRIM(INDEX($A476:$X476,MATCH(Lists!$J$5,$A$1:$X$1,0))&amp;""),"")</f>
        <v/>
      </c>
      <c r="AG476" s="29">
        <f>IFERROR(TRIM(INDEX($A476:$X476,MATCH(Lists!$J$7,$A$1:$X$1,0))&amp;""),"")</f>
        <v/>
      </c>
      <c r="AH476" s="29">
        <f>IF(AC476="",0,IF(UPPER(TRIM(Z476))="Y",0,IF(AG476="",1,IF(IFERROR(INDEX(Lists!$B$2:$B$9,MATCH(AG476,Lists!$A$2:$A$9,0)),"N")="Y",1,0))))</f>
        <v/>
      </c>
      <c r="AI476" s="29">
        <f>IF(AND(AH476=1,AF476&lt;&gt;""),SUMPRODUCT(($AF$2:AF476=AF476)*($AH$2:AH476=1)),"")</f>
        <v/>
      </c>
      <c r="AJ476" s="29">
        <f>IF(AI476="","",AF476&amp;"|"&amp;AI476)</f>
        <v/>
      </c>
      <c r="AK476" s="29">
        <f>IFERROR(TRIM(INDEX($A476:$X476,MATCH(Lists!$J$6,$A$1:$X$1,0))&amp;""),"")</f>
        <v/>
      </c>
    </row>
    <row r="477">
      <c r="Y477" s="28" t="n"/>
      <c r="Z477" s="30" t="n"/>
      <c r="AA477" s="30" t="n"/>
      <c r="AB477" s="28" t="n"/>
      <c r="AC477" s="29">
        <f>IFERROR(TRIM(INDEX($A477:$X477,MATCH(Lists!$J$2,$A$1:$X$1,0))&amp;""),"")</f>
        <v/>
      </c>
      <c r="AD477" s="29">
        <f>IFERROR(TRIM(INDEX($A477:$X477,MATCH(Lists!$J$3,$A$1:$X$1,0))&amp;""),"")</f>
        <v/>
      </c>
      <c r="AE477" s="29">
        <f>IFERROR(TRIM(INDEX($A477:$X477,MATCH(Lists!$J$4,$A$1:$X$1,0))&amp;""),"")</f>
        <v/>
      </c>
      <c r="AF477" s="29">
        <f>IFERROR(TRIM(INDEX($A477:$X477,MATCH(Lists!$J$5,$A$1:$X$1,0))&amp;""),"")</f>
        <v/>
      </c>
      <c r="AG477" s="29">
        <f>IFERROR(TRIM(INDEX($A477:$X477,MATCH(Lists!$J$7,$A$1:$X$1,0))&amp;""),"")</f>
        <v/>
      </c>
      <c r="AH477" s="29">
        <f>IF(AC477="",0,IF(UPPER(TRIM(Z477))="Y",0,IF(AG477="",1,IF(IFERROR(INDEX(Lists!$B$2:$B$9,MATCH(AG477,Lists!$A$2:$A$9,0)),"N")="Y",1,0))))</f>
        <v/>
      </c>
      <c r="AI477" s="29">
        <f>IF(AND(AH477=1,AF477&lt;&gt;""),SUMPRODUCT(($AF$2:AF477=AF477)*($AH$2:AH477=1)),"")</f>
        <v/>
      </c>
      <c r="AJ477" s="29">
        <f>IF(AI477="","",AF477&amp;"|"&amp;AI477)</f>
        <v/>
      </c>
      <c r="AK477" s="29">
        <f>IFERROR(TRIM(INDEX($A477:$X477,MATCH(Lists!$J$6,$A$1:$X$1,0))&amp;""),"")</f>
        <v/>
      </c>
    </row>
    <row r="478">
      <c r="Y478" s="28" t="n"/>
      <c r="Z478" s="30" t="n"/>
      <c r="AA478" s="30" t="n"/>
      <c r="AB478" s="28" t="n"/>
      <c r="AC478" s="29">
        <f>IFERROR(TRIM(INDEX($A478:$X478,MATCH(Lists!$J$2,$A$1:$X$1,0))&amp;""),"")</f>
        <v/>
      </c>
      <c r="AD478" s="29">
        <f>IFERROR(TRIM(INDEX($A478:$X478,MATCH(Lists!$J$3,$A$1:$X$1,0))&amp;""),"")</f>
        <v/>
      </c>
      <c r="AE478" s="29">
        <f>IFERROR(TRIM(INDEX($A478:$X478,MATCH(Lists!$J$4,$A$1:$X$1,0))&amp;""),"")</f>
        <v/>
      </c>
      <c r="AF478" s="29">
        <f>IFERROR(TRIM(INDEX($A478:$X478,MATCH(Lists!$J$5,$A$1:$X$1,0))&amp;""),"")</f>
        <v/>
      </c>
      <c r="AG478" s="29">
        <f>IFERROR(TRIM(INDEX($A478:$X478,MATCH(Lists!$J$7,$A$1:$X$1,0))&amp;""),"")</f>
        <v/>
      </c>
      <c r="AH478" s="29">
        <f>IF(AC478="",0,IF(UPPER(TRIM(Z478))="Y",0,IF(AG478="",1,IF(IFERROR(INDEX(Lists!$B$2:$B$9,MATCH(AG478,Lists!$A$2:$A$9,0)),"N")="Y",1,0))))</f>
        <v/>
      </c>
      <c r="AI478" s="29">
        <f>IF(AND(AH478=1,AF478&lt;&gt;""),SUMPRODUCT(($AF$2:AF478=AF478)*($AH$2:AH478=1)),"")</f>
        <v/>
      </c>
      <c r="AJ478" s="29">
        <f>IF(AI478="","",AF478&amp;"|"&amp;AI478)</f>
        <v/>
      </c>
      <c r="AK478" s="29">
        <f>IFERROR(TRIM(INDEX($A478:$X478,MATCH(Lists!$J$6,$A$1:$X$1,0))&amp;""),"")</f>
        <v/>
      </c>
    </row>
    <row r="479">
      <c r="Y479" s="28" t="n"/>
      <c r="Z479" s="30" t="n"/>
      <c r="AA479" s="30" t="n"/>
      <c r="AB479" s="28" t="n"/>
      <c r="AC479" s="29">
        <f>IFERROR(TRIM(INDEX($A479:$X479,MATCH(Lists!$J$2,$A$1:$X$1,0))&amp;""),"")</f>
        <v/>
      </c>
      <c r="AD479" s="29">
        <f>IFERROR(TRIM(INDEX($A479:$X479,MATCH(Lists!$J$3,$A$1:$X$1,0))&amp;""),"")</f>
        <v/>
      </c>
      <c r="AE479" s="29">
        <f>IFERROR(TRIM(INDEX($A479:$X479,MATCH(Lists!$J$4,$A$1:$X$1,0))&amp;""),"")</f>
        <v/>
      </c>
      <c r="AF479" s="29">
        <f>IFERROR(TRIM(INDEX($A479:$X479,MATCH(Lists!$J$5,$A$1:$X$1,0))&amp;""),"")</f>
        <v/>
      </c>
      <c r="AG479" s="29">
        <f>IFERROR(TRIM(INDEX($A479:$X479,MATCH(Lists!$J$7,$A$1:$X$1,0))&amp;""),"")</f>
        <v/>
      </c>
      <c r="AH479" s="29">
        <f>IF(AC479="",0,IF(UPPER(TRIM(Z479))="Y",0,IF(AG479="",1,IF(IFERROR(INDEX(Lists!$B$2:$B$9,MATCH(AG479,Lists!$A$2:$A$9,0)),"N")="Y",1,0))))</f>
        <v/>
      </c>
      <c r="AI479" s="29">
        <f>IF(AND(AH479=1,AF479&lt;&gt;""),SUMPRODUCT(($AF$2:AF479=AF479)*($AH$2:AH479=1)),"")</f>
        <v/>
      </c>
      <c r="AJ479" s="29">
        <f>IF(AI479="","",AF479&amp;"|"&amp;AI479)</f>
        <v/>
      </c>
      <c r="AK479" s="29">
        <f>IFERROR(TRIM(INDEX($A479:$X479,MATCH(Lists!$J$6,$A$1:$X$1,0))&amp;""),"")</f>
        <v/>
      </c>
    </row>
    <row r="480">
      <c r="Y480" s="28" t="n"/>
      <c r="Z480" s="30" t="n"/>
      <c r="AA480" s="30" t="n"/>
      <c r="AB480" s="28" t="n"/>
      <c r="AC480" s="29">
        <f>IFERROR(TRIM(INDEX($A480:$X480,MATCH(Lists!$J$2,$A$1:$X$1,0))&amp;""),"")</f>
        <v/>
      </c>
      <c r="AD480" s="29">
        <f>IFERROR(TRIM(INDEX($A480:$X480,MATCH(Lists!$J$3,$A$1:$X$1,0))&amp;""),"")</f>
        <v/>
      </c>
      <c r="AE480" s="29">
        <f>IFERROR(TRIM(INDEX($A480:$X480,MATCH(Lists!$J$4,$A$1:$X$1,0))&amp;""),"")</f>
        <v/>
      </c>
      <c r="AF480" s="29">
        <f>IFERROR(TRIM(INDEX($A480:$X480,MATCH(Lists!$J$5,$A$1:$X$1,0))&amp;""),"")</f>
        <v/>
      </c>
      <c r="AG480" s="29">
        <f>IFERROR(TRIM(INDEX($A480:$X480,MATCH(Lists!$J$7,$A$1:$X$1,0))&amp;""),"")</f>
        <v/>
      </c>
      <c r="AH480" s="29">
        <f>IF(AC480="",0,IF(UPPER(TRIM(Z480))="Y",0,IF(AG480="",1,IF(IFERROR(INDEX(Lists!$B$2:$B$9,MATCH(AG480,Lists!$A$2:$A$9,0)),"N")="Y",1,0))))</f>
        <v/>
      </c>
      <c r="AI480" s="29">
        <f>IF(AND(AH480=1,AF480&lt;&gt;""),SUMPRODUCT(($AF$2:AF480=AF480)*($AH$2:AH480=1)),"")</f>
        <v/>
      </c>
      <c r="AJ480" s="29">
        <f>IF(AI480="","",AF480&amp;"|"&amp;AI480)</f>
        <v/>
      </c>
      <c r="AK480" s="29">
        <f>IFERROR(TRIM(INDEX($A480:$X480,MATCH(Lists!$J$6,$A$1:$X$1,0))&amp;""),"")</f>
        <v/>
      </c>
    </row>
    <row r="481">
      <c r="Y481" s="28" t="n"/>
      <c r="Z481" s="30" t="n"/>
      <c r="AA481" s="30" t="n"/>
      <c r="AB481" s="28" t="n"/>
      <c r="AC481" s="29">
        <f>IFERROR(TRIM(INDEX($A481:$X481,MATCH(Lists!$J$2,$A$1:$X$1,0))&amp;""),"")</f>
        <v/>
      </c>
      <c r="AD481" s="29">
        <f>IFERROR(TRIM(INDEX($A481:$X481,MATCH(Lists!$J$3,$A$1:$X$1,0))&amp;""),"")</f>
        <v/>
      </c>
      <c r="AE481" s="29">
        <f>IFERROR(TRIM(INDEX($A481:$X481,MATCH(Lists!$J$4,$A$1:$X$1,0))&amp;""),"")</f>
        <v/>
      </c>
      <c r="AF481" s="29">
        <f>IFERROR(TRIM(INDEX($A481:$X481,MATCH(Lists!$J$5,$A$1:$X$1,0))&amp;""),"")</f>
        <v/>
      </c>
      <c r="AG481" s="29">
        <f>IFERROR(TRIM(INDEX($A481:$X481,MATCH(Lists!$J$7,$A$1:$X$1,0))&amp;""),"")</f>
        <v/>
      </c>
      <c r="AH481" s="29">
        <f>IF(AC481="",0,IF(UPPER(TRIM(Z481))="Y",0,IF(AG481="",1,IF(IFERROR(INDEX(Lists!$B$2:$B$9,MATCH(AG481,Lists!$A$2:$A$9,0)),"N")="Y",1,0))))</f>
        <v/>
      </c>
      <c r="AI481" s="29">
        <f>IF(AND(AH481=1,AF481&lt;&gt;""),SUMPRODUCT(($AF$2:AF481=AF481)*($AH$2:AH481=1)),"")</f>
        <v/>
      </c>
      <c r="AJ481" s="29">
        <f>IF(AI481="","",AF481&amp;"|"&amp;AI481)</f>
        <v/>
      </c>
      <c r="AK481" s="29">
        <f>IFERROR(TRIM(INDEX($A481:$X481,MATCH(Lists!$J$6,$A$1:$X$1,0))&amp;""),"")</f>
        <v/>
      </c>
    </row>
    <row r="482">
      <c r="Y482" s="28" t="n"/>
      <c r="Z482" s="30" t="n"/>
      <c r="AA482" s="30" t="n"/>
      <c r="AB482" s="28" t="n"/>
      <c r="AC482" s="29">
        <f>IFERROR(TRIM(INDEX($A482:$X482,MATCH(Lists!$J$2,$A$1:$X$1,0))&amp;""),"")</f>
        <v/>
      </c>
      <c r="AD482" s="29">
        <f>IFERROR(TRIM(INDEX($A482:$X482,MATCH(Lists!$J$3,$A$1:$X$1,0))&amp;""),"")</f>
        <v/>
      </c>
      <c r="AE482" s="29">
        <f>IFERROR(TRIM(INDEX($A482:$X482,MATCH(Lists!$J$4,$A$1:$X$1,0))&amp;""),"")</f>
        <v/>
      </c>
      <c r="AF482" s="29">
        <f>IFERROR(TRIM(INDEX($A482:$X482,MATCH(Lists!$J$5,$A$1:$X$1,0))&amp;""),"")</f>
        <v/>
      </c>
      <c r="AG482" s="29">
        <f>IFERROR(TRIM(INDEX($A482:$X482,MATCH(Lists!$J$7,$A$1:$X$1,0))&amp;""),"")</f>
        <v/>
      </c>
      <c r="AH482" s="29">
        <f>IF(AC482="",0,IF(UPPER(TRIM(Z482))="Y",0,IF(AG482="",1,IF(IFERROR(INDEX(Lists!$B$2:$B$9,MATCH(AG482,Lists!$A$2:$A$9,0)),"N")="Y",1,0))))</f>
        <v/>
      </c>
      <c r="AI482" s="29">
        <f>IF(AND(AH482=1,AF482&lt;&gt;""),SUMPRODUCT(($AF$2:AF482=AF482)*($AH$2:AH482=1)),"")</f>
        <v/>
      </c>
      <c r="AJ482" s="29">
        <f>IF(AI482="","",AF482&amp;"|"&amp;AI482)</f>
        <v/>
      </c>
      <c r="AK482" s="29">
        <f>IFERROR(TRIM(INDEX($A482:$X482,MATCH(Lists!$J$6,$A$1:$X$1,0))&amp;""),"")</f>
        <v/>
      </c>
    </row>
    <row r="483">
      <c r="Y483" s="28" t="n"/>
      <c r="Z483" s="30" t="n"/>
      <c r="AA483" s="30" t="n"/>
      <c r="AB483" s="28" t="n"/>
      <c r="AC483" s="29">
        <f>IFERROR(TRIM(INDEX($A483:$X483,MATCH(Lists!$J$2,$A$1:$X$1,0))&amp;""),"")</f>
        <v/>
      </c>
      <c r="AD483" s="29">
        <f>IFERROR(TRIM(INDEX($A483:$X483,MATCH(Lists!$J$3,$A$1:$X$1,0))&amp;""),"")</f>
        <v/>
      </c>
      <c r="AE483" s="29">
        <f>IFERROR(TRIM(INDEX($A483:$X483,MATCH(Lists!$J$4,$A$1:$X$1,0))&amp;""),"")</f>
        <v/>
      </c>
      <c r="AF483" s="29">
        <f>IFERROR(TRIM(INDEX($A483:$X483,MATCH(Lists!$J$5,$A$1:$X$1,0))&amp;""),"")</f>
        <v/>
      </c>
      <c r="AG483" s="29">
        <f>IFERROR(TRIM(INDEX($A483:$X483,MATCH(Lists!$J$7,$A$1:$X$1,0))&amp;""),"")</f>
        <v/>
      </c>
      <c r="AH483" s="29">
        <f>IF(AC483="",0,IF(UPPER(TRIM(Z483))="Y",0,IF(AG483="",1,IF(IFERROR(INDEX(Lists!$B$2:$B$9,MATCH(AG483,Lists!$A$2:$A$9,0)),"N")="Y",1,0))))</f>
        <v/>
      </c>
      <c r="AI483" s="29">
        <f>IF(AND(AH483=1,AF483&lt;&gt;""),SUMPRODUCT(($AF$2:AF483=AF483)*($AH$2:AH483=1)),"")</f>
        <v/>
      </c>
      <c r="AJ483" s="29">
        <f>IF(AI483="","",AF483&amp;"|"&amp;AI483)</f>
        <v/>
      </c>
      <c r="AK483" s="29">
        <f>IFERROR(TRIM(INDEX($A483:$X483,MATCH(Lists!$J$6,$A$1:$X$1,0))&amp;""),"")</f>
        <v/>
      </c>
    </row>
    <row r="484">
      <c r="Y484" s="28" t="n"/>
      <c r="Z484" s="30" t="n"/>
      <c r="AA484" s="30" t="n"/>
      <c r="AB484" s="28" t="n"/>
      <c r="AC484" s="29">
        <f>IFERROR(TRIM(INDEX($A484:$X484,MATCH(Lists!$J$2,$A$1:$X$1,0))&amp;""),"")</f>
        <v/>
      </c>
      <c r="AD484" s="29">
        <f>IFERROR(TRIM(INDEX($A484:$X484,MATCH(Lists!$J$3,$A$1:$X$1,0))&amp;""),"")</f>
        <v/>
      </c>
      <c r="AE484" s="29">
        <f>IFERROR(TRIM(INDEX($A484:$X484,MATCH(Lists!$J$4,$A$1:$X$1,0))&amp;""),"")</f>
        <v/>
      </c>
      <c r="AF484" s="29">
        <f>IFERROR(TRIM(INDEX($A484:$X484,MATCH(Lists!$J$5,$A$1:$X$1,0))&amp;""),"")</f>
        <v/>
      </c>
      <c r="AG484" s="29">
        <f>IFERROR(TRIM(INDEX($A484:$X484,MATCH(Lists!$J$7,$A$1:$X$1,0))&amp;""),"")</f>
        <v/>
      </c>
      <c r="AH484" s="29">
        <f>IF(AC484="",0,IF(UPPER(TRIM(Z484))="Y",0,IF(AG484="",1,IF(IFERROR(INDEX(Lists!$B$2:$B$9,MATCH(AG484,Lists!$A$2:$A$9,0)),"N")="Y",1,0))))</f>
        <v/>
      </c>
      <c r="AI484" s="29">
        <f>IF(AND(AH484=1,AF484&lt;&gt;""),SUMPRODUCT(($AF$2:AF484=AF484)*($AH$2:AH484=1)),"")</f>
        <v/>
      </c>
      <c r="AJ484" s="29">
        <f>IF(AI484="","",AF484&amp;"|"&amp;AI484)</f>
        <v/>
      </c>
      <c r="AK484" s="29">
        <f>IFERROR(TRIM(INDEX($A484:$X484,MATCH(Lists!$J$6,$A$1:$X$1,0))&amp;""),"")</f>
        <v/>
      </c>
    </row>
    <row r="485">
      <c r="Y485" s="28" t="n"/>
      <c r="Z485" s="30" t="n"/>
      <c r="AA485" s="30" t="n"/>
      <c r="AB485" s="28" t="n"/>
      <c r="AC485" s="29">
        <f>IFERROR(TRIM(INDEX($A485:$X485,MATCH(Lists!$J$2,$A$1:$X$1,0))&amp;""),"")</f>
        <v/>
      </c>
      <c r="AD485" s="29">
        <f>IFERROR(TRIM(INDEX($A485:$X485,MATCH(Lists!$J$3,$A$1:$X$1,0))&amp;""),"")</f>
        <v/>
      </c>
      <c r="AE485" s="29">
        <f>IFERROR(TRIM(INDEX($A485:$X485,MATCH(Lists!$J$4,$A$1:$X$1,0))&amp;""),"")</f>
        <v/>
      </c>
      <c r="AF485" s="29">
        <f>IFERROR(TRIM(INDEX($A485:$X485,MATCH(Lists!$J$5,$A$1:$X$1,0))&amp;""),"")</f>
        <v/>
      </c>
      <c r="AG485" s="29">
        <f>IFERROR(TRIM(INDEX($A485:$X485,MATCH(Lists!$J$7,$A$1:$X$1,0))&amp;""),"")</f>
        <v/>
      </c>
      <c r="AH485" s="29">
        <f>IF(AC485="",0,IF(UPPER(TRIM(Z485))="Y",0,IF(AG485="",1,IF(IFERROR(INDEX(Lists!$B$2:$B$9,MATCH(AG485,Lists!$A$2:$A$9,0)),"N")="Y",1,0))))</f>
        <v/>
      </c>
      <c r="AI485" s="29">
        <f>IF(AND(AH485=1,AF485&lt;&gt;""),SUMPRODUCT(($AF$2:AF485=AF485)*($AH$2:AH485=1)),"")</f>
        <v/>
      </c>
      <c r="AJ485" s="29">
        <f>IF(AI485="","",AF485&amp;"|"&amp;AI485)</f>
        <v/>
      </c>
      <c r="AK485" s="29">
        <f>IFERROR(TRIM(INDEX($A485:$X485,MATCH(Lists!$J$6,$A$1:$X$1,0))&amp;""),"")</f>
        <v/>
      </c>
    </row>
    <row r="486">
      <c r="Y486" s="28" t="n"/>
      <c r="Z486" s="30" t="n"/>
      <c r="AA486" s="30" t="n"/>
      <c r="AB486" s="28" t="n"/>
      <c r="AC486" s="29">
        <f>IFERROR(TRIM(INDEX($A486:$X486,MATCH(Lists!$J$2,$A$1:$X$1,0))&amp;""),"")</f>
        <v/>
      </c>
      <c r="AD486" s="29">
        <f>IFERROR(TRIM(INDEX($A486:$X486,MATCH(Lists!$J$3,$A$1:$X$1,0))&amp;""),"")</f>
        <v/>
      </c>
      <c r="AE486" s="29">
        <f>IFERROR(TRIM(INDEX($A486:$X486,MATCH(Lists!$J$4,$A$1:$X$1,0))&amp;""),"")</f>
        <v/>
      </c>
      <c r="AF486" s="29">
        <f>IFERROR(TRIM(INDEX($A486:$X486,MATCH(Lists!$J$5,$A$1:$X$1,0))&amp;""),"")</f>
        <v/>
      </c>
      <c r="AG486" s="29">
        <f>IFERROR(TRIM(INDEX($A486:$X486,MATCH(Lists!$J$7,$A$1:$X$1,0))&amp;""),"")</f>
        <v/>
      </c>
      <c r="AH486" s="29">
        <f>IF(AC486="",0,IF(UPPER(TRIM(Z486))="Y",0,IF(AG486="",1,IF(IFERROR(INDEX(Lists!$B$2:$B$9,MATCH(AG486,Lists!$A$2:$A$9,0)),"N")="Y",1,0))))</f>
        <v/>
      </c>
      <c r="AI486" s="29">
        <f>IF(AND(AH486=1,AF486&lt;&gt;""),SUMPRODUCT(($AF$2:AF486=AF486)*($AH$2:AH486=1)),"")</f>
        <v/>
      </c>
      <c r="AJ486" s="29">
        <f>IF(AI486="","",AF486&amp;"|"&amp;AI486)</f>
        <v/>
      </c>
      <c r="AK486" s="29">
        <f>IFERROR(TRIM(INDEX($A486:$X486,MATCH(Lists!$J$6,$A$1:$X$1,0))&amp;""),"")</f>
        <v/>
      </c>
    </row>
    <row r="487">
      <c r="Y487" s="28" t="n"/>
      <c r="Z487" s="30" t="n"/>
      <c r="AA487" s="30" t="n"/>
      <c r="AB487" s="28" t="n"/>
      <c r="AC487" s="29">
        <f>IFERROR(TRIM(INDEX($A487:$X487,MATCH(Lists!$J$2,$A$1:$X$1,0))&amp;""),"")</f>
        <v/>
      </c>
      <c r="AD487" s="29">
        <f>IFERROR(TRIM(INDEX($A487:$X487,MATCH(Lists!$J$3,$A$1:$X$1,0))&amp;""),"")</f>
        <v/>
      </c>
      <c r="AE487" s="29">
        <f>IFERROR(TRIM(INDEX($A487:$X487,MATCH(Lists!$J$4,$A$1:$X$1,0))&amp;""),"")</f>
        <v/>
      </c>
      <c r="AF487" s="29">
        <f>IFERROR(TRIM(INDEX($A487:$X487,MATCH(Lists!$J$5,$A$1:$X$1,0))&amp;""),"")</f>
        <v/>
      </c>
      <c r="AG487" s="29">
        <f>IFERROR(TRIM(INDEX($A487:$X487,MATCH(Lists!$J$7,$A$1:$X$1,0))&amp;""),"")</f>
        <v/>
      </c>
      <c r="AH487" s="29">
        <f>IF(AC487="",0,IF(UPPER(TRIM(Z487))="Y",0,IF(AG487="",1,IF(IFERROR(INDEX(Lists!$B$2:$B$9,MATCH(AG487,Lists!$A$2:$A$9,0)),"N")="Y",1,0))))</f>
        <v/>
      </c>
      <c r="AI487" s="29">
        <f>IF(AND(AH487=1,AF487&lt;&gt;""),SUMPRODUCT(($AF$2:AF487=AF487)*($AH$2:AH487=1)),"")</f>
        <v/>
      </c>
      <c r="AJ487" s="29">
        <f>IF(AI487="","",AF487&amp;"|"&amp;AI487)</f>
        <v/>
      </c>
      <c r="AK487" s="29">
        <f>IFERROR(TRIM(INDEX($A487:$X487,MATCH(Lists!$J$6,$A$1:$X$1,0))&amp;""),"")</f>
        <v/>
      </c>
    </row>
    <row r="488">
      <c r="Y488" s="28" t="n"/>
      <c r="Z488" s="30" t="n"/>
      <c r="AA488" s="30" t="n"/>
      <c r="AB488" s="28" t="n"/>
      <c r="AC488" s="29">
        <f>IFERROR(TRIM(INDEX($A488:$X488,MATCH(Lists!$J$2,$A$1:$X$1,0))&amp;""),"")</f>
        <v/>
      </c>
      <c r="AD488" s="29">
        <f>IFERROR(TRIM(INDEX($A488:$X488,MATCH(Lists!$J$3,$A$1:$X$1,0))&amp;""),"")</f>
        <v/>
      </c>
      <c r="AE488" s="29">
        <f>IFERROR(TRIM(INDEX($A488:$X488,MATCH(Lists!$J$4,$A$1:$X$1,0))&amp;""),"")</f>
        <v/>
      </c>
      <c r="AF488" s="29">
        <f>IFERROR(TRIM(INDEX($A488:$X488,MATCH(Lists!$J$5,$A$1:$X$1,0))&amp;""),"")</f>
        <v/>
      </c>
      <c r="AG488" s="29">
        <f>IFERROR(TRIM(INDEX($A488:$X488,MATCH(Lists!$J$7,$A$1:$X$1,0))&amp;""),"")</f>
        <v/>
      </c>
      <c r="AH488" s="29">
        <f>IF(AC488="",0,IF(UPPER(TRIM(Z488))="Y",0,IF(AG488="",1,IF(IFERROR(INDEX(Lists!$B$2:$B$9,MATCH(AG488,Lists!$A$2:$A$9,0)),"N")="Y",1,0))))</f>
        <v/>
      </c>
      <c r="AI488" s="29">
        <f>IF(AND(AH488=1,AF488&lt;&gt;""),SUMPRODUCT(($AF$2:AF488=AF488)*($AH$2:AH488=1)),"")</f>
        <v/>
      </c>
      <c r="AJ488" s="29">
        <f>IF(AI488="","",AF488&amp;"|"&amp;AI488)</f>
        <v/>
      </c>
      <c r="AK488" s="29">
        <f>IFERROR(TRIM(INDEX($A488:$X488,MATCH(Lists!$J$6,$A$1:$X$1,0))&amp;""),"")</f>
        <v/>
      </c>
    </row>
    <row r="489">
      <c r="Y489" s="28" t="n"/>
      <c r="Z489" s="30" t="n"/>
      <c r="AA489" s="30" t="n"/>
      <c r="AB489" s="28" t="n"/>
      <c r="AC489" s="29">
        <f>IFERROR(TRIM(INDEX($A489:$X489,MATCH(Lists!$J$2,$A$1:$X$1,0))&amp;""),"")</f>
        <v/>
      </c>
      <c r="AD489" s="29">
        <f>IFERROR(TRIM(INDEX($A489:$X489,MATCH(Lists!$J$3,$A$1:$X$1,0))&amp;""),"")</f>
        <v/>
      </c>
      <c r="AE489" s="29">
        <f>IFERROR(TRIM(INDEX($A489:$X489,MATCH(Lists!$J$4,$A$1:$X$1,0))&amp;""),"")</f>
        <v/>
      </c>
      <c r="AF489" s="29">
        <f>IFERROR(TRIM(INDEX($A489:$X489,MATCH(Lists!$J$5,$A$1:$X$1,0))&amp;""),"")</f>
        <v/>
      </c>
      <c r="AG489" s="29">
        <f>IFERROR(TRIM(INDEX($A489:$X489,MATCH(Lists!$J$7,$A$1:$X$1,0))&amp;""),"")</f>
        <v/>
      </c>
      <c r="AH489" s="29">
        <f>IF(AC489="",0,IF(UPPER(TRIM(Z489))="Y",0,IF(AG489="",1,IF(IFERROR(INDEX(Lists!$B$2:$B$9,MATCH(AG489,Lists!$A$2:$A$9,0)),"N")="Y",1,0))))</f>
        <v/>
      </c>
      <c r="AI489" s="29">
        <f>IF(AND(AH489=1,AF489&lt;&gt;""),SUMPRODUCT(($AF$2:AF489=AF489)*($AH$2:AH489=1)),"")</f>
        <v/>
      </c>
      <c r="AJ489" s="29">
        <f>IF(AI489="","",AF489&amp;"|"&amp;AI489)</f>
        <v/>
      </c>
      <c r="AK489" s="29">
        <f>IFERROR(TRIM(INDEX($A489:$X489,MATCH(Lists!$J$6,$A$1:$X$1,0))&amp;""),"")</f>
        <v/>
      </c>
    </row>
    <row r="490">
      <c r="Y490" s="28" t="n"/>
      <c r="Z490" s="30" t="n"/>
      <c r="AA490" s="30" t="n"/>
      <c r="AB490" s="28" t="n"/>
      <c r="AC490" s="29">
        <f>IFERROR(TRIM(INDEX($A490:$X490,MATCH(Lists!$J$2,$A$1:$X$1,0))&amp;""),"")</f>
        <v/>
      </c>
      <c r="AD490" s="29">
        <f>IFERROR(TRIM(INDEX($A490:$X490,MATCH(Lists!$J$3,$A$1:$X$1,0))&amp;""),"")</f>
        <v/>
      </c>
      <c r="AE490" s="29">
        <f>IFERROR(TRIM(INDEX($A490:$X490,MATCH(Lists!$J$4,$A$1:$X$1,0))&amp;""),"")</f>
        <v/>
      </c>
      <c r="AF490" s="29">
        <f>IFERROR(TRIM(INDEX($A490:$X490,MATCH(Lists!$J$5,$A$1:$X$1,0))&amp;""),"")</f>
        <v/>
      </c>
      <c r="AG490" s="29">
        <f>IFERROR(TRIM(INDEX($A490:$X490,MATCH(Lists!$J$7,$A$1:$X$1,0))&amp;""),"")</f>
        <v/>
      </c>
      <c r="AH490" s="29">
        <f>IF(AC490="",0,IF(UPPER(TRIM(Z490))="Y",0,IF(AG490="",1,IF(IFERROR(INDEX(Lists!$B$2:$B$9,MATCH(AG490,Lists!$A$2:$A$9,0)),"N")="Y",1,0))))</f>
        <v/>
      </c>
      <c r="AI490" s="29">
        <f>IF(AND(AH490=1,AF490&lt;&gt;""),SUMPRODUCT(($AF$2:AF490=AF490)*($AH$2:AH490=1)),"")</f>
        <v/>
      </c>
      <c r="AJ490" s="29">
        <f>IF(AI490="","",AF490&amp;"|"&amp;AI490)</f>
        <v/>
      </c>
      <c r="AK490" s="29">
        <f>IFERROR(TRIM(INDEX($A490:$X490,MATCH(Lists!$J$6,$A$1:$X$1,0))&amp;""),"")</f>
        <v/>
      </c>
    </row>
    <row r="491">
      <c r="Y491" s="28" t="n"/>
      <c r="Z491" s="30" t="n"/>
      <c r="AA491" s="30" t="n"/>
      <c r="AB491" s="28" t="n"/>
      <c r="AC491" s="29">
        <f>IFERROR(TRIM(INDEX($A491:$X491,MATCH(Lists!$J$2,$A$1:$X$1,0))&amp;""),"")</f>
        <v/>
      </c>
      <c r="AD491" s="29">
        <f>IFERROR(TRIM(INDEX($A491:$X491,MATCH(Lists!$J$3,$A$1:$X$1,0))&amp;""),"")</f>
        <v/>
      </c>
      <c r="AE491" s="29">
        <f>IFERROR(TRIM(INDEX($A491:$X491,MATCH(Lists!$J$4,$A$1:$X$1,0))&amp;""),"")</f>
        <v/>
      </c>
      <c r="AF491" s="29">
        <f>IFERROR(TRIM(INDEX($A491:$X491,MATCH(Lists!$J$5,$A$1:$X$1,0))&amp;""),"")</f>
        <v/>
      </c>
      <c r="AG491" s="29">
        <f>IFERROR(TRIM(INDEX($A491:$X491,MATCH(Lists!$J$7,$A$1:$X$1,0))&amp;""),"")</f>
        <v/>
      </c>
      <c r="AH491" s="29">
        <f>IF(AC491="",0,IF(UPPER(TRIM(Z491))="Y",0,IF(AG491="",1,IF(IFERROR(INDEX(Lists!$B$2:$B$9,MATCH(AG491,Lists!$A$2:$A$9,0)),"N")="Y",1,0))))</f>
        <v/>
      </c>
      <c r="AI491" s="29">
        <f>IF(AND(AH491=1,AF491&lt;&gt;""),SUMPRODUCT(($AF$2:AF491=AF491)*($AH$2:AH491=1)),"")</f>
        <v/>
      </c>
      <c r="AJ491" s="29">
        <f>IF(AI491="","",AF491&amp;"|"&amp;AI491)</f>
        <v/>
      </c>
      <c r="AK491" s="29">
        <f>IFERROR(TRIM(INDEX($A491:$X491,MATCH(Lists!$J$6,$A$1:$X$1,0))&amp;""),"")</f>
        <v/>
      </c>
    </row>
    <row r="492">
      <c r="Y492" s="28" t="n"/>
      <c r="Z492" s="30" t="n"/>
      <c r="AA492" s="30" t="n"/>
      <c r="AB492" s="28" t="n"/>
      <c r="AC492" s="29">
        <f>IFERROR(TRIM(INDEX($A492:$X492,MATCH(Lists!$J$2,$A$1:$X$1,0))&amp;""),"")</f>
        <v/>
      </c>
      <c r="AD492" s="29">
        <f>IFERROR(TRIM(INDEX($A492:$X492,MATCH(Lists!$J$3,$A$1:$X$1,0))&amp;""),"")</f>
        <v/>
      </c>
      <c r="AE492" s="29">
        <f>IFERROR(TRIM(INDEX($A492:$X492,MATCH(Lists!$J$4,$A$1:$X$1,0))&amp;""),"")</f>
        <v/>
      </c>
      <c r="AF492" s="29">
        <f>IFERROR(TRIM(INDEX($A492:$X492,MATCH(Lists!$J$5,$A$1:$X$1,0))&amp;""),"")</f>
        <v/>
      </c>
      <c r="AG492" s="29">
        <f>IFERROR(TRIM(INDEX($A492:$X492,MATCH(Lists!$J$7,$A$1:$X$1,0))&amp;""),"")</f>
        <v/>
      </c>
      <c r="AH492" s="29">
        <f>IF(AC492="",0,IF(UPPER(TRIM(Z492))="Y",0,IF(AG492="",1,IF(IFERROR(INDEX(Lists!$B$2:$B$9,MATCH(AG492,Lists!$A$2:$A$9,0)),"N")="Y",1,0))))</f>
        <v/>
      </c>
      <c r="AI492" s="29">
        <f>IF(AND(AH492=1,AF492&lt;&gt;""),SUMPRODUCT(($AF$2:AF492=AF492)*($AH$2:AH492=1)),"")</f>
        <v/>
      </c>
      <c r="AJ492" s="29">
        <f>IF(AI492="","",AF492&amp;"|"&amp;AI492)</f>
        <v/>
      </c>
      <c r="AK492" s="29">
        <f>IFERROR(TRIM(INDEX($A492:$X492,MATCH(Lists!$J$6,$A$1:$X$1,0))&amp;""),"")</f>
        <v/>
      </c>
    </row>
    <row r="493">
      <c r="Y493" s="28" t="n"/>
      <c r="Z493" s="30" t="n"/>
      <c r="AA493" s="30" t="n"/>
      <c r="AB493" s="28" t="n"/>
      <c r="AC493" s="29">
        <f>IFERROR(TRIM(INDEX($A493:$X493,MATCH(Lists!$J$2,$A$1:$X$1,0))&amp;""),"")</f>
        <v/>
      </c>
      <c r="AD493" s="29">
        <f>IFERROR(TRIM(INDEX($A493:$X493,MATCH(Lists!$J$3,$A$1:$X$1,0))&amp;""),"")</f>
        <v/>
      </c>
      <c r="AE493" s="29">
        <f>IFERROR(TRIM(INDEX($A493:$X493,MATCH(Lists!$J$4,$A$1:$X$1,0))&amp;""),"")</f>
        <v/>
      </c>
      <c r="AF493" s="29">
        <f>IFERROR(TRIM(INDEX($A493:$X493,MATCH(Lists!$J$5,$A$1:$X$1,0))&amp;""),"")</f>
        <v/>
      </c>
      <c r="AG493" s="29">
        <f>IFERROR(TRIM(INDEX($A493:$X493,MATCH(Lists!$J$7,$A$1:$X$1,0))&amp;""),"")</f>
        <v/>
      </c>
      <c r="AH493" s="29">
        <f>IF(AC493="",0,IF(UPPER(TRIM(Z493))="Y",0,IF(AG493="",1,IF(IFERROR(INDEX(Lists!$B$2:$B$9,MATCH(AG493,Lists!$A$2:$A$9,0)),"N")="Y",1,0))))</f>
        <v/>
      </c>
      <c r="AI493" s="29">
        <f>IF(AND(AH493=1,AF493&lt;&gt;""),SUMPRODUCT(($AF$2:AF493=AF493)*($AH$2:AH493=1)),"")</f>
        <v/>
      </c>
      <c r="AJ493" s="29">
        <f>IF(AI493="","",AF493&amp;"|"&amp;AI493)</f>
        <v/>
      </c>
      <c r="AK493" s="29">
        <f>IFERROR(TRIM(INDEX($A493:$X493,MATCH(Lists!$J$6,$A$1:$X$1,0))&amp;""),"")</f>
        <v/>
      </c>
    </row>
    <row r="494">
      <c r="Y494" s="28" t="n"/>
      <c r="Z494" s="30" t="n"/>
      <c r="AA494" s="30" t="n"/>
      <c r="AB494" s="28" t="n"/>
      <c r="AC494" s="29">
        <f>IFERROR(TRIM(INDEX($A494:$X494,MATCH(Lists!$J$2,$A$1:$X$1,0))&amp;""),"")</f>
        <v/>
      </c>
      <c r="AD494" s="29">
        <f>IFERROR(TRIM(INDEX($A494:$X494,MATCH(Lists!$J$3,$A$1:$X$1,0))&amp;""),"")</f>
        <v/>
      </c>
      <c r="AE494" s="29">
        <f>IFERROR(TRIM(INDEX($A494:$X494,MATCH(Lists!$J$4,$A$1:$X$1,0))&amp;""),"")</f>
        <v/>
      </c>
      <c r="AF494" s="29">
        <f>IFERROR(TRIM(INDEX($A494:$X494,MATCH(Lists!$J$5,$A$1:$X$1,0))&amp;""),"")</f>
        <v/>
      </c>
      <c r="AG494" s="29">
        <f>IFERROR(TRIM(INDEX($A494:$X494,MATCH(Lists!$J$7,$A$1:$X$1,0))&amp;""),"")</f>
        <v/>
      </c>
      <c r="AH494" s="29">
        <f>IF(AC494="",0,IF(UPPER(TRIM(Z494))="Y",0,IF(AG494="",1,IF(IFERROR(INDEX(Lists!$B$2:$B$9,MATCH(AG494,Lists!$A$2:$A$9,0)),"N")="Y",1,0))))</f>
        <v/>
      </c>
      <c r="AI494" s="29">
        <f>IF(AND(AH494=1,AF494&lt;&gt;""),SUMPRODUCT(($AF$2:AF494=AF494)*($AH$2:AH494=1)),"")</f>
        <v/>
      </c>
      <c r="AJ494" s="29">
        <f>IF(AI494="","",AF494&amp;"|"&amp;AI494)</f>
        <v/>
      </c>
      <c r="AK494" s="29">
        <f>IFERROR(TRIM(INDEX($A494:$X494,MATCH(Lists!$J$6,$A$1:$X$1,0))&amp;""),"")</f>
        <v/>
      </c>
    </row>
    <row r="495">
      <c r="Y495" s="28" t="n"/>
      <c r="Z495" s="30" t="n"/>
      <c r="AA495" s="30" t="n"/>
      <c r="AB495" s="28" t="n"/>
      <c r="AC495" s="29">
        <f>IFERROR(TRIM(INDEX($A495:$X495,MATCH(Lists!$J$2,$A$1:$X$1,0))&amp;""),"")</f>
        <v/>
      </c>
      <c r="AD495" s="29">
        <f>IFERROR(TRIM(INDEX($A495:$X495,MATCH(Lists!$J$3,$A$1:$X$1,0))&amp;""),"")</f>
        <v/>
      </c>
      <c r="AE495" s="29">
        <f>IFERROR(TRIM(INDEX($A495:$X495,MATCH(Lists!$J$4,$A$1:$X$1,0))&amp;""),"")</f>
        <v/>
      </c>
      <c r="AF495" s="29">
        <f>IFERROR(TRIM(INDEX($A495:$X495,MATCH(Lists!$J$5,$A$1:$X$1,0))&amp;""),"")</f>
        <v/>
      </c>
      <c r="AG495" s="29">
        <f>IFERROR(TRIM(INDEX($A495:$X495,MATCH(Lists!$J$7,$A$1:$X$1,0))&amp;""),"")</f>
        <v/>
      </c>
      <c r="AH495" s="29">
        <f>IF(AC495="",0,IF(UPPER(TRIM(Z495))="Y",0,IF(AG495="",1,IF(IFERROR(INDEX(Lists!$B$2:$B$9,MATCH(AG495,Lists!$A$2:$A$9,0)),"N")="Y",1,0))))</f>
        <v/>
      </c>
      <c r="AI495" s="29">
        <f>IF(AND(AH495=1,AF495&lt;&gt;""),SUMPRODUCT(($AF$2:AF495=AF495)*($AH$2:AH495=1)),"")</f>
        <v/>
      </c>
      <c r="AJ495" s="29">
        <f>IF(AI495="","",AF495&amp;"|"&amp;AI495)</f>
        <v/>
      </c>
      <c r="AK495" s="29">
        <f>IFERROR(TRIM(INDEX($A495:$X495,MATCH(Lists!$J$6,$A$1:$X$1,0))&amp;""),"")</f>
        <v/>
      </c>
    </row>
    <row r="496">
      <c r="Y496" s="28" t="n"/>
      <c r="Z496" s="30" t="n"/>
      <c r="AA496" s="30" t="n"/>
      <c r="AB496" s="28" t="n"/>
      <c r="AC496" s="29">
        <f>IFERROR(TRIM(INDEX($A496:$X496,MATCH(Lists!$J$2,$A$1:$X$1,0))&amp;""),"")</f>
        <v/>
      </c>
      <c r="AD496" s="29">
        <f>IFERROR(TRIM(INDEX($A496:$X496,MATCH(Lists!$J$3,$A$1:$X$1,0))&amp;""),"")</f>
        <v/>
      </c>
      <c r="AE496" s="29">
        <f>IFERROR(TRIM(INDEX($A496:$X496,MATCH(Lists!$J$4,$A$1:$X$1,0))&amp;""),"")</f>
        <v/>
      </c>
      <c r="AF496" s="29">
        <f>IFERROR(TRIM(INDEX($A496:$X496,MATCH(Lists!$J$5,$A$1:$X$1,0))&amp;""),"")</f>
        <v/>
      </c>
      <c r="AG496" s="29">
        <f>IFERROR(TRIM(INDEX($A496:$X496,MATCH(Lists!$J$7,$A$1:$X$1,0))&amp;""),"")</f>
        <v/>
      </c>
      <c r="AH496" s="29">
        <f>IF(AC496="",0,IF(UPPER(TRIM(Z496))="Y",0,IF(AG496="",1,IF(IFERROR(INDEX(Lists!$B$2:$B$9,MATCH(AG496,Lists!$A$2:$A$9,0)),"N")="Y",1,0))))</f>
        <v/>
      </c>
      <c r="AI496" s="29">
        <f>IF(AND(AH496=1,AF496&lt;&gt;""),SUMPRODUCT(($AF$2:AF496=AF496)*($AH$2:AH496=1)),"")</f>
        <v/>
      </c>
      <c r="AJ496" s="29">
        <f>IF(AI496="","",AF496&amp;"|"&amp;AI496)</f>
        <v/>
      </c>
      <c r="AK496" s="29">
        <f>IFERROR(TRIM(INDEX($A496:$X496,MATCH(Lists!$J$6,$A$1:$X$1,0))&amp;""),"")</f>
        <v/>
      </c>
    </row>
    <row r="497">
      <c r="Y497" s="28" t="n"/>
      <c r="Z497" s="30" t="n"/>
      <c r="AA497" s="30" t="n"/>
      <c r="AB497" s="28" t="n"/>
      <c r="AC497" s="29">
        <f>IFERROR(TRIM(INDEX($A497:$X497,MATCH(Lists!$J$2,$A$1:$X$1,0))&amp;""),"")</f>
        <v/>
      </c>
      <c r="AD497" s="29">
        <f>IFERROR(TRIM(INDEX($A497:$X497,MATCH(Lists!$J$3,$A$1:$X$1,0))&amp;""),"")</f>
        <v/>
      </c>
      <c r="AE497" s="29">
        <f>IFERROR(TRIM(INDEX($A497:$X497,MATCH(Lists!$J$4,$A$1:$X$1,0))&amp;""),"")</f>
        <v/>
      </c>
      <c r="AF497" s="29">
        <f>IFERROR(TRIM(INDEX($A497:$X497,MATCH(Lists!$J$5,$A$1:$X$1,0))&amp;""),"")</f>
        <v/>
      </c>
      <c r="AG497" s="29">
        <f>IFERROR(TRIM(INDEX($A497:$X497,MATCH(Lists!$J$7,$A$1:$X$1,0))&amp;""),"")</f>
        <v/>
      </c>
      <c r="AH497" s="29">
        <f>IF(AC497="",0,IF(UPPER(TRIM(Z497))="Y",0,IF(AG497="",1,IF(IFERROR(INDEX(Lists!$B$2:$B$9,MATCH(AG497,Lists!$A$2:$A$9,0)),"N")="Y",1,0))))</f>
        <v/>
      </c>
      <c r="AI497" s="29">
        <f>IF(AND(AH497=1,AF497&lt;&gt;""),SUMPRODUCT(($AF$2:AF497=AF497)*($AH$2:AH497=1)),"")</f>
        <v/>
      </c>
      <c r="AJ497" s="29">
        <f>IF(AI497="","",AF497&amp;"|"&amp;AI497)</f>
        <v/>
      </c>
      <c r="AK497" s="29">
        <f>IFERROR(TRIM(INDEX($A497:$X497,MATCH(Lists!$J$6,$A$1:$X$1,0))&amp;""),"")</f>
        <v/>
      </c>
    </row>
    <row r="498">
      <c r="Y498" s="28" t="n"/>
      <c r="Z498" s="30" t="n"/>
      <c r="AA498" s="30" t="n"/>
      <c r="AB498" s="28" t="n"/>
      <c r="AC498" s="29">
        <f>IFERROR(TRIM(INDEX($A498:$X498,MATCH(Lists!$J$2,$A$1:$X$1,0))&amp;""),"")</f>
        <v/>
      </c>
      <c r="AD498" s="29">
        <f>IFERROR(TRIM(INDEX($A498:$X498,MATCH(Lists!$J$3,$A$1:$X$1,0))&amp;""),"")</f>
        <v/>
      </c>
      <c r="AE498" s="29">
        <f>IFERROR(TRIM(INDEX($A498:$X498,MATCH(Lists!$J$4,$A$1:$X$1,0))&amp;""),"")</f>
        <v/>
      </c>
      <c r="AF498" s="29">
        <f>IFERROR(TRIM(INDEX($A498:$X498,MATCH(Lists!$J$5,$A$1:$X$1,0))&amp;""),"")</f>
        <v/>
      </c>
      <c r="AG498" s="29">
        <f>IFERROR(TRIM(INDEX($A498:$X498,MATCH(Lists!$J$7,$A$1:$X$1,0))&amp;""),"")</f>
        <v/>
      </c>
      <c r="AH498" s="29">
        <f>IF(AC498="",0,IF(UPPER(TRIM(Z498))="Y",0,IF(AG498="",1,IF(IFERROR(INDEX(Lists!$B$2:$B$9,MATCH(AG498,Lists!$A$2:$A$9,0)),"N")="Y",1,0))))</f>
        <v/>
      </c>
      <c r="AI498" s="29">
        <f>IF(AND(AH498=1,AF498&lt;&gt;""),SUMPRODUCT(($AF$2:AF498=AF498)*($AH$2:AH498=1)),"")</f>
        <v/>
      </c>
      <c r="AJ498" s="29">
        <f>IF(AI498="","",AF498&amp;"|"&amp;AI498)</f>
        <v/>
      </c>
      <c r="AK498" s="29">
        <f>IFERROR(TRIM(INDEX($A498:$X498,MATCH(Lists!$J$6,$A$1:$X$1,0))&amp;""),"")</f>
        <v/>
      </c>
    </row>
    <row r="499">
      <c r="Y499" s="28" t="n"/>
      <c r="Z499" s="30" t="n"/>
      <c r="AA499" s="30" t="n"/>
      <c r="AB499" s="28" t="n"/>
      <c r="AC499" s="29">
        <f>IFERROR(TRIM(INDEX($A499:$X499,MATCH(Lists!$J$2,$A$1:$X$1,0))&amp;""),"")</f>
        <v/>
      </c>
      <c r="AD499" s="29">
        <f>IFERROR(TRIM(INDEX($A499:$X499,MATCH(Lists!$J$3,$A$1:$X$1,0))&amp;""),"")</f>
        <v/>
      </c>
      <c r="AE499" s="29">
        <f>IFERROR(TRIM(INDEX($A499:$X499,MATCH(Lists!$J$4,$A$1:$X$1,0))&amp;""),"")</f>
        <v/>
      </c>
      <c r="AF499" s="29">
        <f>IFERROR(TRIM(INDEX($A499:$X499,MATCH(Lists!$J$5,$A$1:$X$1,0))&amp;""),"")</f>
        <v/>
      </c>
      <c r="AG499" s="29">
        <f>IFERROR(TRIM(INDEX($A499:$X499,MATCH(Lists!$J$7,$A$1:$X$1,0))&amp;""),"")</f>
        <v/>
      </c>
      <c r="AH499" s="29">
        <f>IF(AC499="",0,IF(UPPER(TRIM(Z499))="Y",0,IF(AG499="",1,IF(IFERROR(INDEX(Lists!$B$2:$B$9,MATCH(AG499,Lists!$A$2:$A$9,0)),"N")="Y",1,0))))</f>
        <v/>
      </c>
      <c r="AI499" s="29">
        <f>IF(AND(AH499=1,AF499&lt;&gt;""),SUMPRODUCT(($AF$2:AF499=AF499)*($AH$2:AH499=1)),"")</f>
        <v/>
      </c>
      <c r="AJ499" s="29">
        <f>IF(AI499="","",AF499&amp;"|"&amp;AI499)</f>
        <v/>
      </c>
      <c r="AK499" s="29">
        <f>IFERROR(TRIM(INDEX($A499:$X499,MATCH(Lists!$J$6,$A$1:$X$1,0))&amp;""),"")</f>
        <v/>
      </c>
    </row>
    <row r="500">
      <c r="Y500" s="28" t="n"/>
      <c r="Z500" s="30" t="n"/>
      <c r="AA500" s="30" t="n"/>
      <c r="AB500" s="28" t="n"/>
      <c r="AC500" s="29">
        <f>IFERROR(TRIM(INDEX($A500:$X500,MATCH(Lists!$J$2,$A$1:$X$1,0))&amp;""),"")</f>
        <v/>
      </c>
      <c r="AD500" s="29">
        <f>IFERROR(TRIM(INDEX($A500:$X500,MATCH(Lists!$J$3,$A$1:$X$1,0))&amp;""),"")</f>
        <v/>
      </c>
      <c r="AE500" s="29">
        <f>IFERROR(TRIM(INDEX($A500:$X500,MATCH(Lists!$J$4,$A$1:$X$1,0))&amp;""),"")</f>
        <v/>
      </c>
      <c r="AF500" s="29">
        <f>IFERROR(TRIM(INDEX($A500:$X500,MATCH(Lists!$J$5,$A$1:$X$1,0))&amp;""),"")</f>
        <v/>
      </c>
      <c r="AG500" s="29">
        <f>IFERROR(TRIM(INDEX($A500:$X500,MATCH(Lists!$J$7,$A$1:$X$1,0))&amp;""),"")</f>
        <v/>
      </c>
      <c r="AH500" s="29">
        <f>IF(AC500="",0,IF(UPPER(TRIM(Z500))="Y",0,IF(AG500="",1,IF(IFERROR(INDEX(Lists!$B$2:$B$9,MATCH(AG500,Lists!$A$2:$A$9,0)),"N")="Y",1,0))))</f>
        <v/>
      </c>
      <c r="AI500" s="29">
        <f>IF(AND(AH500=1,AF500&lt;&gt;""),SUMPRODUCT(($AF$2:AF500=AF500)*($AH$2:AH500=1)),"")</f>
        <v/>
      </c>
      <c r="AJ500" s="29">
        <f>IF(AI500="","",AF500&amp;"|"&amp;AI500)</f>
        <v/>
      </c>
      <c r="AK500" s="29">
        <f>IFERROR(TRIM(INDEX($A500:$X500,MATCH(Lists!$J$6,$A$1:$X$1,0))&amp;""),"")</f>
        <v/>
      </c>
    </row>
    <row r="501">
      <c r="Y501" s="28" t="n"/>
      <c r="Z501" s="30" t="n"/>
      <c r="AA501" s="30" t="n"/>
      <c r="AB501" s="28" t="n"/>
      <c r="AC501" s="29">
        <f>IFERROR(TRIM(INDEX($A501:$X501,MATCH(Lists!$J$2,$A$1:$X$1,0))&amp;""),"")</f>
        <v/>
      </c>
      <c r="AD501" s="29">
        <f>IFERROR(TRIM(INDEX($A501:$X501,MATCH(Lists!$J$3,$A$1:$X$1,0))&amp;""),"")</f>
        <v/>
      </c>
      <c r="AE501" s="29">
        <f>IFERROR(TRIM(INDEX($A501:$X501,MATCH(Lists!$J$4,$A$1:$X$1,0))&amp;""),"")</f>
        <v/>
      </c>
      <c r="AF501" s="29">
        <f>IFERROR(TRIM(INDEX($A501:$X501,MATCH(Lists!$J$5,$A$1:$X$1,0))&amp;""),"")</f>
        <v/>
      </c>
      <c r="AG501" s="29">
        <f>IFERROR(TRIM(INDEX($A501:$X501,MATCH(Lists!$J$7,$A$1:$X$1,0))&amp;""),"")</f>
        <v/>
      </c>
      <c r="AH501" s="29">
        <f>IF(AC501="",0,IF(UPPER(TRIM(Z501))="Y",0,IF(AG501="",1,IF(IFERROR(INDEX(Lists!$B$2:$B$9,MATCH(AG501,Lists!$A$2:$A$9,0)),"N")="Y",1,0))))</f>
        <v/>
      </c>
      <c r="AI501" s="29">
        <f>IF(AND(AH501=1,AF501&lt;&gt;""),SUMPRODUCT(($AF$2:AF501=AF501)*($AH$2:AH501=1)),"")</f>
        <v/>
      </c>
      <c r="AJ501" s="29">
        <f>IF(AI501="","",AF501&amp;"|"&amp;AI501)</f>
        <v/>
      </c>
      <c r="AK501" s="29">
        <f>IFERROR(TRIM(INDEX($A501:$X501,MATCH(Lists!$J$6,$A$1:$X$1,0))&amp;""),"")</f>
        <v/>
      </c>
    </row>
  </sheetData>
  <dataValidations count="1">
    <dataValidation sqref="Z2:Z501" showDropDown="0" showInputMessage="1" showErrorMessage="1" allowBlank="1" errorTitle="Cancelled" error="Pick a value from the list. Y when they drop out." promptTitle="Cancelled" prompt="Y when they drop out." type="list" errorStyle="warning">
      <formula1>Lists!$F$2:$F$2</formula1>
    </dataValidation>
  </dataValidations>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tabColor rgb="00F5B83D"/>
    <outlinePr summaryBelow="1" summaryRight="1"/>
    <pageSetUpPr/>
  </sheetPr>
  <dimension ref="A1:AB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2" customWidth="1" min="2" max="2"/>
    <col width="22" customWidth="1" min="3" max="3"/>
    <col width="22" customWidth="1" min="4" max="4"/>
    <col width="24" customWidth="1" min="5" max="5"/>
    <col width="14" customWidth="1" min="6" max="6"/>
    <col width="28" customWidth="1" min="7" max="7"/>
    <col width="14" customWidth="1" min="8" max="8"/>
    <col width="12" customWidth="1" min="9" max="9"/>
    <col width="12" customWidth="1" min="10" max="10"/>
    <col width="12" customWidth="1" min="11" max="11"/>
    <col width="12" customWidth="1" min="12" max="12"/>
    <col width="2" customWidth="1" min="13" max="13"/>
    <col width="14" customWidth="1" min="14" max="14"/>
    <col width="13" customWidth="1" min="15" max="15"/>
    <col width="26" customWidth="1" min="16" max="16"/>
    <col width="2" customWidth="1" min="17" max="17"/>
    <col width="20" customWidth="1" min="18" max="18"/>
    <col width="24" customWidth="1" min="19" max="19"/>
    <col width="14" customWidth="1" min="20" max="20"/>
    <col width="14" customWidth="1" min="21" max="21"/>
    <col width="18" customWidth="1" min="22" max="22"/>
    <col width="14" customWidth="1" min="23" max="23"/>
    <col width="12" customWidth="1" min="24" max="24"/>
    <col width="12" customWidth="1" min="25" max="25"/>
    <col width="16" customWidth="1" min="26" max="26"/>
    <col width="14" customWidth="1" min="27" max="27"/>
    <col width="14" customWidth="1" min="28" max="28"/>
  </cols>
  <sheetData>
    <row r="1" ht="62" customHeight="1">
      <c r="A1" s="3" t="inlineStr">
        <is>
          <t>Response ID</t>
        </is>
      </c>
      <c r="B1" s="3" t="inlineStr">
        <is>
          <t>Submitted at</t>
        </is>
      </c>
      <c r="C1" s="3" t="inlineStr">
        <is>
          <t>Started at</t>
        </is>
      </c>
      <c r="D1" s="3" t="inlineStr">
        <is>
          <t>Your name</t>
        </is>
      </c>
      <c r="E1" s="3" t="inlineStr">
        <is>
          <t>Email</t>
        </is>
      </c>
      <c r="F1" s="3" t="inlineStr">
        <is>
          <t>Phone</t>
        </is>
      </c>
      <c r="G1" s="3" t="inlineStr">
        <is>
          <t>Which classes would work for you?</t>
        </is>
      </c>
      <c r="H1" s="3" t="inlineStr">
        <is>
          <t>class</t>
        </is>
      </c>
      <c r="I1" s="3" t="inlineStr">
        <is>
          <t>Form version</t>
        </is>
      </c>
      <c r="J1" s="3" t="n"/>
      <c r="K1" s="3" t="n"/>
      <c r="L1" s="3" t="n"/>
      <c r="M1" s="24" t="n"/>
      <c r="N1" s="25" t="inlineStr">
        <is>
          <t>Offered on (date)</t>
        </is>
      </c>
      <c r="O1" s="25" t="inlineStr">
        <is>
          <t>Answer</t>
        </is>
      </c>
      <c r="P1" s="25" t="inlineStr">
        <is>
          <t>Notes</t>
        </is>
      </c>
      <c r="Q1" s="24" t="n"/>
      <c r="R1" s="26" t="inlineStr">
        <is>
          <t>Name (worked out)</t>
        </is>
      </c>
      <c r="S1" s="26" t="inlineStr">
        <is>
          <t>Email (worked out)</t>
        </is>
      </c>
      <c r="T1" s="26" t="inlineStr">
        <is>
          <t>Phone (worked out)</t>
        </is>
      </c>
      <c r="U1" s="26" t="inlineStr">
        <is>
          <t>Class code (worked out)</t>
        </is>
      </c>
      <c r="V1" s="26" t="inlineStr">
        <is>
          <t>Joined at (worked out)</t>
        </is>
      </c>
      <c r="W1" s="26" t="inlineStr">
        <is>
          <t>Joined, in seconds (worked out)</t>
        </is>
      </c>
      <c r="X1" s="26" t="inlineStr">
        <is>
          <t>Place in line (worked out)</t>
        </is>
      </c>
      <c r="Y1" s="26" t="inlineStr">
        <is>
          <t>Status (worked out)</t>
        </is>
      </c>
      <c r="Z1" s="26" t="inlineStr">
        <is>
          <t>Order among those still waiting (worked out)</t>
        </is>
      </c>
      <c r="AA1" s="26" t="inlineStr">
        <is>
          <t>Lookup key 1 (worked out)</t>
        </is>
      </c>
      <c r="AB1" s="26" t="inlineStr">
        <is>
          <t>Lookup key 2 (worked out)</t>
        </is>
      </c>
    </row>
    <row r="2">
      <c r="A2" s="27" t="inlineStr">
        <is>
          <t>EXAMPLE-W01 (delete me)</t>
        </is>
      </c>
      <c r="B2" s="27" t="inlineStr">
        <is>
          <t>2026-10-14T18:40:00.000Z</t>
        </is>
      </c>
      <c r="C2" s="27" t="inlineStr">
        <is>
          <t>2026-10-14T18:40:00.000Z</t>
        </is>
      </c>
      <c r="D2" s="27" t="inlineStr">
        <is>
          <t>Dana Cho</t>
        </is>
      </c>
      <c r="E2" s="27" t="inlineStr">
        <is>
          <t>dana@example.com</t>
        </is>
      </c>
      <c r="F2" s="27" t="inlineStr">
        <is>
          <t>555-0201</t>
        </is>
      </c>
      <c r="G2" s="27" t="inlineStr">
        <is>
          <t>This class only</t>
        </is>
      </c>
      <c r="H2" s="27" t="inlineStr">
        <is>
          <t>tue-6pm</t>
        </is>
      </c>
      <c r="I2" s="27" t="n">
        <v>1</v>
      </c>
      <c r="M2" s="28" t="n"/>
      <c r="N2" s="31" t="n"/>
      <c r="O2" s="21" t="n"/>
      <c r="P2" s="21" t="n"/>
      <c r="Q2" s="28" t="n"/>
      <c r="R2" s="29">
        <f>IFERROR(TRIM(INDEX($A2:$L2,MATCH(Lists!$J$2,$A$1:$L$1,0))&amp;""),"")</f>
        <v/>
      </c>
      <c r="S2" s="29">
        <f>IFERROR(TRIM(INDEX($A2:$L2,MATCH(Lists!$J$3,$A$1:$L$1,0))&amp;""),"")</f>
        <v/>
      </c>
      <c r="T2" s="29">
        <f>IFERROR(TRIM(INDEX($A2:$L2,MATCH(Lists!$J$4,$A$1:$L$1,0))&amp;""),"")</f>
        <v/>
      </c>
      <c r="U2" s="29">
        <f>IFERROR(TRIM(INDEX($A2:$L2,MATCH(Lists!$J$5,$A$1:$L$1,0))&amp;""),"")</f>
        <v/>
      </c>
      <c r="V2" s="32">
        <f>IFERROR(IF(ISNUMBER(INDEX($A2:$L2,MATCH(Lists!$J$8,$A$1:$L$1,0))),INDEX($A2:$L2,MATCH(Lists!$J$8,$A$1:$L$1,0)),DATE(VALUE(LEFT(IFERROR(TRIM(INDEX($A2:$L2,MATCH(Lists!$J$8,$A$1:$L$1,0))&amp;""),""),4)),VALUE(MID(IFERROR(TRIM(INDEX($A2:$L2,MATCH(Lists!$J$8,$A$1:$L$1,0))&amp;""),""),6,2)),VALUE(MID(IFERROR(TRIM(INDEX($A2:$L2,MATCH(Lists!$J$8,$A$1:$L$1,0))&amp;""),""),9,2)))+TIME(VALUE(MID(IFERROR(TRIM(INDEX($A2:$L2,MATCH(Lists!$J$8,$A$1:$L$1,0))&amp;""),""),12,2)),VALUE(MID(IFERROR(TRIM(INDEX($A2:$L2,MATCH(Lists!$J$8,$A$1:$L$1,0))&amp;""),""),15,2)),VALUE(MID(IFERROR(TRIM(INDEX($A2:$L2,MATCH(Lists!$J$8,$A$1:$L$1,0))&amp;""),""),18,2)))),"")</f>
        <v/>
      </c>
      <c r="W2" s="29">
        <f>IF(V2="","",ROUND(V2*86400,0))</f>
        <v/>
      </c>
      <c r="X2" s="29">
        <f>IF(OR(R2="",U2="",W2=""),"",SUMPRODUCT(($U$2:$U$501=U2)*ISNUMBER($W$2:$W$501)*($W$2:$W$501&lt;W2))+SUMPRODUCT(($U$2:U2=U2)*($W$2:W2=W2)))</f>
        <v/>
      </c>
      <c r="Y2" s="29">
        <f>IF(R2="","",IF(LEN(O2)&gt;0,O2,IF(ISNUMBER(N2),"Offered","Waiting")))</f>
        <v/>
      </c>
      <c r="Z2" s="29">
        <f>IF(AND(Y2="Waiting",X2&lt;&gt;""),SUMPRODUCT(($U$2:$U$501=U2)*($Y$2:$Y$501="Waiting")*ISNUMBER($W$2:$W$501)*($W$2:$W$501&lt;W2))+SUMPRODUCT(($U$2:U2=U2)*($Y$2:Y2="Waiting")*($W$2:W2=W2)),"")</f>
        <v/>
      </c>
      <c r="AA2" s="29">
        <f>IF(X2="","",U2&amp;"|"&amp;X2)</f>
        <v/>
      </c>
      <c r="AB2" s="29">
        <f>IF(Z2="","",U2&amp;"|"&amp;Z2)</f>
        <v/>
      </c>
    </row>
    <row r="3">
      <c r="A3" s="27" t="inlineStr">
        <is>
          <t>EXAMPLE-W02 (delete me)</t>
        </is>
      </c>
      <c r="B3" s="27" t="inlineStr">
        <is>
          <t>2026-10-12T09:05:00.000Z</t>
        </is>
      </c>
      <c r="C3" s="27" t="inlineStr">
        <is>
          <t>2026-10-12T09:05:00.000Z</t>
        </is>
      </c>
      <c r="D3" s="27" t="inlineStr">
        <is>
          <t>Eli Novak</t>
        </is>
      </c>
      <c r="E3" s="27" t="inlineStr">
        <is>
          <t>eli@example.com</t>
        </is>
      </c>
      <c r="F3" s="27" t="inlineStr"/>
      <c r="G3" s="27" t="inlineStr">
        <is>
          <t>This class only</t>
        </is>
      </c>
      <c r="H3" s="27" t="inlineStr">
        <is>
          <t>tue-6pm</t>
        </is>
      </c>
      <c r="I3" s="27" t="n">
        <v>1</v>
      </c>
      <c r="M3" s="28" t="n"/>
      <c r="N3" s="31" t="n">
        <v>46311</v>
      </c>
      <c r="O3" s="21" t="inlineStr">
        <is>
          <t>Said no</t>
        </is>
      </c>
      <c r="P3" s="21" t="n"/>
      <c r="Q3" s="28" t="n"/>
      <c r="R3" s="29">
        <f>IFERROR(TRIM(INDEX($A3:$L3,MATCH(Lists!$J$2,$A$1:$L$1,0))&amp;""),"")</f>
        <v/>
      </c>
      <c r="S3" s="29">
        <f>IFERROR(TRIM(INDEX($A3:$L3,MATCH(Lists!$J$3,$A$1:$L$1,0))&amp;""),"")</f>
        <v/>
      </c>
      <c r="T3" s="29">
        <f>IFERROR(TRIM(INDEX($A3:$L3,MATCH(Lists!$J$4,$A$1:$L$1,0))&amp;""),"")</f>
        <v/>
      </c>
      <c r="U3" s="29">
        <f>IFERROR(TRIM(INDEX($A3:$L3,MATCH(Lists!$J$5,$A$1:$L$1,0))&amp;""),"")</f>
        <v/>
      </c>
      <c r="V3" s="32">
        <f>IFERROR(IF(ISNUMBER(INDEX($A3:$L3,MATCH(Lists!$J$8,$A$1:$L$1,0))),INDEX($A3:$L3,MATCH(Lists!$J$8,$A$1:$L$1,0)),DATE(VALUE(LEFT(IFERROR(TRIM(INDEX($A3:$L3,MATCH(Lists!$J$8,$A$1:$L$1,0))&amp;""),""),4)),VALUE(MID(IFERROR(TRIM(INDEX($A3:$L3,MATCH(Lists!$J$8,$A$1:$L$1,0))&amp;""),""),6,2)),VALUE(MID(IFERROR(TRIM(INDEX($A3:$L3,MATCH(Lists!$J$8,$A$1:$L$1,0))&amp;""),""),9,2)))+TIME(VALUE(MID(IFERROR(TRIM(INDEX($A3:$L3,MATCH(Lists!$J$8,$A$1:$L$1,0))&amp;""),""),12,2)),VALUE(MID(IFERROR(TRIM(INDEX($A3:$L3,MATCH(Lists!$J$8,$A$1:$L$1,0))&amp;""),""),15,2)),VALUE(MID(IFERROR(TRIM(INDEX($A3:$L3,MATCH(Lists!$J$8,$A$1:$L$1,0))&amp;""),""),18,2)))),"")</f>
        <v/>
      </c>
      <c r="W3" s="29">
        <f>IF(V3="","",ROUND(V3*86400,0))</f>
        <v/>
      </c>
      <c r="X3" s="29">
        <f>IF(OR(R3="",U3="",W3=""),"",SUMPRODUCT(($U$2:$U$501=U3)*ISNUMBER($W$2:$W$501)*($W$2:$W$501&lt;W3))+SUMPRODUCT(($U$2:U3=U3)*($W$2:W3=W3)))</f>
        <v/>
      </c>
      <c r="Y3" s="29">
        <f>IF(R3="","",IF(LEN(O3)&gt;0,O3,IF(ISNUMBER(N3),"Offered","Waiting")))</f>
        <v/>
      </c>
      <c r="Z3" s="29">
        <f>IF(AND(Y3="Waiting",X3&lt;&gt;""),SUMPRODUCT(($U$2:$U$501=U3)*($Y$2:$Y$501="Waiting")*ISNUMBER($W$2:$W$501)*($W$2:$W$501&lt;W3))+SUMPRODUCT(($U$2:U3=U3)*($Y$2:Y3="Waiting")*($W$2:W3=W3)),"")</f>
        <v/>
      </c>
      <c r="AA3" s="29">
        <f>IF(X3="","",U3&amp;"|"&amp;X3)</f>
        <v/>
      </c>
      <c r="AB3" s="29">
        <f>IF(Z3="","",U3&amp;"|"&amp;Z3)</f>
        <v/>
      </c>
    </row>
    <row r="4">
      <c r="A4" s="27" t="inlineStr">
        <is>
          <t>EXAMPLE-W03 (delete me)</t>
        </is>
      </c>
      <c r="B4" s="27" t="inlineStr">
        <is>
          <t>2026-10-13T20:15:00.000Z</t>
        </is>
      </c>
      <c r="C4" s="27" t="inlineStr">
        <is>
          <t>2026-10-13T20:15:00.000Z</t>
        </is>
      </c>
      <c r="D4" s="27" t="inlineStr">
        <is>
          <t>Faye Adler</t>
        </is>
      </c>
      <c r="E4" s="27" t="inlineStr">
        <is>
          <t>faye@example.com</t>
        </is>
      </c>
      <c r="F4" s="27" t="inlineStr">
        <is>
          <t>555-0203</t>
        </is>
      </c>
      <c r="G4" s="27" t="inlineStr">
        <is>
          <t>This class only</t>
        </is>
      </c>
      <c r="H4" s="27" t="inlineStr">
        <is>
          <t>tue-6pm</t>
        </is>
      </c>
      <c r="I4" s="27" t="n">
        <v>1</v>
      </c>
      <c r="M4" s="28" t="n"/>
      <c r="N4" s="31" t="n"/>
      <c r="O4" s="21" t="n"/>
      <c r="P4" s="21" t="n"/>
      <c r="Q4" s="28" t="n"/>
      <c r="R4" s="29">
        <f>IFERROR(TRIM(INDEX($A4:$L4,MATCH(Lists!$J$2,$A$1:$L$1,0))&amp;""),"")</f>
        <v/>
      </c>
      <c r="S4" s="29">
        <f>IFERROR(TRIM(INDEX($A4:$L4,MATCH(Lists!$J$3,$A$1:$L$1,0))&amp;""),"")</f>
        <v/>
      </c>
      <c r="T4" s="29">
        <f>IFERROR(TRIM(INDEX($A4:$L4,MATCH(Lists!$J$4,$A$1:$L$1,0))&amp;""),"")</f>
        <v/>
      </c>
      <c r="U4" s="29">
        <f>IFERROR(TRIM(INDEX($A4:$L4,MATCH(Lists!$J$5,$A$1:$L$1,0))&amp;""),"")</f>
        <v/>
      </c>
      <c r="V4" s="32">
        <f>IFERROR(IF(ISNUMBER(INDEX($A4:$L4,MATCH(Lists!$J$8,$A$1:$L$1,0))),INDEX($A4:$L4,MATCH(Lists!$J$8,$A$1:$L$1,0)),DATE(VALUE(LEFT(IFERROR(TRIM(INDEX($A4:$L4,MATCH(Lists!$J$8,$A$1:$L$1,0))&amp;""),""),4)),VALUE(MID(IFERROR(TRIM(INDEX($A4:$L4,MATCH(Lists!$J$8,$A$1:$L$1,0))&amp;""),""),6,2)),VALUE(MID(IFERROR(TRIM(INDEX($A4:$L4,MATCH(Lists!$J$8,$A$1:$L$1,0))&amp;""),""),9,2)))+TIME(VALUE(MID(IFERROR(TRIM(INDEX($A4:$L4,MATCH(Lists!$J$8,$A$1:$L$1,0))&amp;""),""),12,2)),VALUE(MID(IFERROR(TRIM(INDEX($A4:$L4,MATCH(Lists!$J$8,$A$1:$L$1,0))&amp;""),""),15,2)),VALUE(MID(IFERROR(TRIM(INDEX($A4:$L4,MATCH(Lists!$J$8,$A$1:$L$1,0))&amp;""),""),18,2)))),"")</f>
        <v/>
      </c>
      <c r="W4" s="29">
        <f>IF(V4="","",ROUND(V4*86400,0))</f>
        <v/>
      </c>
      <c r="X4" s="29">
        <f>IF(OR(R4="",U4="",W4=""),"",SUMPRODUCT(($U$2:$U$501=U4)*ISNUMBER($W$2:$W$501)*($W$2:$W$501&lt;W4))+SUMPRODUCT(($U$2:U4=U4)*($W$2:W4=W4)))</f>
        <v/>
      </c>
      <c r="Y4" s="29">
        <f>IF(R4="","",IF(LEN(O4)&gt;0,O4,IF(ISNUMBER(N4),"Offered","Waiting")))</f>
        <v/>
      </c>
      <c r="Z4" s="29">
        <f>IF(AND(Y4="Waiting",X4&lt;&gt;""),SUMPRODUCT(($U$2:$U$501=U4)*($Y$2:$Y$501="Waiting")*ISNUMBER($W$2:$W$501)*($W$2:$W$501&lt;W4))+SUMPRODUCT(($U$2:U4=U4)*($Y$2:Y4="Waiting")*($W$2:W4=W4)),"")</f>
        <v/>
      </c>
      <c r="AA4" s="29">
        <f>IF(X4="","",U4&amp;"|"&amp;X4)</f>
        <v/>
      </c>
      <c r="AB4" s="29">
        <f>IF(Z4="","",U4&amp;"|"&amp;Z4)</f>
        <v/>
      </c>
    </row>
    <row r="5">
      <c r="A5" s="27" t="inlineStr">
        <is>
          <t>EXAMPLE-W04 (delete me)</t>
        </is>
      </c>
      <c r="B5" s="27" t="inlineStr">
        <is>
          <t>2026-10-15T07:30:00.000Z</t>
        </is>
      </c>
      <c r="C5" s="27" t="inlineStr">
        <is>
          <t>2026-10-15T07:30:00.000Z</t>
        </is>
      </c>
      <c r="D5" s="27" t="inlineStr">
        <is>
          <t>Gus Haas</t>
        </is>
      </c>
      <c r="E5" s="27" t="inlineStr">
        <is>
          <t>gus@example.com</t>
        </is>
      </c>
      <c r="F5" s="27" t="inlineStr"/>
      <c r="G5" s="27" t="inlineStr">
        <is>
          <t>This class only</t>
        </is>
      </c>
      <c r="H5" s="27" t="inlineStr">
        <is>
          <t>tue-6pm</t>
        </is>
      </c>
      <c r="I5" s="27" t="n">
        <v>1</v>
      </c>
      <c r="M5" s="28" t="n"/>
      <c r="N5" s="31" t="n"/>
      <c r="O5" s="21" t="n"/>
      <c r="P5" s="21" t="n"/>
      <c r="Q5" s="28" t="n"/>
      <c r="R5" s="29">
        <f>IFERROR(TRIM(INDEX($A5:$L5,MATCH(Lists!$J$2,$A$1:$L$1,0))&amp;""),"")</f>
        <v/>
      </c>
      <c r="S5" s="29">
        <f>IFERROR(TRIM(INDEX($A5:$L5,MATCH(Lists!$J$3,$A$1:$L$1,0))&amp;""),"")</f>
        <v/>
      </c>
      <c r="T5" s="29">
        <f>IFERROR(TRIM(INDEX($A5:$L5,MATCH(Lists!$J$4,$A$1:$L$1,0))&amp;""),"")</f>
        <v/>
      </c>
      <c r="U5" s="29">
        <f>IFERROR(TRIM(INDEX($A5:$L5,MATCH(Lists!$J$5,$A$1:$L$1,0))&amp;""),"")</f>
        <v/>
      </c>
      <c r="V5" s="32">
        <f>IFERROR(IF(ISNUMBER(INDEX($A5:$L5,MATCH(Lists!$J$8,$A$1:$L$1,0))),INDEX($A5:$L5,MATCH(Lists!$J$8,$A$1:$L$1,0)),DATE(VALUE(LEFT(IFERROR(TRIM(INDEX($A5:$L5,MATCH(Lists!$J$8,$A$1:$L$1,0))&amp;""),""),4)),VALUE(MID(IFERROR(TRIM(INDEX($A5:$L5,MATCH(Lists!$J$8,$A$1:$L$1,0))&amp;""),""),6,2)),VALUE(MID(IFERROR(TRIM(INDEX($A5:$L5,MATCH(Lists!$J$8,$A$1:$L$1,0))&amp;""),""),9,2)))+TIME(VALUE(MID(IFERROR(TRIM(INDEX($A5:$L5,MATCH(Lists!$J$8,$A$1:$L$1,0))&amp;""),""),12,2)),VALUE(MID(IFERROR(TRIM(INDEX($A5:$L5,MATCH(Lists!$J$8,$A$1:$L$1,0))&amp;""),""),15,2)),VALUE(MID(IFERROR(TRIM(INDEX($A5:$L5,MATCH(Lists!$J$8,$A$1:$L$1,0))&amp;""),""),18,2)))),"")</f>
        <v/>
      </c>
      <c r="W5" s="29">
        <f>IF(V5="","",ROUND(V5*86400,0))</f>
        <v/>
      </c>
      <c r="X5" s="29">
        <f>IF(OR(R5="",U5="",W5=""),"",SUMPRODUCT(($U$2:$U$501=U5)*ISNUMBER($W$2:$W$501)*($W$2:$W$501&lt;W5))+SUMPRODUCT(($U$2:U5=U5)*($W$2:W5=W5)))</f>
        <v/>
      </c>
      <c r="Y5" s="29">
        <f>IF(R5="","",IF(LEN(O5)&gt;0,O5,IF(ISNUMBER(N5),"Offered","Waiting")))</f>
        <v/>
      </c>
      <c r="Z5" s="29">
        <f>IF(AND(Y5="Waiting",X5&lt;&gt;""),SUMPRODUCT(($U$2:$U$501=U5)*($Y$2:$Y$501="Waiting")*ISNUMBER($W$2:$W$501)*($W$2:$W$501&lt;W5))+SUMPRODUCT(($U$2:U5=U5)*($Y$2:Y5="Waiting")*($W$2:W5=W5)),"")</f>
        <v/>
      </c>
      <c r="AA5" s="29">
        <f>IF(X5="","",U5&amp;"|"&amp;X5)</f>
        <v/>
      </c>
      <c r="AB5" s="29">
        <f>IF(Z5="","",U5&amp;"|"&amp;Z5)</f>
        <v/>
      </c>
    </row>
    <row r="6">
      <c r="M6" s="28" t="n"/>
      <c r="N6" s="33" t="n"/>
      <c r="O6" s="30" t="n"/>
      <c r="P6" s="30" t="n"/>
      <c r="Q6" s="28" t="n"/>
      <c r="R6" s="29">
        <f>IFERROR(TRIM(INDEX($A6:$L6,MATCH(Lists!$J$2,$A$1:$L$1,0))&amp;""),"")</f>
        <v/>
      </c>
      <c r="S6" s="29">
        <f>IFERROR(TRIM(INDEX($A6:$L6,MATCH(Lists!$J$3,$A$1:$L$1,0))&amp;""),"")</f>
        <v/>
      </c>
      <c r="T6" s="29">
        <f>IFERROR(TRIM(INDEX($A6:$L6,MATCH(Lists!$J$4,$A$1:$L$1,0))&amp;""),"")</f>
        <v/>
      </c>
      <c r="U6" s="29">
        <f>IFERROR(TRIM(INDEX($A6:$L6,MATCH(Lists!$J$5,$A$1:$L$1,0))&amp;""),"")</f>
        <v/>
      </c>
      <c r="V6" s="32">
        <f>IFERROR(IF(ISNUMBER(INDEX($A6:$L6,MATCH(Lists!$J$8,$A$1:$L$1,0))),INDEX($A6:$L6,MATCH(Lists!$J$8,$A$1:$L$1,0)),DATE(VALUE(LEFT(IFERROR(TRIM(INDEX($A6:$L6,MATCH(Lists!$J$8,$A$1:$L$1,0))&amp;""),""),4)),VALUE(MID(IFERROR(TRIM(INDEX($A6:$L6,MATCH(Lists!$J$8,$A$1:$L$1,0))&amp;""),""),6,2)),VALUE(MID(IFERROR(TRIM(INDEX($A6:$L6,MATCH(Lists!$J$8,$A$1:$L$1,0))&amp;""),""),9,2)))+TIME(VALUE(MID(IFERROR(TRIM(INDEX($A6:$L6,MATCH(Lists!$J$8,$A$1:$L$1,0))&amp;""),""),12,2)),VALUE(MID(IFERROR(TRIM(INDEX($A6:$L6,MATCH(Lists!$J$8,$A$1:$L$1,0))&amp;""),""),15,2)),VALUE(MID(IFERROR(TRIM(INDEX($A6:$L6,MATCH(Lists!$J$8,$A$1:$L$1,0))&amp;""),""),18,2)))),"")</f>
        <v/>
      </c>
      <c r="W6" s="29">
        <f>IF(V6="","",ROUND(V6*86400,0))</f>
        <v/>
      </c>
      <c r="X6" s="29">
        <f>IF(OR(R6="",U6="",W6=""),"",SUMPRODUCT(($U$2:$U$501=U6)*ISNUMBER($W$2:$W$501)*($W$2:$W$501&lt;W6))+SUMPRODUCT(($U$2:U6=U6)*($W$2:W6=W6)))</f>
        <v/>
      </c>
      <c r="Y6" s="29">
        <f>IF(R6="","",IF(LEN(O6)&gt;0,O6,IF(ISNUMBER(N6),"Offered","Waiting")))</f>
        <v/>
      </c>
      <c r="Z6" s="29">
        <f>IF(AND(Y6="Waiting",X6&lt;&gt;""),SUMPRODUCT(($U$2:$U$501=U6)*($Y$2:$Y$501="Waiting")*ISNUMBER($W$2:$W$501)*($W$2:$W$501&lt;W6))+SUMPRODUCT(($U$2:U6=U6)*($Y$2:Y6="Waiting")*($W$2:W6=W6)),"")</f>
        <v/>
      </c>
      <c r="AA6" s="29">
        <f>IF(X6="","",U6&amp;"|"&amp;X6)</f>
        <v/>
      </c>
      <c r="AB6" s="29">
        <f>IF(Z6="","",U6&amp;"|"&amp;Z6)</f>
        <v/>
      </c>
    </row>
    <row r="7">
      <c r="M7" s="28" t="n"/>
      <c r="N7" s="33" t="n"/>
      <c r="O7" s="30" t="n"/>
      <c r="P7" s="30" t="n"/>
      <c r="Q7" s="28" t="n"/>
      <c r="R7" s="29">
        <f>IFERROR(TRIM(INDEX($A7:$L7,MATCH(Lists!$J$2,$A$1:$L$1,0))&amp;""),"")</f>
        <v/>
      </c>
      <c r="S7" s="29">
        <f>IFERROR(TRIM(INDEX($A7:$L7,MATCH(Lists!$J$3,$A$1:$L$1,0))&amp;""),"")</f>
        <v/>
      </c>
      <c r="T7" s="29">
        <f>IFERROR(TRIM(INDEX($A7:$L7,MATCH(Lists!$J$4,$A$1:$L$1,0))&amp;""),"")</f>
        <v/>
      </c>
      <c r="U7" s="29">
        <f>IFERROR(TRIM(INDEX($A7:$L7,MATCH(Lists!$J$5,$A$1:$L$1,0))&amp;""),"")</f>
        <v/>
      </c>
      <c r="V7" s="32">
        <f>IFERROR(IF(ISNUMBER(INDEX($A7:$L7,MATCH(Lists!$J$8,$A$1:$L$1,0))),INDEX($A7:$L7,MATCH(Lists!$J$8,$A$1:$L$1,0)),DATE(VALUE(LEFT(IFERROR(TRIM(INDEX($A7:$L7,MATCH(Lists!$J$8,$A$1:$L$1,0))&amp;""),""),4)),VALUE(MID(IFERROR(TRIM(INDEX($A7:$L7,MATCH(Lists!$J$8,$A$1:$L$1,0))&amp;""),""),6,2)),VALUE(MID(IFERROR(TRIM(INDEX($A7:$L7,MATCH(Lists!$J$8,$A$1:$L$1,0))&amp;""),""),9,2)))+TIME(VALUE(MID(IFERROR(TRIM(INDEX($A7:$L7,MATCH(Lists!$J$8,$A$1:$L$1,0))&amp;""),""),12,2)),VALUE(MID(IFERROR(TRIM(INDEX($A7:$L7,MATCH(Lists!$J$8,$A$1:$L$1,0))&amp;""),""),15,2)),VALUE(MID(IFERROR(TRIM(INDEX($A7:$L7,MATCH(Lists!$J$8,$A$1:$L$1,0))&amp;""),""),18,2)))),"")</f>
        <v/>
      </c>
      <c r="W7" s="29">
        <f>IF(V7="","",ROUND(V7*86400,0))</f>
        <v/>
      </c>
      <c r="X7" s="29">
        <f>IF(OR(R7="",U7="",W7=""),"",SUMPRODUCT(($U$2:$U$501=U7)*ISNUMBER($W$2:$W$501)*($W$2:$W$501&lt;W7))+SUMPRODUCT(($U$2:U7=U7)*($W$2:W7=W7)))</f>
        <v/>
      </c>
      <c r="Y7" s="29">
        <f>IF(R7="","",IF(LEN(O7)&gt;0,O7,IF(ISNUMBER(N7),"Offered","Waiting")))</f>
        <v/>
      </c>
      <c r="Z7" s="29">
        <f>IF(AND(Y7="Waiting",X7&lt;&gt;""),SUMPRODUCT(($U$2:$U$501=U7)*($Y$2:$Y$501="Waiting")*ISNUMBER($W$2:$W$501)*($W$2:$W$501&lt;W7))+SUMPRODUCT(($U$2:U7=U7)*($Y$2:Y7="Waiting")*($W$2:W7=W7)),"")</f>
        <v/>
      </c>
      <c r="AA7" s="29">
        <f>IF(X7="","",U7&amp;"|"&amp;X7)</f>
        <v/>
      </c>
      <c r="AB7" s="29">
        <f>IF(Z7="","",U7&amp;"|"&amp;Z7)</f>
        <v/>
      </c>
    </row>
    <row r="8">
      <c r="M8" s="28" t="n"/>
      <c r="N8" s="33" t="n"/>
      <c r="O8" s="30" t="n"/>
      <c r="P8" s="30" t="n"/>
      <c r="Q8" s="28" t="n"/>
      <c r="R8" s="29">
        <f>IFERROR(TRIM(INDEX($A8:$L8,MATCH(Lists!$J$2,$A$1:$L$1,0))&amp;""),"")</f>
        <v/>
      </c>
      <c r="S8" s="29">
        <f>IFERROR(TRIM(INDEX($A8:$L8,MATCH(Lists!$J$3,$A$1:$L$1,0))&amp;""),"")</f>
        <v/>
      </c>
      <c r="T8" s="29">
        <f>IFERROR(TRIM(INDEX($A8:$L8,MATCH(Lists!$J$4,$A$1:$L$1,0))&amp;""),"")</f>
        <v/>
      </c>
      <c r="U8" s="29">
        <f>IFERROR(TRIM(INDEX($A8:$L8,MATCH(Lists!$J$5,$A$1:$L$1,0))&amp;""),"")</f>
        <v/>
      </c>
      <c r="V8" s="32">
        <f>IFERROR(IF(ISNUMBER(INDEX($A8:$L8,MATCH(Lists!$J$8,$A$1:$L$1,0))),INDEX($A8:$L8,MATCH(Lists!$J$8,$A$1:$L$1,0)),DATE(VALUE(LEFT(IFERROR(TRIM(INDEX($A8:$L8,MATCH(Lists!$J$8,$A$1:$L$1,0))&amp;""),""),4)),VALUE(MID(IFERROR(TRIM(INDEX($A8:$L8,MATCH(Lists!$J$8,$A$1:$L$1,0))&amp;""),""),6,2)),VALUE(MID(IFERROR(TRIM(INDEX($A8:$L8,MATCH(Lists!$J$8,$A$1:$L$1,0))&amp;""),""),9,2)))+TIME(VALUE(MID(IFERROR(TRIM(INDEX($A8:$L8,MATCH(Lists!$J$8,$A$1:$L$1,0))&amp;""),""),12,2)),VALUE(MID(IFERROR(TRIM(INDEX($A8:$L8,MATCH(Lists!$J$8,$A$1:$L$1,0))&amp;""),""),15,2)),VALUE(MID(IFERROR(TRIM(INDEX($A8:$L8,MATCH(Lists!$J$8,$A$1:$L$1,0))&amp;""),""),18,2)))),"")</f>
        <v/>
      </c>
      <c r="W8" s="29">
        <f>IF(V8="","",ROUND(V8*86400,0))</f>
        <v/>
      </c>
      <c r="X8" s="29">
        <f>IF(OR(R8="",U8="",W8=""),"",SUMPRODUCT(($U$2:$U$501=U8)*ISNUMBER($W$2:$W$501)*($W$2:$W$501&lt;W8))+SUMPRODUCT(($U$2:U8=U8)*($W$2:W8=W8)))</f>
        <v/>
      </c>
      <c r="Y8" s="29">
        <f>IF(R8="","",IF(LEN(O8)&gt;0,O8,IF(ISNUMBER(N8),"Offered","Waiting")))</f>
        <v/>
      </c>
      <c r="Z8" s="29">
        <f>IF(AND(Y8="Waiting",X8&lt;&gt;""),SUMPRODUCT(($U$2:$U$501=U8)*($Y$2:$Y$501="Waiting")*ISNUMBER($W$2:$W$501)*($W$2:$W$501&lt;W8))+SUMPRODUCT(($U$2:U8=U8)*($Y$2:Y8="Waiting")*($W$2:W8=W8)),"")</f>
        <v/>
      </c>
      <c r="AA8" s="29">
        <f>IF(X8="","",U8&amp;"|"&amp;X8)</f>
        <v/>
      </c>
      <c r="AB8" s="29">
        <f>IF(Z8="","",U8&amp;"|"&amp;Z8)</f>
        <v/>
      </c>
    </row>
    <row r="9">
      <c r="M9" s="28" t="n"/>
      <c r="N9" s="33" t="n"/>
      <c r="O9" s="30" t="n"/>
      <c r="P9" s="30" t="n"/>
      <c r="Q9" s="28" t="n"/>
      <c r="R9" s="29">
        <f>IFERROR(TRIM(INDEX($A9:$L9,MATCH(Lists!$J$2,$A$1:$L$1,0))&amp;""),"")</f>
        <v/>
      </c>
      <c r="S9" s="29">
        <f>IFERROR(TRIM(INDEX($A9:$L9,MATCH(Lists!$J$3,$A$1:$L$1,0))&amp;""),"")</f>
        <v/>
      </c>
      <c r="T9" s="29">
        <f>IFERROR(TRIM(INDEX($A9:$L9,MATCH(Lists!$J$4,$A$1:$L$1,0))&amp;""),"")</f>
        <v/>
      </c>
      <c r="U9" s="29">
        <f>IFERROR(TRIM(INDEX($A9:$L9,MATCH(Lists!$J$5,$A$1:$L$1,0))&amp;""),"")</f>
        <v/>
      </c>
      <c r="V9" s="32">
        <f>IFERROR(IF(ISNUMBER(INDEX($A9:$L9,MATCH(Lists!$J$8,$A$1:$L$1,0))),INDEX($A9:$L9,MATCH(Lists!$J$8,$A$1:$L$1,0)),DATE(VALUE(LEFT(IFERROR(TRIM(INDEX($A9:$L9,MATCH(Lists!$J$8,$A$1:$L$1,0))&amp;""),""),4)),VALUE(MID(IFERROR(TRIM(INDEX($A9:$L9,MATCH(Lists!$J$8,$A$1:$L$1,0))&amp;""),""),6,2)),VALUE(MID(IFERROR(TRIM(INDEX($A9:$L9,MATCH(Lists!$J$8,$A$1:$L$1,0))&amp;""),""),9,2)))+TIME(VALUE(MID(IFERROR(TRIM(INDEX($A9:$L9,MATCH(Lists!$J$8,$A$1:$L$1,0))&amp;""),""),12,2)),VALUE(MID(IFERROR(TRIM(INDEX($A9:$L9,MATCH(Lists!$J$8,$A$1:$L$1,0))&amp;""),""),15,2)),VALUE(MID(IFERROR(TRIM(INDEX($A9:$L9,MATCH(Lists!$J$8,$A$1:$L$1,0))&amp;""),""),18,2)))),"")</f>
        <v/>
      </c>
      <c r="W9" s="29">
        <f>IF(V9="","",ROUND(V9*86400,0))</f>
        <v/>
      </c>
      <c r="X9" s="29">
        <f>IF(OR(R9="",U9="",W9=""),"",SUMPRODUCT(($U$2:$U$501=U9)*ISNUMBER($W$2:$W$501)*($W$2:$W$501&lt;W9))+SUMPRODUCT(($U$2:U9=U9)*($W$2:W9=W9)))</f>
        <v/>
      </c>
      <c r="Y9" s="29">
        <f>IF(R9="","",IF(LEN(O9)&gt;0,O9,IF(ISNUMBER(N9),"Offered","Waiting")))</f>
        <v/>
      </c>
      <c r="Z9" s="29">
        <f>IF(AND(Y9="Waiting",X9&lt;&gt;""),SUMPRODUCT(($U$2:$U$501=U9)*($Y$2:$Y$501="Waiting")*ISNUMBER($W$2:$W$501)*($W$2:$W$501&lt;W9))+SUMPRODUCT(($U$2:U9=U9)*($Y$2:Y9="Waiting")*($W$2:W9=W9)),"")</f>
        <v/>
      </c>
      <c r="AA9" s="29">
        <f>IF(X9="","",U9&amp;"|"&amp;X9)</f>
        <v/>
      </c>
      <c r="AB9" s="29">
        <f>IF(Z9="","",U9&amp;"|"&amp;Z9)</f>
        <v/>
      </c>
    </row>
    <row r="10">
      <c r="M10" s="28" t="n"/>
      <c r="N10" s="33" t="n"/>
      <c r="O10" s="30" t="n"/>
      <c r="P10" s="30" t="n"/>
      <c r="Q10" s="28" t="n"/>
      <c r="R10" s="29">
        <f>IFERROR(TRIM(INDEX($A10:$L10,MATCH(Lists!$J$2,$A$1:$L$1,0))&amp;""),"")</f>
        <v/>
      </c>
      <c r="S10" s="29">
        <f>IFERROR(TRIM(INDEX($A10:$L10,MATCH(Lists!$J$3,$A$1:$L$1,0))&amp;""),"")</f>
        <v/>
      </c>
      <c r="T10" s="29">
        <f>IFERROR(TRIM(INDEX($A10:$L10,MATCH(Lists!$J$4,$A$1:$L$1,0))&amp;""),"")</f>
        <v/>
      </c>
      <c r="U10" s="29">
        <f>IFERROR(TRIM(INDEX($A10:$L10,MATCH(Lists!$J$5,$A$1:$L$1,0))&amp;""),"")</f>
        <v/>
      </c>
      <c r="V10" s="32">
        <f>IFERROR(IF(ISNUMBER(INDEX($A10:$L10,MATCH(Lists!$J$8,$A$1:$L$1,0))),INDEX($A10:$L10,MATCH(Lists!$J$8,$A$1:$L$1,0)),DATE(VALUE(LEFT(IFERROR(TRIM(INDEX($A10:$L10,MATCH(Lists!$J$8,$A$1:$L$1,0))&amp;""),""),4)),VALUE(MID(IFERROR(TRIM(INDEX($A10:$L10,MATCH(Lists!$J$8,$A$1:$L$1,0))&amp;""),""),6,2)),VALUE(MID(IFERROR(TRIM(INDEX($A10:$L10,MATCH(Lists!$J$8,$A$1:$L$1,0))&amp;""),""),9,2)))+TIME(VALUE(MID(IFERROR(TRIM(INDEX($A10:$L10,MATCH(Lists!$J$8,$A$1:$L$1,0))&amp;""),""),12,2)),VALUE(MID(IFERROR(TRIM(INDEX($A10:$L10,MATCH(Lists!$J$8,$A$1:$L$1,0))&amp;""),""),15,2)),VALUE(MID(IFERROR(TRIM(INDEX($A10:$L10,MATCH(Lists!$J$8,$A$1:$L$1,0))&amp;""),""),18,2)))),"")</f>
        <v/>
      </c>
      <c r="W10" s="29">
        <f>IF(V10="","",ROUND(V10*86400,0))</f>
        <v/>
      </c>
      <c r="X10" s="29">
        <f>IF(OR(R10="",U10="",W10=""),"",SUMPRODUCT(($U$2:$U$501=U10)*ISNUMBER($W$2:$W$501)*($W$2:$W$501&lt;W10))+SUMPRODUCT(($U$2:U10=U10)*($W$2:W10=W10)))</f>
        <v/>
      </c>
      <c r="Y10" s="29">
        <f>IF(R10="","",IF(LEN(O10)&gt;0,O10,IF(ISNUMBER(N10),"Offered","Waiting")))</f>
        <v/>
      </c>
      <c r="Z10" s="29">
        <f>IF(AND(Y10="Waiting",X10&lt;&gt;""),SUMPRODUCT(($U$2:$U$501=U10)*($Y$2:$Y$501="Waiting")*ISNUMBER($W$2:$W$501)*($W$2:$W$501&lt;W10))+SUMPRODUCT(($U$2:U10=U10)*($Y$2:Y10="Waiting")*($W$2:W10=W10)),"")</f>
        <v/>
      </c>
      <c r="AA10" s="29">
        <f>IF(X10="","",U10&amp;"|"&amp;X10)</f>
        <v/>
      </c>
      <c r="AB10" s="29">
        <f>IF(Z10="","",U10&amp;"|"&amp;Z10)</f>
        <v/>
      </c>
    </row>
    <row r="11">
      <c r="M11" s="28" t="n"/>
      <c r="N11" s="33" t="n"/>
      <c r="O11" s="30" t="n"/>
      <c r="P11" s="30" t="n"/>
      <c r="Q11" s="28" t="n"/>
      <c r="R11" s="29">
        <f>IFERROR(TRIM(INDEX($A11:$L11,MATCH(Lists!$J$2,$A$1:$L$1,0))&amp;""),"")</f>
        <v/>
      </c>
      <c r="S11" s="29">
        <f>IFERROR(TRIM(INDEX($A11:$L11,MATCH(Lists!$J$3,$A$1:$L$1,0))&amp;""),"")</f>
        <v/>
      </c>
      <c r="T11" s="29">
        <f>IFERROR(TRIM(INDEX($A11:$L11,MATCH(Lists!$J$4,$A$1:$L$1,0))&amp;""),"")</f>
        <v/>
      </c>
      <c r="U11" s="29">
        <f>IFERROR(TRIM(INDEX($A11:$L11,MATCH(Lists!$J$5,$A$1:$L$1,0))&amp;""),"")</f>
        <v/>
      </c>
      <c r="V11" s="32">
        <f>IFERROR(IF(ISNUMBER(INDEX($A11:$L11,MATCH(Lists!$J$8,$A$1:$L$1,0))),INDEX($A11:$L11,MATCH(Lists!$J$8,$A$1:$L$1,0)),DATE(VALUE(LEFT(IFERROR(TRIM(INDEX($A11:$L11,MATCH(Lists!$J$8,$A$1:$L$1,0))&amp;""),""),4)),VALUE(MID(IFERROR(TRIM(INDEX($A11:$L11,MATCH(Lists!$J$8,$A$1:$L$1,0))&amp;""),""),6,2)),VALUE(MID(IFERROR(TRIM(INDEX($A11:$L11,MATCH(Lists!$J$8,$A$1:$L$1,0))&amp;""),""),9,2)))+TIME(VALUE(MID(IFERROR(TRIM(INDEX($A11:$L11,MATCH(Lists!$J$8,$A$1:$L$1,0))&amp;""),""),12,2)),VALUE(MID(IFERROR(TRIM(INDEX($A11:$L11,MATCH(Lists!$J$8,$A$1:$L$1,0))&amp;""),""),15,2)),VALUE(MID(IFERROR(TRIM(INDEX($A11:$L11,MATCH(Lists!$J$8,$A$1:$L$1,0))&amp;""),""),18,2)))),"")</f>
        <v/>
      </c>
      <c r="W11" s="29">
        <f>IF(V11="","",ROUND(V11*86400,0))</f>
        <v/>
      </c>
      <c r="X11" s="29">
        <f>IF(OR(R11="",U11="",W11=""),"",SUMPRODUCT(($U$2:$U$501=U11)*ISNUMBER($W$2:$W$501)*($W$2:$W$501&lt;W11))+SUMPRODUCT(($U$2:U11=U11)*($W$2:W11=W11)))</f>
        <v/>
      </c>
      <c r="Y11" s="29">
        <f>IF(R11="","",IF(LEN(O11)&gt;0,O11,IF(ISNUMBER(N11),"Offered","Waiting")))</f>
        <v/>
      </c>
      <c r="Z11" s="29">
        <f>IF(AND(Y11="Waiting",X11&lt;&gt;""),SUMPRODUCT(($U$2:$U$501=U11)*($Y$2:$Y$501="Waiting")*ISNUMBER($W$2:$W$501)*($W$2:$W$501&lt;W11))+SUMPRODUCT(($U$2:U11=U11)*($Y$2:Y11="Waiting")*($W$2:W11=W11)),"")</f>
        <v/>
      </c>
      <c r="AA11" s="29">
        <f>IF(X11="","",U11&amp;"|"&amp;X11)</f>
        <v/>
      </c>
      <c r="AB11" s="29">
        <f>IF(Z11="","",U11&amp;"|"&amp;Z11)</f>
        <v/>
      </c>
    </row>
    <row r="12">
      <c r="M12" s="28" t="n"/>
      <c r="N12" s="33" t="n"/>
      <c r="O12" s="30" t="n"/>
      <c r="P12" s="30" t="n"/>
      <c r="Q12" s="28" t="n"/>
      <c r="R12" s="29">
        <f>IFERROR(TRIM(INDEX($A12:$L12,MATCH(Lists!$J$2,$A$1:$L$1,0))&amp;""),"")</f>
        <v/>
      </c>
      <c r="S12" s="29">
        <f>IFERROR(TRIM(INDEX($A12:$L12,MATCH(Lists!$J$3,$A$1:$L$1,0))&amp;""),"")</f>
        <v/>
      </c>
      <c r="T12" s="29">
        <f>IFERROR(TRIM(INDEX($A12:$L12,MATCH(Lists!$J$4,$A$1:$L$1,0))&amp;""),"")</f>
        <v/>
      </c>
      <c r="U12" s="29">
        <f>IFERROR(TRIM(INDEX($A12:$L12,MATCH(Lists!$J$5,$A$1:$L$1,0))&amp;""),"")</f>
        <v/>
      </c>
      <c r="V12" s="32">
        <f>IFERROR(IF(ISNUMBER(INDEX($A12:$L12,MATCH(Lists!$J$8,$A$1:$L$1,0))),INDEX($A12:$L12,MATCH(Lists!$J$8,$A$1:$L$1,0)),DATE(VALUE(LEFT(IFERROR(TRIM(INDEX($A12:$L12,MATCH(Lists!$J$8,$A$1:$L$1,0))&amp;""),""),4)),VALUE(MID(IFERROR(TRIM(INDEX($A12:$L12,MATCH(Lists!$J$8,$A$1:$L$1,0))&amp;""),""),6,2)),VALUE(MID(IFERROR(TRIM(INDEX($A12:$L12,MATCH(Lists!$J$8,$A$1:$L$1,0))&amp;""),""),9,2)))+TIME(VALUE(MID(IFERROR(TRIM(INDEX($A12:$L12,MATCH(Lists!$J$8,$A$1:$L$1,0))&amp;""),""),12,2)),VALUE(MID(IFERROR(TRIM(INDEX($A12:$L12,MATCH(Lists!$J$8,$A$1:$L$1,0))&amp;""),""),15,2)),VALUE(MID(IFERROR(TRIM(INDEX($A12:$L12,MATCH(Lists!$J$8,$A$1:$L$1,0))&amp;""),""),18,2)))),"")</f>
        <v/>
      </c>
      <c r="W12" s="29">
        <f>IF(V12="","",ROUND(V12*86400,0))</f>
        <v/>
      </c>
      <c r="X12" s="29">
        <f>IF(OR(R12="",U12="",W12=""),"",SUMPRODUCT(($U$2:$U$501=U12)*ISNUMBER($W$2:$W$501)*($W$2:$W$501&lt;W12))+SUMPRODUCT(($U$2:U12=U12)*($W$2:W12=W12)))</f>
        <v/>
      </c>
      <c r="Y12" s="29">
        <f>IF(R12="","",IF(LEN(O12)&gt;0,O12,IF(ISNUMBER(N12),"Offered","Waiting")))</f>
        <v/>
      </c>
      <c r="Z12" s="29">
        <f>IF(AND(Y12="Waiting",X12&lt;&gt;""),SUMPRODUCT(($U$2:$U$501=U12)*($Y$2:$Y$501="Waiting")*ISNUMBER($W$2:$W$501)*($W$2:$W$501&lt;W12))+SUMPRODUCT(($U$2:U12=U12)*($Y$2:Y12="Waiting")*($W$2:W12=W12)),"")</f>
        <v/>
      </c>
      <c r="AA12" s="29">
        <f>IF(X12="","",U12&amp;"|"&amp;X12)</f>
        <v/>
      </c>
      <c r="AB12" s="29">
        <f>IF(Z12="","",U12&amp;"|"&amp;Z12)</f>
        <v/>
      </c>
    </row>
    <row r="13">
      <c r="M13" s="28" t="n"/>
      <c r="N13" s="33" t="n"/>
      <c r="O13" s="30" t="n"/>
      <c r="P13" s="30" t="n"/>
      <c r="Q13" s="28" t="n"/>
      <c r="R13" s="29">
        <f>IFERROR(TRIM(INDEX($A13:$L13,MATCH(Lists!$J$2,$A$1:$L$1,0))&amp;""),"")</f>
        <v/>
      </c>
      <c r="S13" s="29">
        <f>IFERROR(TRIM(INDEX($A13:$L13,MATCH(Lists!$J$3,$A$1:$L$1,0))&amp;""),"")</f>
        <v/>
      </c>
      <c r="T13" s="29">
        <f>IFERROR(TRIM(INDEX($A13:$L13,MATCH(Lists!$J$4,$A$1:$L$1,0))&amp;""),"")</f>
        <v/>
      </c>
      <c r="U13" s="29">
        <f>IFERROR(TRIM(INDEX($A13:$L13,MATCH(Lists!$J$5,$A$1:$L$1,0))&amp;""),"")</f>
        <v/>
      </c>
      <c r="V13" s="32">
        <f>IFERROR(IF(ISNUMBER(INDEX($A13:$L13,MATCH(Lists!$J$8,$A$1:$L$1,0))),INDEX($A13:$L13,MATCH(Lists!$J$8,$A$1:$L$1,0)),DATE(VALUE(LEFT(IFERROR(TRIM(INDEX($A13:$L13,MATCH(Lists!$J$8,$A$1:$L$1,0))&amp;""),""),4)),VALUE(MID(IFERROR(TRIM(INDEX($A13:$L13,MATCH(Lists!$J$8,$A$1:$L$1,0))&amp;""),""),6,2)),VALUE(MID(IFERROR(TRIM(INDEX($A13:$L13,MATCH(Lists!$J$8,$A$1:$L$1,0))&amp;""),""),9,2)))+TIME(VALUE(MID(IFERROR(TRIM(INDEX($A13:$L13,MATCH(Lists!$J$8,$A$1:$L$1,0))&amp;""),""),12,2)),VALUE(MID(IFERROR(TRIM(INDEX($A13:$L13,MATCH(Lists!$J$8,$A$1:$L$1,0))&amp;""),""),15,2)),VALUE(MID(IFERROR(TRIM(INDEX($A13:$L13,MATCH(Lists!$J$8,$A$1:$L$1,0))&amp;""),""),18,2)))),"")</f>
        <v/>
      </c>
      <c r="W13" s="29">
        <f>IF(V13="","",ROUND(V13*86400,0))</f>
        <v/>
      </c>
      <c r="X13" s="29">
        <f>IF(OR(R13="",U13="",W13=""),"",SUMPRODUCT(($U$2:$U$501=U13)*ISNUMBER($W$2:$W$501)*($W$2:$W$501&lt;W13))+SUMPRODUCT(($U$2:U13=U13)*($W$2:W13=W13)))</f>
        <v/>
      </c>
      <c r="Y13" s="29">
        <f>IF(R13="","",IF(LEN(O13)&gt;0,O13,IF(ISNUMBER(N13),"Offered","Waiting")))</f>
        <v/>
      </c>
      <c r="Z13" s="29">
        <f>IF(AND(Y13="Waiting",X13&lt;&gt;""),SUMPRODUCT(($U$2:$U$501=U13)*($Y$2:$Y$501="Waiting")*ISNUMBER($W$2:$W$501)*($W$2:$W$501&lt;W13))+SUMPRODUCT(($U$2:U13=U13)*($Y$2:Y13="Waiting")*($W$2:W13=W13)),"")</f>
        <v/>
      </c>
      <c r="AA13" s="29">
        <f>IF(X13="","",U13&amp;"|"&amp;X13)</f>
        <v/>
      </c>
      <c r="AB13" s="29">
        <f>IF(Z13="","",U13&amp;"|"&amp;Z13)</f>
        <v/>
      </c>
    </row>
    <row r="14">
      <c r="M14" s="28" t="n"/>
      <c r="N14" s="33" t="n"/>
      <c r="O14" s="30" t="n"/>
      <c r="P14" s="30" t="n"/>
      <c r="Q14" s="28" t="n"/>
      <c r="R14" s="29">
        <f>IFERROR(TRIM(INDEX($A14:$L14,MATCH(Lists!$J$2,$A$1:$L$1,0))&amp;""),"")</f>
        <v/>
      </c>
      <c r="S14" s="29">
        <f>IFERROR(TRIM(INDEX($A14:$L14,MATCH(Lists!$J$3,$A$1:$L$1,0))&amp;""),"")</f>
        <v/>
      </c>
      <c r="T14" s="29">
        <f>IFERROR(TRIM(INDEX($A14:$L14,MATCH(Lists!$J$4,$A$1:$L$1,0))&amp;""),"")</f>
        <v/>
      </c>
      <c r="U14" s="29">
        <f>IFERROR(TRIM(INDEX($A14:$L14,MATCH(Lists!$J$5,$A$1:$L$1,0))&amp;""),"")</f>
        <v/>
      </c>
      <c r="V14" s="32">
        <f>IFERROR(IF(ISNUMBER(INDEX($A14:$L14,MATCH(Lists!$J$8,$A$1:$L$1,0))),INDEX($A14:$L14,MATCH(Lists!$J$8,$A$1:$L$1,0)),DATE(VALUE(LEFT(IFERROR(TRIM(INDEX($A14:$L14,MATCH(Lists!$J$8,$A$1:$L$1,0))&amp;""),""),4)),VALUE(MID(IFERROR(TRIM(INDEX($A14:$L14,MATCH(Lists!$J$8,$A$1:$L$1,0))&amp;""),""),6,2)),VALUE(MID(IFERROR(TRIM(INDEX($A14:$L14,MATCH(Lists!$J$8,$A$1:$L$1,0))&amp;""),""),9,2)))+TIME(VALUE(MID(IFERROR(TRIM(INDEX($A14:$L14,MATCH(Lists!$J$8,$A$1:$L$1,0))&amp;""),""),12,2)),VALUE(MID(IFERROR(TRIM(INDEX($A14:$L14,MATCH(Lists!$J$8,$A$1:$L$1,0))&amp;""),""),15,2)),VALUE(MID(IFERROR(TRIM(INDEX($A14:$L14,MATCH(Lists!$J$8,$A$1:$L$1,0))&amp;""),""),18,2)))),"")</f>
        <v/>
      </c>
      <c r="W14" s="29">
        <f>IF(V14="","",ROUND(V14*86400,0))</f>
        <v/>
      </c>
      <c r="X14" s="29">
        <f>IF(OR(R14="",U14="",W14=""),"",SUMPRODUCT(($U$2:$U$501=U14)*ISNUMBER($W$2:$W$501)*($W$2:$W$501&lt;W14))+SUMPRODUCT(($U$2:U14=U14)*($W$2:W14=W14)))</f>
        <v/>
      </c>
      <c r="Y14" s="29">
        <f>IF(R14="","",IF(LEN(O14)&gt;0,O14,IF(ISNUMBER(N14),"Offered","Waiting")))</f>
        <v/>
      </c>
      <c r="Z14" s="29">
        <f>IF(AND(Y14="Waiting",X14&lt;&gt;""),SUMPRODUCT(($U$2:$U$501=U14)*($Y$2:$Y$501="Waiting")*ISNUMBER($W$2:$W$501)*($W$2:$W$501&lt;W14))+SUMPRODUCT(($U$2:U14=U14)*($Y$2:Y14="Waiting")*($W$2:W14=W14)),"")</f>
        <v/>
      </c>
      <c r="AA14" s="29">
        <f>IF(X14="","",U14&amp;"|"&amp;X14)</f>
        <v/>
      </c>
      <c r="AB14" s="29">
        <f>IF(Z14="","",U14&amp;"|"&amp;Z14)</f>
        <v/>
      </c>
    </row>
    <row r="15">
      <c r="M15" s="28" t="n"/>
      <c r="N15" s="33" t="n"/>
      <c r="O15" s="30" t="n"/>
      <c r="P15" s="30" t="n"/>
      <c r="Q15" s="28" t="n"/>
      <c r="R15" s="29">
        <f>IFERROR(TRIM(INDEX($A15:$L15,MATCH(Lists!$J$2,$A$1:$L$1,0))&amp;""),"")</f>
        <v/>
      </c>
      <c r="S15" s="29">
        <f>IFERROR(TRIM(INDEX($A15:$L15,MATCH(Lists!$J$3,$A$1:$L$1,0))&amp;""),"")</f>
        <v/>
      </c>
      <c r="T15" s="29">
        <f>IFERROR(TRIM(INDEX($A15:$L15,MATCH(Lists!$J$4,$A$1:$L$1,0))&amp;""),"")</f>
        <v/>
      </c>
      <c r="U15" s="29">
        <f>IFERROR(TRIM(INDEX($A15:$L15,MATCH(Lists!$J$5,$A$1:$L$1,0))&amp;""),"")</f>
        <v/>
      </c>
      <c r="V15" s="32">
        <f>IFERROR(IF(ISNUMBER(INDEX($A15:$L15,MATCH(Lists!$J$8,$A$1:$L$1,0))),INDEX($A15:$L15,MATCH(Lists!$J$8,$A$1:$L$1,0)),DATE(VALUE(LEFT(IFERROR(TRIM(INDEX($A15:$L15,MATCH(Lists!$J$8,$A$1:$L$1,0))&amp;""),""),4)),VALUE(MID(IFERROR(TRIM(INDEX($A15:$L15,MATCH(Lists!$J$8,$A$1:$L$1,0))&amp;""),""),6,2)),VALUE(MID(IFERROR(TRIM(INDEX($A15:$L15,MATCH(Lists!$J$8,$A$1:$L$1,0))&amp;""),""),9,2)))+TIME(VALUE(MID(IFERROR(TRIM(INDEX($A15:$L15,MATCH(Lists!$J$8,$A$1:$L$1,0))&amp;""),""),12,2)),VALUE(MID(IFERROR(TRIM(INDEX($A15:$L15,MATCH(Lists!$J$8,$A$1:$L$1,0))&amp;""),""),15,2)),VALUE(MID(IFERROR(TRIM(INDEX($A15:$L15,MATCH(Lists!$J$8,$A$1:$L$1,0))&amp;""),""),18,2)))),"")</f>
        <v/>
      </c>
      <c r="W15" s="29">
        <f>IF(V15="","",ROUND(V15*86400,0))</f>
        <v/>
      </c>
      <c r="X15" s="29">
        <f>IF(OR(R15="",U15="",W15=""),"",SUMPRODUCT(($U$2:$U$501=U15)*ISNUMBER($W$2:$W$501)*($W$2:$W$501&lt;W15))+SUMPRODUCT(($U$2:U15=U15)*($W$2:W15=W15)))</f>
        <v/>
      </c>
      <c r="Y15" s="29">
        <f>IF(R15="","",IF(LEN(O15)&gt;0,O15,IF(ISNUMBER(N15),"Offered","Waiting")))</f>
        <v/>
      </c>
      <c r="Z15" s="29">
        <f>IF(AND(Y15="Waiting",X15&lt;&gt;""),SUMPRODUCT(($U$2:$U$501=U15)*($Y$2:$Y$501="Waiting")*ISNUMBER($W$2:$W$501)*($W$2:$W$501&lt;W15))+SUMPRODUCT(($U$2:U15=U15)*($Y$2:Y15="Waiting")*($W$2:W15=W15)),"")</f>
        <v/>
      </c>
      <c r="AA15" s="29">
        <f>IF(X15="","",U15&amp;"|"&amp;X15)</f>
        <v/>
      </c>
      <c r="AB15" s="29">
        <f>IF(Z15="","",U15&amp;"|"&amp;Z15)</f>
        <v/>
      </c>
    </row>
    <row r="16">
      <c r="M16" s="28" t="n"/>
      <c r="N16" s="33" t="n"/>
      <c r="O16" s="30" t="n"/>
      <c r="P16" s="30" t="n"/>
      <c r="Q16" s="28" t="n"/>
      <c r="R16" s="29">
        <f>IFERROR(TRIM(INDEX($A16:$L16,MATCH(Lists!$J$2,$A$1:$L$1,0))&amp;""),"")</f>
        <v/>
      </c>
      <c r="S16" s="29">
        <f>IFERROR(TRIM(INDEX($A16:$L16,MATCH(Lists!$J$3,$A$1:$L$1,0))&amp;""),"")</f>
        <v/>
      </c>
      <c r="T16" s="29">
        <f>IFERROR(TRIM(INDEX($A16:$L16,MATCH(Lists!$J$4,$A$1:$L$1,0))&amp;""),"")</f>
        <v/>
      </c>
      <c r="U16" s="29">
        <f>IFERROR(TRIM(INDEX($A16:$L16,MATCH(Lists!$J$5,$A$1:$L$1,0))&amp;""),"")</f>
        <v/>
      </c>
      <c r="V16" s="32">
        <f>IFERROR(IF(ISNUMBER(INDEX($A16:$L16,MATCH(Lists!$J$8,$A$1:$L$1,0))),INDEX($A16:$L16,MATCH(Lists!$J$8,$A$1:$L$1,0)),DATE(VALUE(LEFT(IFERROR(TRIM(INDEX($A16:$L16,MATCH(Lists!$J$8,$A$1:$L$1,0))&amp;""),""),4)),VALUE(MID(IFERROR(TRIM(INDEX($A16:$L16,MATCH(Lists!$J$8,$A$1:$L$1,0))&amp;""),""),6,2)),VALUE(MID(IFERROR(TRIM(INDEX($A16:$L16,MATCH(Lists!$J$8,$A$1:$L$1,0))&amp;""),""),9,2)))+TIME(VALUE(MID(IFERROR(TRIM(INDEX($A16:$L16,MATCH(Lists!$J$8,$A$1:$L$1,0))&amp;""),""),12,2)),VALUE(MID(IFERROR(TRIM(INDEX($A16:$L16,MATCH(Lists!$J$8,$A$1:$L$1,0))&amp;""),""),15,2)),VALUE(MID(IFERROR(TRIM(INDEX($A16:$L16,MATCH(Lists!$J$8,$A$1:$L$1,0))&amp;""),""),18,2)))),"")</f>
        <v/>
      </c>
      <c r="W16" s="29">
        <f>IF(V16="","",ROUND(V16*86400,0))</f>
        <v/>
      </c>
      <c r="X16" s="29">
        <f>IF(OR(R16="",U16="",W16=""),"",SUMPRODUCT(($U$2:$U$501=U16)*ISNUMBER($W$2:$W$501)*($W$2:$W$501&lt;W16))+SUMPRODUCT(($U$2:U16=U16)*($W$2:W16=W16)))</f>
        <v/>
      </c>
      <c r="Y16" s="29">
        <f>IF(R16="","",IF(LEN(O16)&gt;0,O16,IF(ISNUMBER(N16),"Offered","Waiting")))</f>
        <v/>
      </c>
      <c r="Z16" s="29">
        <f>IF(AND(Y16="Waiting",X16&lt;&gt;""),SUMPRODUCT(($U$2:$U$501=U16)*($Y$2:$Y$501="Waiting")*ISNUMBER($W$2:$W$501)*($W$2:$W$501&lt;W16))+SUMPRODUCT(($U$2:U16=U16)*($Y$2:Y16="Waiting")*($W$2:W16=W16)),"")</f>
        <v/>
      </c>
      <c r="AA16" s="29">
        <f>IF(X16="","",U16&amp;"|"&amp;X16)</f>
        <v/>
      </c>
      <c r="AB16" s="29">
        <f>IF(Z16="","",U16&amp;"|"&amp;Z16)</f>
        <v/>
      </c>
    </row>
    <row r="17">
      <c r="M17" s="28" t="n"/>
      <c r="N17" s="33" t="n"/>
      <c r="O17" s="30" t="n"/>
      <c r="P17" s="30" t="n"/>
      <c r="Q17" s="28" t="n"/>
      <c r="R17" s="29">
        <f>IFERROR(TRIM(INDEX($A17:$L17,MATCH(Lists!$J$2,$A$1:$L$1,0))&amp;""),"")</f>
        <v/>
      </c>
      <c r="S17" s="29">
        <f>IFERROR(TRIM(INDEX($A17:$L17,MATCH(Lists!$J$3,$A$1:$L$1,0))&amp;""),"")</f>
        <v/>
      </c>
      <c r="T17" s="29">
        <f>IFERROR(TRIM(INDEX($A17:$L17,MATCH(Lists!$J$4,$A$1:$L$1,0))&amp;""),"")</f>
        <v/>
      </c>
      <c r="U17" s="29">
        <f>IFERROR(TRIM(INDEX($A17:$L17,MATCH(Lists!$J$5,$A$1:$L$1,0))&amp;""),"")</f>
        <v/>
      </c>
      <c r="V17" s="32">
        <f>IFERROR(IF(ISNUMBER(INDEX($A17:$L17,MATCH(Lists!$J$8,$A$1:$L$1,0))),INDEX($A17:$L17,MATCH(Lists!$J$8,$A$1:$L$1,0)),DATE(VALUE(LEFT(IFERROR(TRIM(INDEX($A17:$L17,MATCH(Lists!$J$8,$A$1:$L$1,0))&amp;""),""),4)),VALUE(MID(IFERROR(TRIM(INDEX($A17:$L17,MATCH(Lists!$J$8,$A$1:$L$1,0))&amp;""),""),6,2)),VALUE(MID(IFERROR(TRIM(INDEX($A17:$L17,MATCH(Lists!$J$8,$A$1:$L$1,0))&amp;""),""),9,2)))+TIME(VALUE(MID(IFERROR(TRIM(INDEX($A17:$L17,MATCH(Lists!$J$8,$A$1:$L$1,0))&amp;""),""),12,2)),VALUE(MID(IFERROR(TRIM(INDEX($A17:$L17,MATCH(Lists!$J$8,$A$1:$L$1,0))&amp;""),""),15,2)),VALUE(MID(IFERROR(TRIM(INDEX($A17:$L17,MATCH(Lists!$J$8,$A$1:$L$1,0))&amp;""),""),18,2)))),"")</f>
        <v/>
      </c>
      <c r="W17" s="29">
        <f>IF(V17="","",ROUND(V17*86400,0))</f>
        <v/>
      </c>
      <c r="X17" s="29">
        <f>IF(OR(R17="",U17="",W17=""),"",SUMPRODUCT(($U$2:$U$501=U17)*ISNUMBER($W$2:$W$501)*($W$2:$W$501&lt;W17))+SUMPRODUCT(($U$2:U17=U17)*($W$2:W17=W17)))</f>
        <v/>
      </c>
      <c r="Y17" s="29">
        <f>IF(R17="","",IF(LEN(O17)&gt;0,O17,IF(ISNUMBER(N17),"Offered","Waiting")))</f>
        <v/>
      </c>
      <c r="Z17" s="29">
        <f>IF(AND(Y17="Waiting",X17&lt;&gt;""),SUMPRODUCT(($U$2:$U$501=U17)*($Y$2:$Y$501="Waiting")*ISNUMBER($W$2:$W$501)*($W$2:$W$501&lt;W17))+SUMPRODUCT(($U$2:U17=U17)*($Y$2:Y17="Waiting")*($W$2:W17=W17)),"")</f>
        <v/>
      </c>
      <c r="AA17" s="29">
        <f>IF(X17="","",U17&amp;"|"&amp;X17)</f>
        <v/>
      </c>
      <c r="AB17" s="29">
        <f>IF(Z17="","",U17&amp;"|"&amp;Z17)</f>
        <v/>
      </c>
    </row>
    <row r="18">
      <c r="M18" s="28" t="n"/>
      <c r="N18" s="33" t="n"/>
      <c r="O18" s="30" t="n"/>
      <c r="P18" s="30" t="n"/>
      <c r="Q18" s="28" t="n"/>
      <c r="R18" s="29">
        <f>IFERROR(TRIM(INDEX($A18:$L18,MATCH(Lists!$J$2,$A$1:$L$1,0))&amp;""),"")</f>
        <v/>
      </c>
      <c r="S18" s="29">
        <f>IFERROR(TRIM(INDEX($A18:$L18,MATCH(Lists!$J$3,$A$1:$L$1,0))&amp;""),"")</f>
        <v/>
      </c>
      <c r="T18" s="29">
        <f>IFERROR(TRIM(INDEX($A18:$L18,MATCH(Lists!$J$4,$A$1:$L$1,0))&amp;""),"")</f>
        <v/>
      </c>
      <c r="U18" s="29">
        <f>IFERROR(TRIM(INDEX($A18:$L18,MATCH(Lists!$J$5,$A$1:$L$1,0))&amp;""),"")</f>
        <v/>
      </c>
      <c r="V18" s="32">
        <f>IFERROR(IF(ISNUMBER(INDEX($A18:$L18,MATCH(Lists!$J$8,$A$1:$L$1,0))),INDEX($A18:$L18,MATCH(Lists!$J$8,$A$1:$L$1,0)),DATE(VALUE(LEFT(IFERROR(TRIM(INDEX($A18:$L18,MATCH(Lists!$J$8,$A$1:$L$1,0))&amp;""),""),4)),VALUE(MID(IFERROR(TRIM(INDEX($A18:$L18,MATCH(Lists!$J$8,$A$1:$L$1,0))&amp;""),""),6,2)),VALUE(MID(IFERROR(TRIM(INDEX($A18:$L18,MATCH(Lists!$J$8,$A$1:$L$1,0))&amp;""),""),9,2)))+TIME(VALUE(MID(IFERROR(TRIM(INDEX($A18:$L18,MATCH(Lists!$J$8,$A$1:$L$1,0))&amp;""),""),12,2)),VALUE(MID(IFERROR(TRIM(INDEX($A18:$L18,MATCH(Lists!$J$8,$A$1:$L$1,0))&amp;""),""),15,2)),VALUE(MID(IFERROR(TRIM(INDEX($A18:$L18,MATCH(Lists!$J$8,$A$1:$L$1,0))&amp;""),""),18,2)))),"")</f>
        <v/>
      </c>
      <c r="W18" s="29">
        <f>IF(V18="","",ROUND(V18*86400,0))</f>
        <v/>
      </c>
      <c r="X18" s="29">
        <f>IF(OR(R18="",U18="",W18=""),"",SUMPRODUCT(($U$2:$U$501=U18)*ISNUMBER($W$2:$W$501)*($W$2:$W$501&lt;W18))+SUMPRODUCT(($U$2:U18=U18)*($W$2:W18=W18)))</f>
        <v/>
      </c>
      <c r="Y18" s="29">
        <f>IF(R18="","",IF(LEN(O18)&gt;0,O18,IF(ISNUMBER(N18),"Offered","Waiting")))</f>
        <v/>
      </c>
      <c r="Z18" s="29">
        <f>IF(AND(Y18="Waiting",X18&lt;&gt;""),SUMPRODUCT(($U$2:$U$501=U18)*($Y$2:$Y$501="Waiting")*ISNUMBER($W$2:$W$501)*($W$2:$W$501&lt;W18))+SUMPRODUCT(($U$2:U18=U18)*($Y$2:Y18="Waiting")*($W$2:W18=W18)),"")</f>
        <v/>
      </c>
      <c r="AA18" s="29">
        <f>IF(X18="","",U18&amp;"|"&amp;X18)</f>
        <v/>
      </c>
      <c r="AB18" s="29">
        <f>IF(Z18="","",U18&amp;"|"&amp;Z18)</f>
        <v/>
      </c>
    </row>
    <row r="19">
      <c r="M19" s="28" t="n"/>
      <c r="N19" s="33" t="n"/>
      <c r="O19" s="30" t="n"/>
      <c r="P19" s="30" t="n"/>
      <c r="Q19" s="28" t="n"/>
      <c r="R19" s="29">
        <f>IFERROR(TRIM(INDEX($A19:$L19,MATCH(Lists!$J$2,$A$1:$L$1,0))&amp;""),"")</f>
        <v/>
      </c>
      <c r="S19" s="29">
        <f>IFERROR(TRIM(INDEX($A19:$L19,MATCH(Lists!$J$3,$A$1:$L$1,0))&amp;""),"")</f>
        <v/>
      </c>
      <c r="T19" s="29">
        <f>IFERROR(TRIM(INDEX($A19:$L19,MATCH(Lists!$J$4,$A$1:$L$1,0))&amp;""),"")</f>
        <v/>
      </c>
      <c r="U19" s="29">
        <f>IFERROR(TRIM(INDEX($A19:$L19,MATCH(Lists!$J$5,$A$1:$L$1,0))&amp;""),"")</f>
        <v/>
      </c>
      <c r="V19" s="32">
        <f>IFERROR(IF(ISNUMBER(INDEX($A19:$L19,MATCH(Lists!$J$8,$A$1:$L$1,0))),INDEX($A19:$L19,MATCH(Lists!$J$8,$A$1:$L$1,0)),DATE(VALUE(LEFT(IFERROR(TRIM(INDEX($A19:$L19,MATCH(Lists!$J$8,$A$1:$L$1,0))&amp;""),""),4)),VALUE(MID(IFERROR(TRIM(INDEX($A19:$L19,MATCH(Lists!$J$8,$A$1:$L$1,0))&amp;""),""),6,2)),VALUE(MID(IFERROR(TRIM(INDEX($A19:$L19,MATCH(Lists!$J$8,$A$1:$L$1,0))&amp;""),""),9,2)))+TIME(VALUE(MID(IFERROR(TRIM(INDEX($A19:$L19,MATCH(Lists!$J$8,$A$1:$L$1,0))&amp;""),""),12,2)),VALUE(MID(IFERROR(TRIM(INDEX($A19:$L19,MATCH(Lists!$J$8,$A$1:$L$1,0))&amp;""),""),15,2)),VALUE(MID(IFERROR(TRIM(INDEX($A19:$L19,MATCH(Lists!$J$8,$A$1:$L$1,0))&amp;""),""),18,2)))),"")</f>
        <v/>
      </c>
      <c r="W19" s="29">
        <f>IF(V19="","",ROUND(V19*86400,0))</f>
        <v/>
      </c>
      <c r="X19" s="29">
        <f>IF(OR(R19="",U19="",W19=""),"",SUMPRODUCT(($U$2:$U$501=U19)*ISNUMBER($W$2:$W$501)*($W$2:$W$501&lt;W19))+SUMPRODUCT(($U$2:U19=U19)*($W$2:W19=W19)))</f>
        <v/>
      </c>
      <c r="Y19" s="29">
        <f>IF(R19="","",IF(LEN(O19)&gt;0,O19,IF(ISNUMBER(N19),"Offered","Waiting")))</f>
        <v/>
      </c>
      <c r="Z19" s="29">
        <f>IF(AND(Y19="Waiting",X19&lt;&gt;""),SUMPRODUCT(($U$2:$U$501=U19)*($Y$2:$Y$501="Waiting")*ISNUMBER($W$2:$W$501)*($W$2:$W$501&lt;W19))+SUMPRODUCT(($U$2:U19=U19)*($Y$2:Y19="Waiting")*($W$2:W19=W19)),"")</f>
        <v/>
      </c>
      <c r="AA19" s="29">
        <f>IF(X19="","",U19&amp;"|"&amp;X19)</f>
        <v/>
      </c>
      <c r="AB19" s="29">
        <f>IF(Z19="","",U19&amp;"|"&amp;Z19)</f>
        <v/>
      </c>
    </row>
    <row r="20">
      <c r="M20" s="28" t="n"/>
      <c r="N20" s="33" t="n"/>
      <c r="O20" s="30" t="n"/>
      <c r="P20" s="30" t="n"/>
      <c r="Q20" s="28" t="n"/>
      <c r="R20" s="29">
        <f>IFERROR(TRIM(INDEX($A20:$L20,MATCH(Lists!$J$2,$A$1:$L$1,0))&amp;""),"")</f>
        <v/>
      </c>
      <c r="S20" s="29">
        <f>IFERROR(TRIM(INDEX($A20:$L20,MATCH(Lists!$J$3,$A$1:$L$1,0))&amp;""),"")</f>
        <v/>
      </c>
      <c r="T20" s="29">
        <f>IFERROR(TRIM(INDEX($A20:$L20,MATCH(Lists!$J$4,$A$1:$L$1,0))&amp;""),"")</f>
        <v/>
      </c>
      <c r="U20" s="29">
        <f>IFERROR(TRIM(INDEX($A20:$L20,MATCH(Lists!$J$5,$A$1:$L$1,0))&amp;""),"")</f>
        <v/>
      </c>
      <c r="V20" s="32">
        <f>IFERROR(IF(ISNUMBER(INDEX($A20:$L20,MATCH(Lists!$J$8,$A$1:$L$1,0))),INDEX($A20:$L20,MATCH(Lists!$J$8,$A$1:$L$1,0)),DATE(VALUE(LEFT(IFERROR(TRIM(INDEX($A20:$L20,MATCH(Lists!$J$8,$A$1:$L$1,0))&amp;""),""),4)),VALUE(MID(IFERROR(TRIM(INDEX($A20:$L20,MATCH(Lists!$J$8,$A$1:$L$1,0))&amp;""),""),6,2)),VALUE(MID(IFERROR(TRIM(INDEX($A20:$L20,MATCH(Lists!$J$8,$A$1:$L$1,0))&amp;""),""),9,2)))+TIME(VALUE(MID(IFERROR(TRIM(INDEX($A20:$L20,MATCH(Lists!$J$8,$A$1:$L$1,0))&amp;""),""),12,2)),VALUE(MID(IFERROR(TRIM(INDEX($A20:$L20,MATCH(Lists!$J$8,$A$1:$L$1,0))&amp;""),""),15,2)),VALUE(MID(IFERROR(TRIM(INDEX($A20:$L20,MATCH(Lists!$J$8,$A$1:$L$1,0))&amp;""),""),18,2)))),"")</f>
        <v/>
      </c>
      <c r="W20" s="29">
        <f>IF(V20="","",ROUND(V20*86400,0))</f>
        <v/>
      </c>
      <c r="X20" s="29">
        <f>IF(OR(R20="",U20="",W20=""),"",SUMPRODUCT(($U$2:$U$501=U20)*ISNUMBER($W$2:$W$501)*($W$2:$W$501&lt;W20))+SUMPRODUCT(($U$2:U20=U20)*($W$2:W20=W20)))</f>
        <v/>
      </c>
      <c r="Y20" s="29">
        <f>IF(R20="","",IF(LEN(O20)&gt;0,O20,IF(ISNUMBER(N20),"Offered","Waiting")))</f>
        <v/>
      </c>
      <c r="Z20" s="29">
        <f>IF(AND(Y20="Waiting",X20&lt;&gt;""),SUMPRODUCT(($U$2:$U$501=U20)*($Y$2:$Y$501="Waiting")*ISNUMBER($W$2:$W$501)*($W$2:$W$501&lt;W20))+SUMPRODUCT(($U$2:U20=U20)*($Y$2:Y20="Waiting")*($W$2:W20=W20)),"")</f>
        <v/>
      </c>
      <c r="AA20" s="29">
        <f>IF(X20="","",U20&amp;"|"&amp;X20)</f>
        <v/>
      </c>
      <c r="AB20" s="29">
        <f>IF(Z20="","",U20&amp;"|"&amp;Z20)</f>
        <v/>
      </c>
    </row>
    <row r="21">
      <c r="M21" s="28" t="n"/>
      <c r="N21" s="33" t="n"/>
      <c r="O21" s="30" t="n"/>
      <c r="P21" s="30" t="n"/>
      <c r="Q21" s="28" t="n"/>
      <c r="R21" s="29">
        <f>IFERROR(TRIM(INDEX($A21:$L21,MATCH(Lists!$J$2,$A$1:$L$1,0))&amp;""),"")</f>
        <v/>
      </c>
      <c r="S21" s="29">
        <f>IFERROR(TRIM(INDEX($A21:$L21,MATCH(Lists!$J$3,$A$1:$L$1,0))&amp;""),"")</f>
        <v/>
      </c>
      <c r="T21" s="29">
        <f>IFERROR(TRIM(INDEX($A21:$L21,MATCH(Lists!$J$4,$A$1:$L$1,0))&amp;""),"")</f>
        <v/>
      </c>
      <c r="U21" s="29">
        <f>IFERROR(TRIM(INDEX($A21:$L21,MATCH(Lists!$J$5,$A$1:$L$1,0))&amp;""),"")</f>
        <v/>
      </c>
      <c r="V21" s="32">
        <f>IFERROR(IF(ISNUMBER(INDEX($A21:$L21,MATCH(Lists!$J$8,$A$1:$L$1,0))),INDEX($A21:$L21,MATCH(Lists!$J$8,$A$1:$L$1,0)),DATE(VALUE(LEFT(IFERROR(TRIM(INDEX($A21:$L21,MATCH(Lists!$J$8,$A$1:$L$1,0))&amp;""),""),4)),VALUE(MID(IFERROR(TRIM(INDEX($A21:$L21,MATCH(Lists!$J$8,$A$1:$L$1,0))&amp;""),""),6,2)),VALUE(MID(IFERROR(TRIM(INDEX($A21:$L21,MATCH(Lists!$J$8,$A$1:$L$1,0))&amp;""),""),9,2)))+TIME(VALUE(MID(IFERROR(TRIM(INDEX($A21:$L21,MATCH(Lists!$J$8,$A$1:$L$1,0))&amp;""),""),12,2)),VALUE(MID(IFERROR(TRIM(INDEX($A21:$L21,MATCH(Lists!$J$8,$A$1:$L$1,0))&amp;""),""),15,2)),VALUE(MID(IFERROR(TRIM(INDEX($A21:$L21,MATCH(Lists!$J$8,$A$1:$L$1,0))&amp;""),""),18,2)))),"")</f>
        <v/>
      </c>
      <c r="W21" s="29">
        <f>IF(V21="","",ROUND(V21*86400,0))</f>
        <v/>
      </c>
      <c r="X21" s="29">
        <f>IF(OR(R21="",U21="",W21=""),"",SUMPRODUCT(($U$2:$U$501=U21)*ISNUMBER($W$2:$W$501)*($W$2:$W$501&lt;W21))+SUMPRODUCT(($U$2:U21=U21)*($W$2:W21=W21)))</f>
        <v/>
      </c>
      <c r="Y21" s="29">
        <f>IF(R21="","",IF(LEN(O21)&gt;0,O21,IF(ISNUMBER(N21),"Offered","Waiting")))</f>
        <v/>
      </c>
      <c r="Z21" s="29">
        <f>IF(AND(Y21="Waiting",X21&lt;&gt;""),SUMPRODUCT(($U$2:$U$501=U21)*($Y$2:$Y$501="Waiting")*ISNUMBER($W$2:$W$501)*($W$2:$W$501&lt;W21))+SUMPRODUCT(($U$2:U21=U21)*($Y$2:Y21="Waiting")*($W$2:W21=W21)),"")</f>
        <v/>
      </c>
      <c r="AA21" s="29">
        <f>IF(X21="","",U21&amp;"|"&amp;X21)</f>
        <v/>
      </c>
      <c r="AB21" s="29">
        <f>IF(Z21="","",U21&amp;"|"&amp;Z21)</f>
        <v/>
      </c>
    </row>
    <row r="22">
      <c r="M22" s="28" t="n"/>
      <c r="N22" s="33" t="n"/>
      <c r="O22" s="30" t="n"/>
      <c r="P22" s="30" t="n"/>
      <c r="Q22" s="28" t="n"/>
      <c r="R22" s="29">
        <f>IFERROR(TRIM(INDEX($A22:$L22,MATCH(Lists!$J$2,$A$1:$L$1,0))&amp;""),"")</f>
        <v/>
      </c>
      <c r="S22" s="29">
        <f>IFERROR(TRIM(INDEX($A22:$L22,MATCH(Lists!$J$3,$A$1:$L$1,0))&amp;""),"")</f>
        <v/>
      </c>
      <c r="T22" s="29">
        <f>IFERROR(TRIM(INDEX($A22:$L22,MATCH(Lists!$J$4,$A$1:$L$1,0))&amp;""),"")</f>
        <v/>
      </c>
      <c r="U22" s="29">
        <f>IFERROR(TRIM(INDEX($A22:$L22,MATCH(Lists!$J$5,$A$1:$L$1,0))&amp;""),"")</f>
        <v/>
      </c>
      <c r="V22" s="32">
        <f>IFERROR(IF(ISNUMBER(INDEX($A22:$L22,MATCH(Lists!$J$8,$A$1:$L$1,0))),INDEX($A22:$L22,MATCH(Lists!$J$8,$A$1:$L$1,0)),DATE(VALUE(LEFT(IFERROR(TRIM(INDEX($A22:$L22,MATCH(Lists!$J$8,$A$1:$L$1,0))&amp;""),""),4)),VALUE(MID(IFERROR(TRIM(INDEX($A22:$L22,MATCH(Lists!$J$8,$A$1:$L$1,0))&amp;""),""),6,2)),VALUE(MID(IFERROR(TRIM(INDEX($A22:$L22,MATCH(Lists!$J$8,$A$1:$L$1,0))&amp;""),""),9,2)))+TIME(VALUE(MID(IFERROR(TRIM(INDEX($A22:$L22,MATCH(Lists!$J$8,$A$1:$L$1,0))&amp;""),""),12,2)),VALUE(MID(IFERROR(TRIM(INDEX($A22:$L22,MATCH(Lists!$J$8,$A$1:$L$1,0))&amp;""),""),15,2)),VALUE(MID(IFERROR(TRIM(INDEX($A22:$L22,MATCH(Lists!$J$8,$A$1:$L$1,0))&amp;""),""),18,2)))),"")</f>
        <v/>
      </c>
      <c r="W22" s="29">
        <f>IF(V22="","",ROUND(V22*86400,0))</f>
        <v/>
      </c>
      <c r="X22" s="29">
        <f>IF(OR(R22="",U22="",W22=""),"",SUMPRODUCT(($U$2:$U$501=U22)*ISNUMBER($W$2:$W$501)*($W$2:$W$501&lt;W22))+SUMPRODUCT(($U$2:U22=U22)*($W$2:W22=W22)))</f>
        <v/>
      </c>
      <c r="Y22" s="29">
        <f>IF(R22="","",IF(LEN(O22)&gt;0,O22,IF(ISNUMBER(N22),"Offered","Waiting")))</f>
        <v/>
      </c>
      <c r="Z22" s="29">
        <f>IF(AND(Y22="Waiting",X22&lt;&gt;""),SUMPRODUCT(($U$2:$U$501=U22)*($Y$2:$Y$501="Waiting")*ISNUMBER($W$2:$W$501)*($W$2:$W$501&lt;W22))+SUMPRODUCT(($U$2:U22=U22)*($Y$2:Y22="Waiting")*($W$2:W22=W22)),"")</f>
        <v/>
      </c>
      <c r="AA22" s="29">
        <f>IF(X22="","",U22&amp;"|"&amp;X22)</f>
        <v/>
      </c>
      <c r="AB22" s="29">
        <f>IF(Z22="","",U22&amp;"|"&amp;Z22)</f>
        <v/>
      </c>
    </row>
    <row r="23">
      <c r="M23" s="28" t="n"/>
      <c r="N23" s="33" t="n"/>
      <c r="O23" s="30" t="n"/>
      <c r="P23" s="30" t="n"/>
      <c r="Q23" s="28" t="n"/>
      <c r="R23" s="29">
        <f>IFERROR(TRIM(INDEX($A23:$L23,MATCH(Lists!$J$2,$A$1:$L$1,0))&amp;""),"")</f>
        <v/>
      </c>
      <c r="S23" s="29">
        <f>IFERROR(TRIM(INDEX($A23:$L23,MATCH(Lists!$J$3,$A$1:$L$1,0))&amp;""),"")</f>
        <v/>
      </c>
      <c r="T23" s="29">
        <f>IFERROR(TRIM(INDEX($A23:$L23,MATCH(Lists!$J$4,$A$1:$L$1,0))&amp;""),"")</f>
        <v/>
      </c>
      <c r="U23" s="29">
        <f>IFERROR(TRIM(INDEX($A23:$L23,MATCH(Lists!$J$5,$A$1:$L$1,0))&amp;""),"")</f>
        <v/>
      </c>
      <c r="V23" s="32">
        <f>IFERROR(IF(ISNUMBER(INDEX($A23:$L23,MATCH(Lists!$J$8,$A$1:$L$1,0))),INDEX($A23:$L23,MATCH(Lists!$J$8,$A$1:$L$1,0)),DATE(VALUE(LEFT(IFERROR(TRIM(INDEX($A23:$L23,MATCH(Lists!$J$8,$A$1:$L$1,0))&amp;""),""),4)),VALUE(MID(IFERROR(TRIM(INDEX($A23:$L23,MATCH(Lists!$J$8,$A$1:$L$1,0))&amp;""),""),6,2)),VALUE(MID(IFERROR(TRIM(INDEX($A23:$L23,MATCH(Lists!$J$8,$A$1:$L$1,0))&amp;""),""),9,2)))+TIME(VALUE(MID(IFERROR(TRIM(INDEX($A23:$L23,MATCH(Lists!$J$8,$A$1:$L$1,0))&amp;""),""),12,2)),VALUE(MID(IFERROR(TRIM(INDEX($A23:$L23,MATCH(Lists!$J$8,$A$1:$L$1,0))&amp;""),""),15,2)),VALUE(MID(IFERROR(TRIM(INDEX($A23:$L23,MATCH(Lists!$J$8,$A$1:$L$1,0))&amp;""),""),18,2)))),"")</f>
        <v/>
      </c>
      <c r="W23" s="29">
        <f>IF(V23="","",ROUND(V23*86400,0))</f>
        <v/>
      </c>
      <c r="X23" s="29">
        <f>IF(OR(R23="",U23="",W23=""),"",SUMPRODUCT(($U$2:$U$501=U23)*ISNUMBER($W$2:$W$501)*($W$2:$W$501&lt;W23))+SUMPRODUCT(($U$2:U23=U23)*($W$2:W23=W23)))</f>
        <v/>
      </c>
      <c r="Y23" s="29">
        <f>IF(R23="","",IF(LEN(O23)&gt;0,O23,IF(ISNUMBER(N23),"Offered","Waiting")))</f>
        <v/>
      </c>
      <c r="Z23" s="29">
        <f>IF(AND(Y23="Waiting",X23&lt;&gt;""),SUMPRODUCT(($U$2:$U$501=U23)*($Y$2:$Y$501="Waiting")*ISNUMBER($W$2:$W$501)*($W$2:$W$501&lt;W23))+SUMPRODUCT(($U$2:U23=U23)*($Y$2:Y23="Waiting")*($W$2:W23=W23)),"")</f>
        <v/>
      </c>
      <c r="AA23" s="29">
        <f>IF(X23="","",U23&amp;"|"&amp;X23)</f>
        <v/>
      </c>
      <c r="AB23" s="29">
        <f>IF(Z23="","",U23&amp;"|"&amp;Z23)</f>
        <v/>
      </c>
    </row>
    <row r="24">
      <c r="M24" s="28" t="n"/>
      <c r="N24" s="33" t="n"/>
      <c r="O24" s="30" t="n"/>
      <c r="P24" s="30" t="n"/>
      <c r="Q24" s="28" t="n"/>
      <c r="R24" s="29">
        <f>IFERROR(TRIM(INDEX($A24:$L24,MATCH(Lists!$J$2,$A$1:$L$1,0))&amp;""),"")</f>
        <v/>
      </c>
      <c r="S24" s="29">
        <f>IFERROR(TRIM(INDEX($A24:$L24,MATCH(Lists!$J$3,$A$1:$L$1,0))&amp;""),"")</f>
        <v/>
      </c>
      <c r="T24" s="29">
        <f>IFERROR(TRIM(INDEX($A24:$L24,MATCH(Lists!$J$4,$A$1:$L$1,0))&amp;""),"")</f>
        <v/>
      </c>
      <c r="U24" s="29">
        <f>IFERROR(TRIM(INDEX($A24:$L24,MATCH(Lists!$J$5,$A$1:$L$1,0))&amp;""),"")</f>
        <v/>
      </c>
      <c r="V24" s="32">
        <f>IFERROR(IF(ISNUMBER(INDEX($A24:$L24,MATCH(Lists!$J$8,$A$1:$L$1,0))),INDEX($A24:$L24,MATCH(Lists!$J$8,$A$1:$L$1,0)),DATE(VALUE(LEFT(IFERROR(TRIM(INDEX($A24:$L24,MATCH(Lists!$J$8,$A$1:$L$1,0))&amp;""),""),4)),VALUE(MID(IFERROR(TRIM(INDEX($A24:$L24,MATCH(Lists!$J$8,$A$1:$L$1,0))&amp;""),""),6,2)),VALUE(MID(IFERROR(TRIM(INDEX($A24:$L24,MATCH(Lists!$J$8,$A$1:$L$1,0))&amp;""),""),9,2)))+TIME(VALUE(MID(IFERROR(TRIM(INDEX($A24:$L24,MATCH(Lists!$J$8,$A$1:$L$1,0))&amp;""),""),12,2)),VALUE(MID(IFERROR(TRIM(INDEX($A24:$L24,MATCH(Lists!$J$8,$A$1:$L$1,0))&amp;""),""),15,2)),VALUE(MID(IFERROR(TRIM(INDEX($A24:$L24,MATCH(Lists!$J$8,$A$1:$L$1,0))&amp;""),""),18,2)))),"")</f>
        <v/>
      </c>
      <c r="W24" s="29">
        <f>IF(V24="","",ROUND(V24*86400,0))</f>
        <v/>
      </c>
      <c r="X24" s="29">
        <f>IF(OR(R24="",U24="",W24=""),"",SUMPRODUCT(($U$2:$U$501=U24)*ISNUMBER($W$2:$W$501)*($W$2:$W$501&lt;W24))+SUMPRODUCT(($U$2:U24=U24)*($W$2:W24=W24)))</f>
        <v/>
      </c>
      <c r="Y24" s="29">
        <f>IF(R24="","",IF(LEN(O24)&gt;0,O24,IF(ISNUMBER(N24),"Offered","Waiting")))</f>
        <v/>
      </c>
      <c r="Z24" s="29">
        <f>IF(AND(Y24="Waiting",X24&lt;&gt;""),SUMPRODUCT(($U$2:$U$501=U24)*($Y$2:$Y$501="Waiting")*ISNUMBER($W$2:$W$501)*($W$2:$W$501&lt;W24))+SUMPRODUCT(($U$2:U24=U24)*($Y$2:Y24="Waiting")*($W$2:W24=W24)),"")</f>
        <v/>
      </c>
      <c r="AA24" s="29">
        <f>IF(X24="","",U24&amp;"|"&amp;X24)</f>
        <v/>
      </c>
      <c r="AB24" s="29">
        <f>IF(Z24="","",U24&amp;"|"&amp;Z24)</f>
        <v/>
      </c>
    </row>
    <row r="25">
      <c r="M25" s="28" t="n"/>
      <c r="N25" s="33" t="n"/>
      <c r="O25" s="30" t="n"/>
      <c r="P25" s="30" t="n"/>
      <c r="Q25" s="28" t="n"/>
      <c r="R25" s="29">
        <f>IFERROR(TRIM(INDEX($A25:$L25,MATCH(Lists!$J$2,$A$1:$L$1,0))&amp;""),"")</f>
        <v/>
      </c>
      <c r="S25" s="29">
        <f>IFERROR(TRIM(INDEX($A25:$L25,MATCH(Lists!$J$3,$A$1:$L$1,0))&amp;""),"")</f>
        <v/>
      </c>
      <c r="T25" s="29">
        <f>IFERROR(TRIM(INDEX($A25:$L25,MATCH(Lists!$J$4,$A$1:$L$1,0))&amp;""),"")</f>
        <v/>
      </c>
      <c r="U25" s="29">
        <f>IFERROR(TRIM(INDEX($A25:$L25,MATCH(Lists!$J$5,$A$1:$L$1,0))&amp;""),"")</f>
        <v/>
      </c>
      <c r="V25" s="32">
        <f>IFERROR(IF(ISNUMBER(INDEX($A25:$L25,MATCH(Lists!$J$8,$A$1:$L$1,0))),INDEX($A25:$L25,MATCH(Lists!$J$8,$A$1:$L$1,0)),DATE(VALUE(LEFT(IFERROR(TRIM(INDEX($A25:$L25,MATCH(Lists!$J$8,$A$1:$L$1,0))&amp;""),""),4)),VALUE(MID(IFERROR(TRIM(INDEX($A25:$L25,MATCH(Lists!$J$8,$A$1:$L$1,0))&amp;""),""),6,2)),VALUE(MID(IFERROR(TRIM(INDEX($A25:$L25,MATCH(Lists!$J$8,$A$1:$L$1,0))&amp;""),""),9,2)))+TIME(VALUE(MID(IFERROR(TRIM(INDEX($A25:$L25,MATCH(Lists!$J$8,$A$1:$L$1,0))&amp;""),""),12,2)),VALUE(MID(IFERROR(TRIM(INDEX($A25:$L25,MATCH(Lists!$J$8,$A$1:$L$1,0))&amp;""),""),15,2)),VALUE(MID(IFERROR(TRIM(INDEX($A25:$L25,MATCH(Lists!$J$8,$A$1:$L$1,0))&amp;""),""),18,2)))),"")</f>
        <v/>
      </c>
      <c r="W25" s="29">
        <f>IF(V25="","",ROUND(V25*86400,0))</f>
        <v/>
      </c>
      <c r="X25" s="29">
        <f>IF(OR(R25="",U25="",W25=""),"",SUMPRODUCT(($U$2:$U$501=U25)*ISNUMBER($W$2:$W$501)*($W$2:$W$501&lt;W25))+SUMPRODUCT(($U$2:U25=U25)*($W$2:W25=W25)))</f>
        <v/>
      </c>
      <c r="Y25" s="29">
        <f>IF(R25="","",IF(LEN(O25)&gt;0,O25,IF(ISNUMBER(N25),"Offered","Waiting")))</f>
        <v/>
      </c>
      <c r="Z25" s="29">
        <f>IF(AND(Y25="Waiting",X25&lt;&gt;""),SUMPRODUCT(($U$2:$U$501=U25)*($Y$2:$Y$501="Waiting")*ISNUMBER($W$2:$W$501)*($W$2:$W$501&lt;W25))+SUMPRODUCT(($U$2:U25=U25)*($Y$2:Y25="Waiting")*($W$2:W25=W25)),"")</f>
        <v/>
      </c>
      <c r="AA25" s="29">
        <f>IF(X25="","",U25&amp;"|"&amp;X25)</f>
        <v/>
      </c>
      <c r="AB25" s="29">
        <f>IF(Z25="","",U25&amp;"|"&amp;Z25)</f>
        <v/>
      </c>
    </row>
    <row r="26">
      <c r="M26" s="28" t="n"/>
      <c r="N26" s="33" t="n"/>
      <c r="O26" s="30" t="n"/>
      <c r="P26" s="30" t="n"/>
      <c r="Q26" s="28" t="n"/>
      <c r="R26" s="29">
        <f>IFERROR(TRIM(INDEX($A26:$L26,MATCH(Lists!$J$2,$A$1:$L$1,0))&amp;""),"")</f>
        <v/>
      </c>
      <c r="S26" s="29">
        <f>IFERROR(TRIM(INDEX($A26:$L26,MATCH(Lists!$J$3,$A$1:$L$1,0))&amp;""),"")</f>
        <v/>
      </c>
      <c r="T26" s="29">
        <f>IFERROR(TRIM(INDEX($A26:$L26,MATCH(Lists!$J$4,$A$1:$L$1,0))&amp;""),"")</f>
        <v/>
      </c>
      <c r="U26" s="29">
        <f>IFERROR(TRIM(INDEX($A26:$L26,MATCH(Lists!$J$5,$A$1:$L$1,0))&amp;""),"")</f>
        <v/>
      </c>
      <c r="V26" s="32">
        <f>IFERROR(IF(ISNUMBER(INDEX($A26:$L26,MATCH(Lists!$J$8,$A$1:$L$1,0))),INDEX($A26:$L26,MATCH(Lists!$J$8,$A$1:$L$1,0)),DATE(VALUE(LEFT(IFERROR(TRIM(INDEX($A26:$L26,MATCH(Lists!$J$8,$A$1:$L$1,0))&amp;""),""),4)),VALUE(MID(IFERROR(TRIM(INDEX($A26:$L26,MATCH(Lists!$J$8,$A$1:$L$1,0))&amp;""),""),6,2)),VALUE(MID(IFERROR(TRIM(INDEX($A26:$L26,MATCH(Lists!$J$8,$A$1:$L$1,0))&amp;""),""),9,2)))+TIME(VALUE(MID(IFERROR(TRIM(INDEX($A26:$L26,MATCH(Lists!$J$8,$A$1:$L$1,0))&amp;""),""),12,2)),VALUE(MID(IFERROR(TRIM(INDEX($A26:$L26,MATCH(Lists!$J$8,$A$1:$L$1,0))&amp;""),""),15,2)),VALUE(MID(IFERROR(TRIM(INDEX($A26:$L26,MATCH(Lists!$J$8,$A$1:$L$1,0))&amp;""),""),18,2)))),"")</f>
        <v/>
      </c>
      <c r="W26" s="29">
        <f>IF(V26="","",ROUND(V26*86400,0))</f>
        <v/>
      </c>
      <c r="X26" s="29">
        <f>IF(OR(R26="",U26="",W26=""),"",SUMPRODUCT(($U$2:$U$501=U26)*ISNUMBER($W$2:$W$501)*($W$2:$W$501&lt;W26))+SUMPRODUCT(($U$2:U26=U26)*($W$2:W26=W26)))</f>
        <v/>
      </c>
      <c r="Y26" s="29">
        <f>IF(R26="","",IF(LEN(O26)&gt;0,O26,IF(ISNUMBER(N26),"Offered","Waiting")))</f>
        <v/>
      </c>
      <c r="Z26" s="29">
        <f>IF(AND(Y26="Waiting",X26&lt;&gt;""),SUMPRODUCT(($U$2:$U$501=U26)*($Y$2:$Y$501="Waiting")*ISNUMBER($W$2:$W$501)*($W$2:$W$501&lt;W26))+SUMPRODUCT(($U$2:U26=U26)*($Y$2:Y26="Waiting")*($W$2:W26=W26)),"")</f>
        <v/>
      </c>
      <c r="AA26" s="29">
        <f>IF(X26="","",U26&amp;"|"&amp;X26)</f>
        <v/>
      </c>
      <c r="AB26" s="29">
        <f>IF(Z26="","",U26&amp;"|"&amp;Z26)</f>
        <v/>
      </c>
    </row>
    <row r="27">
      <c r="M27" s="28" t="n"/>
      <c r="N27" s="33" t="n"/>
      <c r="O27" s="30" t="n"/>
      <c r="P27" s="30" t="n"/>
      <c r="Q27" s="28" t="n"/>
      <c r="R27" s="29">
        <f>IFERROR(TRIM(INDEX($A27:$L27,MATCH(Lists!$J$2,$A$1:$L$1,0))&amp;""),"")</f>
        <v/>
      </c>
      <c r="S27" s="29">
        <f>IFERROR(TRIM(INDEX($A27:$L27,MATCH(Lists!$J$3,$A$1:$L$1,0))&amp;""),"")</f>
        <v/>
      </c>
      <c r="T27" s="29">
        <f>IFERROR(TRIM(INDEX($A27:$L27,MATCH(Lists!$J$4,$A$1:$L$1,0))&amp;""),"")</f>
        <v/>
      </c>
      <c r="U27" s="29">
        <f>IFERROR(TRIM(INDEX($A27:$L27,MATCH(Lists!$J$5,$A$1:$L$1,0))&amp;""),"")</f>
        <v/>
      </c>
      <c r="V27" s="32">
        <f>IFERROR(IF(ISNUMBER(INDEX($A27:$L27,MATCH(Lists!$J$8,$A$1:$L$1,0))),INDEX($A27:$L27,MATCH(Lists!$J$8,$A$1:$L$1,0)),DATE(VALUE(LEFT(IFERROR(TRIM(INDEX($A27:$L27,MATCH(Lists!$J$8,$A$1:$L$1,0))&amp;""),""),4)),VALUE(MID(IFERROR(TRIM(INDEX($A27:$L27,MATCH(Lists!$J$8,$A$1:$L$1,0))&amp;""),""),6,2)),VALUE(MID(IFERROR(TRIM(INDEX($A27:$L27,MATCH(Lists!$J$8,$A$1:$L$1,0))&amp;""),""),9,2)))+TIME(VALUE(MID(IFERROR(TRIM(INDEX($A27:$L27,MATCH(Lists!$J$8,$A$1:$L$1,0))&amp;""),""),12,2)),VALUE(MID(IFERROR(TRIM(INDEX($A27:$L27,MATCH(Lists!$J$8,$A$1:$L$1,0))&amp;""),""),15,2)),VALUE(MID(IFERROR(TRIM(INDEX($A27:$L27,MATCH(Lists!$J$8,$A$1:$L$1,0))&amp;""),""),18,2)))),"")</f>
        <v/>
      </c>
      <c r="W27" s="29">
        <f>IF(V27="","",ROUND(V27*86400,0))</f>
        <v/>
      </c>
      <c r="X27" s="29">
        <f>IF(OR(R27="",U27="",W27=""),"",SUMPRODUCT(($U$2:$U$501=U27)*ISNUMBER($W$2:$W$501)*($W$2:$W$501&lt;W27))+SUMPRODUCT(($U$2:U27=U27)*($W$2:W27=W27)))</f>
        <v/>
      </c>
      <c r="Y27" s="29">
        <f>IF(R27="","",IF(LEN(O27)&gt;0,O27,IF(ISNUMBER(N27),"Offered","Waiting")))</f>
        <v/>
      </c>
      <c r="Z27" s="29">
        <f>IF(AND(Y27="Waiting",X27&lt;&gt;""),SUMPRODUCT(($U$2:$U$501=U27)*($Y$2:$Y$501="Waiting")*ISNUMBER($W$2:$W$501)*($W$2:$W$501&lt;W27))+SUMPRODUCT(($U$2:U27=U27)*($Y$2:Y27="Waiting")*($W$2:W27=W27)),"")</f>
        <v/>
      </c>
      <c r="AA27" s="29">
        <f>IF(X27="","",U27&amp;"|"&amp;X27)</f>
        <v/>
      </c>
      <c r="AB27" s="29">
        <f>IF(Z27="","",U27&amp;"|"&amp;Z27)</f>
        <v/>
      </c>
    </row>
    <row r="28">
      <c r="M28" s="28" t="n"/>
      <c r="N28" s="33" t="n"/>
      <c r="O28" s="30" t="n"/>
      <c r="P28" s="30" t="n"/>
      <c r="Q28" s="28" t="n"/>
      <c r="R28" s="29">
        <f>IFERROR(TRIM(INDEX($A28:$L28,MATCH(Lists!$J$2,$A$1:$L$1,0))&amp;""),"")</f>
        <v/>
      </c>
      <c r="S28" s="29">
        <f>IFERROR(TRIM(INDEX($A28:$L28,MATCH(Lists!$J$3,$A$1:$L$1,0))&amp;""),"")</f>
        <v/>
      </c>
      <c r="T28" s="29">
        <f>IFERROR(TRIM(INDEX($A28:$L28,MATCH(Lists!$J$4,$A$1:$L$1,0))&amp;""),"")</f>
        <v/>
      </c>
      <c r="U28" s="29">
        <f>IFERROR(TRIM(INDEX($A28:$L28,MATCH(Lists!$J$5,$A$1:$L$1,0))&amp;""),"")</f>
        <v/>
      </c>
      <c r="V28" s="32">
        <f>IFERROR(IF(ISNUMBER(INDEX($A28:$L28,MATCH(Lists!$J$8,$A$1:$L$1,0))),INDEX($A28:$L28,MATCH(Lists!$J$8,$A$1:$L$1,0)),DATE(VALUE(LEFT(IFERROR(TRIM(INDEX($A28:$L28,MATCH(Lists!$J$8,$A$1:$L$1,0))&amp;""),""),4)),VALUE(MID(IFERROR(TRIM(INDEX($A28:$L28,MATCH(Lists!$J$8,$A$1:$L$1,0))&amp;""),""),6,2)),VALUE(MID(IFERROR(TRIM(INDEX($A28:$L28,MATCH(Lists!$J$8,$A$1:$L$1,0))&amp;""),""),9,2)))+TIME(VALUE(MID(IFERROR(TRIM(INDEX($A28:$L28,MATCH(Lists!$J$8,$A$1:$L$1,0))&amp;""),""),12,2)),VALUE(MID(IFERROR(TRIM(INDEX($A28:$L28,MATCH(Lists!$J$8,$A$1:$L$1,0))&amp;""),""),15,2)),VALUE(MID(IFERROR(TRIM(INDEX($A28:$L28,MATCH(Lists!$J$8,$A$1:$L$1,0))&amp;""),""),18,2)))),"")</f>
        <v/>
      </c>
      <c r="W28" s="29">
        <f>IF(V28="","",ROUND(V28*86400,0))</f>
        <v/>
      </c>
      <c r="X28" s="29">
        <f>IF(OR(R28="",U28="",W28=""),"",SUMPRODUCT(($U$2:$U$501=U28)*ISNUMBER($W$2:$W$501)*($W$2:$W$501&lt;W28))+SUMPRODUCT(($U$2:U28=U28)*($W$2:W28=W28)))</f>
        <v/>
      </c>
      <c r="Y28" s="29">
        <f>IF(R28="","",IF(LEN(O28)&gt;0,O28,IF(ISNUMBER(N28),"Offered","Waiting")))</f>
        <v/>
      </c>
      <c r="Z28" s="29">
        <f>IF(AND(Y28="Waiting",X28&lt;&gt;""),SUMPRODUCT(($U$2:$U$501=U28)*($Y$2:$Y$501="Waiting")*ISNUMBER($W$2:$W$501)*($W$2:$W$501&lt;W28))+SUMPRODUCT(($U$2:U28=U28)*($Y$2:Y28="Waiting")*($W$2:W28=W28)),"")</f>
        <v/>
      </c>
      <c r="AA28" s="29">
        <f>IF(X28="","",U28&amp;"|"&amp;X28)</f>
        <v/>
      </c>
      <c r="AB28" s="29">
        <f>IF(Z28="","",U28&amp;"|"&amp;Z28)</f>
        <v/>
      </c>
    </row>
    <row r="29">
      <c r="M29" s="28" t="n"/>
      <c r="N29" s="33" t="n"/>
      <c r="O29" s="30" t="n"/>
      <c r="P29" s="30" t="n"/>
      <c r="Q29" s="28" t="n"/>
      <c r="R29" s="29">
        <f>IFERROR(TRIM(INDEX($A29:$L29,MATCH(Lists!$J$2,$A$1:$L$1,0))&amp;""),"")</f>
        <v/>
      </c>
      <c r="S29" s="29">
        <f>IFERROR(TRIM(INDEX($A29:$L29,MATCH(Lists!$J$3,$A$1:$L$1,0))&amp;""),"")</f>
        <v/>
      </c>
      <c r="T29" s="29">
        <f>IFERROR(TRIM(INDEX($A29:$L29,MATCH(Lists!$J$4,$A$1:$L$1,0))&amp;""),"")</f>
        <v/>
      </c>
      <c r="U29" s="29">
        <f>IFERROR(TRIM(INDEX($A29:$L29,MATCH(Lists!$J$5,$A$1:$L$1,0))&amp;""),"")</f>
        <v/>
      </c>
      <c r="V29" s="32">
        <f>IFERROR(IF(ISNUMBER(INDEX($A29:$L29,MATCH(Lists!$J$8,$A$1:$L$1,0))),INDEX($A29:$L29,MATCH(Lists!$J$8,$A$1:$L$1,0)),DATE(VALUE(LEFT(IFERROR(TRIM(INDEX($A29:$L29,MATCH(Lists!$J$8,$A$1:$L$1,0))&amp;""),""),4)),VALUE(MID(IFERROR(TRIM(INDEX($A29:$L29,MATCH(Lists!$J$8,$A$1:$L$1,0))&amp;""),""),6,2)),VALUE(MID(IFERROR(TRIM(INDEX($A29:$L29,MATCH(Lists!$J$8,$A$1:$L$1,0))&amp;""),""),9,2)))+TIME(VALUE(MID(IFERROR(TRIM(INDEX($A29:$L29,MATCH(Lists!$J$8,$A$1:$L$1,0))&amp;""),""),12,2)),VALUE(MID(IFERROR(TRIM(INDEX($A29:$L29,MATCH(Lists!$J$8,$A$1:$L$1,0))&amp;""),""),15,2)),VALUE(MID(IFERROR(TRIM(INDEX($A29:$L29,MATCH(Lists!$J$8,$A$1:$L$1,0))&amp;""),""),18,2)))),"")</f>
        <v/>
      </c>
      <c r="W29" s="29">
        <f>IF(V29="","",ROUND(V29*86400,0))</f>
        <v/>
      </c>
      <c r="X29" s="29">
        <f>IF(OR(R29="",U29="",W29=""),"",SUMPRODUCT(($U$2:$U$501=U29)*ISNUMBER($W$2:$W$501)*($W$2:$W$501&lt;W29))+SUMPRODUCT(($U$2:U29=U29)*($W$2:W29=W29)))</f>
        <v/>
      </c>
      <c r="Y29" s="29">
        <f>IF(R29="","",IF(LEN(O29)&gt;0,O29,IF(ISNUMBER(N29),"Offered","Waiting")))</f>
        <v/>
      </c>
      <c r="Z29" s="29">
        <f>IF(AND(Y29="Waiting",X29&lt;&gt;""),SUMPRODUCT(($U$2:$U$501=U29)*($Y$2:$Y$501="Waiting")*ISNUMBER($W$2:$W$501)*($W$2:$W$501&lt;W29))+SUMPRODUCT(($U$2:U29=U29)*($Y$2:Y29="Waiting")*($W$2:W29=W29)),"")</f>
        <v/>
      </c>
      <c r="AA29" s="29">
        <f>IF(X29="","",U29&amp;"|"&amp;X29)</f>
        <v/>
      </c>
      <c r="AB29" s="29">
        <f>IF(Z29="","",U29&amp;"|"&amp;Z29)</f>
        <v/>
      </c>
    </row>
    <row r="30">
      <c r="M30" s="28" t="n"/>
      <c r="N30" s="33" t="n"/>
      <c r="O30" s="30" t="n"/>
      <c r="P30" s="30" t="n"/>
      <c r="Q30" s="28" t="n"/>
      <c r="R30" s="29">
        <f>IFERROR(TRIM(INDEX($A30:$L30,MATCH(Lists!$J$2,$A$1:$L$1,0))&amp;""),"")</f>
        <v/>
      </c>
      <c r="S30" s="29">
        <f>IFERROR(TRIM(INDEX($A30:$L30,MATCH(Lists!$J$3,$A$1:$L$1,0))&amp;""),"")</f>
        <v/>
      </c>
      <c r="T30" s="29">
        <f>IFERROR(TRIM(INDEX($A30:$L30,MATCH(Lists!$J$4,$A$1:$L$1,0))&amp;""),"")</f>
        <v/>
      </c>
      <c r="U30" s="29">
        <f>IFERROR(TRIM(INDEX($A30:$L30,MATCH(Lists!$J$5,$A$1:$L$1,0))&amp;""),"")</f>
        <v/>
      </c>
      <c r="V30" s="32">
        <f>IFERROR(IF(ISNUMBER(INDEX($A30:$L30,MATCH(Lists!$J$8,$A$1:$L$1,0))),INDEX($A30:$L30,MATCH(Lists!$J$8,$A$1:$L$1,0)),DATE(VALUE(LEFT(IFERROR(TRIM(INDEX($A30:$L30,MATCH(Lists!$J$8,$A$1:$L$1,0))&amp;""),""),4)),VALUE(MID(IFERROR(TRIM(INDEX($A30:$L30,MATCH(Lists!$J$8,$A$1:$L$1,0))&amp;""),""),6,2)),VALUE(MID(IFERROR(TRIM(INDEX($A30:$L30,MATCH(Lists!$J$8,$A$1:$L$1,0))&amp;""),""),9,2)))+TIME(VALUE(MID(IFERROR(TRIM(INDEX($A30:$L30,MATCH(Lists!$J$8,$A$1:$L$1,0))&amp;""),""),12,2)),VALUE(MID(IFERROR(TRIM(INDEX($A30:$L30,MATCH(Lists!$J$8,$A$1:$L$1,0))&amp;""),""),15,2)),VALUE(MID(IFERROR(TRIM(INDEX($A30:$L30,MATCH(Lists!$J$8,$A$1:$L$1,0))&amp;""),""),18,2)))),"")</f>
        <v/>
      </c>
      <c r="W30" s="29">
        <f>IF(V30="","",ROUND(V30*86400,0))</f>
        <v/>
      </c>
      <c r="X30" s="29">
        <f>IF(OR(R30="",U30="",W30=""),"",SUMPRODUCT(($U$2:$U$501=U30)*ISNUMBER($W$2:$W$501)*($W$2:$W$501&lt;W30))+SUMPRODUCT(($U$2:U30=U30)*($W$2:W30=W30)))</f>
        <v/>
      </c>
      <c r="Y30" s="29">
        <f>IF(R30="","",IF(LEN(O30)&gt;0,O30,IF(ISNUMBER(N30),"Offered","Waiting")))</f>
        <v/>
      </c>
      <c r="Z30" s="29">
        <f>IF(AND(Y30="Waiting",X30&lt;&gt;""),SUMPRODUCT(($U$2:$U$501=U30)*($Y$2:$Y$501="Waiting")*ISNUMBER($W$2:$W$501)*($W$2:$W$501&lt;W30))+SUMPRODUCT(($U$2:U30=U30)*($Y$2:Y30="Waiting")*($W$2:W30=W30)),"")</f>
        <v/>
      </c>
      <c r="AA30" s="29">
        <f>IF(X30="","",U30&amp;"|"&amp;X30)</f>
        <v/>
      </c>
      <c r="AB30" s="29">
        <f>IF(Z30="","",U30&amp;"|"&amp;Z30)</f>
        <v/>
      </c>
    </row>
    <row r="31">
      <c r="M31" s="28" t="n"/>
      <c r="N31" s="33" t="n"/>
      <c r="O31" s="30" t="n"/>
      <c r="P31" s="30" t="n"/>
      <c r="Q31" s="28" t="n"/>
      <c r="R31" s="29">
        <f>IFERROR(TRIM(INDEX($A31:$L31,MATCH(Lists!$J$2,$A$1:$L$1,0))&amp;""),"")</f>
        <v/>
      </c>
      <c r="S31" s="29">
        <f>IFERROR(TRIM(INDEX($A31:$L31,MATCH(Lists!$J$3,$A$1:$L$1,0))&amp;""),"")</f>
        <v/>
      </c>
      <c r="T31" s="29">
        <f>IFERROR(TRIM(INDEX($A31:$L31,MATCH(Lists!$J$4,$A$1:$L$1,0))&amp;""),"")</f>
        <v/>
      </c>
      <c r="U31" s="29">
        <f>IFERROR(TRIM(INDEX($A31:$L31,MATCH(Lists!$J$5,$A$1:$L$1,0))&amp;""),"")</f>
        <v/>
      </c>
      <c r="V31" s="32">
        <f>IFERROR(IF(ISNUMBER(INDEX($A31:$L31,MATCH(Lists!$J$8,$A$1:$L$1,0))),INDEX($A31:$L31,MATCH(Lists!$J$8,$A$1:$L$1,0)),DATE(VALUE(LEFT(IFERROR(TRIM(INDEX($A31:$L31,MATCH(Lists!$J$8,$A$1:$L$1,0))&amp;""),""),4)),VALUE(MID(IFERROR(TRIM(INDEX($A31:$L31,MATCH(Lists!$J$8,$A$1:$L$1,0))&amp;""),""),6,2)),VALUE(MID(IFERROR(TRIM(INDEX($A31:$L31,MATCH(Lists!$J$8,$A$1:$L$1,0))&amp;""),""),9,2)))+TIME(VALUE(MID(IFERROR(TRIM(INDEX($A31:$L31,MATCH(Lists!$J$8,$A$1:$L$1,0))&amp;""),""),12,2)),VALUE(MID(IFERROR(TRIM(INDEX($A31:$L31,MATCH(Lists!$J$8,$A$1:$L$1,0))&amp;""),""),15,2)),VALUE(MID(IFERROR(TRIM(INDEX($A31:$L31,MATCH(Lists!$J$8,$A$1:$L$1,0))&amp;""),""),18,2)))),"")</f>
        <v/>
      </c>
      <c r="W31" s="29">
        <f>IF(V31="","",ROUND(V31*86400,0))</f>
        <v/>
      </c>
      <c r="X31" s="29">
        <f>IF(OR(R31="",U31="",W31=""),"",SUMPRODUCT(($U$2:$U$501=U31)*ISNUMBER($W$2:$W$501)*($W$2:$W$501&lt;W31))+SUMPRODUCT(($U$2:U31=U31)*($W$2:W31=W31)))</f>
        <v/>
      </c>
      <c r="Y31" s="29">
        <f>IF(R31="","",IF(LEN(O31)&gt;0,O31,IF(ISNUMBER(N31),"Offered","Waiting")))</f>
        <v/>
      </c>
      <c r="Z31" s="29">
        <f>IF(AND(Y31="Waiting",X31&lt;&gt;""),SUMPRODUCT(($U$2:$U$501=U31)*($Y$2:$Y$501="Waiting")*ISNUMBER($W$2:$W$501)*($W$2:$W$501&lt;W31))+SUMPRODUCT(($U$2:U31=U31)*($Y$2:Y31="Waiting")*($W$2:W31=W31)),"")</f>
        <v/>
      </c>
      <c r="AA31" s="29">
        <f>IF(X31="","",U31&amp;"|"&amp;X31)</f>
        <v/>
      </c>
      <c r="AB31" s="29">
        <f>IF(Z31="","",U31&amp;"|"&amp;Z31)</f>
        <v/>
      </c>
    </row>
    <row r="32">
      <c r="M32" s="28" t="n"/>
      <c r="N32" s="33" t="n"/>
      <c r="O32" s="30" t="n"/>
      <c r="P32" s="30" t="n"/>
      <c r="Q32" s="28" t="n"/>
      <c r="R32" s="29">
        <f>IFERROR(TRIM(INDEX($A32:$L32,MATCH(Lists!$J$2,$A$1:$L$1,0))&amp;""),"")</f>
        <v/>
      </c>
      <c r="S32" s="29">
        <f>IFERROR(TRIM(INDEX($A32:$L32,MATCH(Lists!$J$3,$A$1:$L$1,0))&amp;""),"")</f>
        <v/>
      </c>
      <c r="T32" s="29">
        <f>IFERROR(TRIM(INDEX($A32:$L32,MATCH(Lists!$J$4,$A$1:$L$1,0))&amp;""),"")</f>
        <v/>
      </c>
      <c r="U32" s="29">
        <f>IFERROR(TRIM(INDEX($A32:$L32,MATCH(Lists!$J$5,$A$1:$L$1,0))&amp;""),"")</f>
        <v/>
      </c>
      <c r="V32" s="32">
        <f>IFERROR(IF(ISNUMBER(INDEX($A32:$L32,MATCH(Lists!$J$8,$A$1:$L$1,0))),INDEX($A32:$L32,MATCH(Lists!$J$8,$A$1:$L$1,0)),DATE(VALUE(LEFT(IFERROR(TRIM(INDEX($A32:$L32,MATCH(Lists!$J$8,$A$1:$L$1,0))&amp;""),""),4)),VALUE(MID(IFERROR(TRIM(INDEX($A32:$L32,MATCH(Lists!$J$8,$A$1:$L$1,0))&amp;""),""),6,2)),VALUE(MID(IFERROR(TRIM(INDEX($A32:$L32,MATCH(Lists!$J$8,$A$1:$L$1,0))&amp;""),""),9,2)))+TIME(VALUE(MID(IFERROR(TRIM(INDEX($A32:$L32,MATCH(Lists!$J$8,$A$1:$L$1,0))&amp;""),""),12,2)),VALUE(MID(IFERROR(TRIM(INDEX($A32:$L32,MATCH(Lists!$J$8,$A$1:$L$1,0))&amp;""),""),15,2)),VALUE(MID(IFERROR(TRIM(INDEX($A32:$L32,MATCH(Lists!$J$8,$A$1:$L$1,0))&amp;""),""),18,2)))),"")</f>
        <v/>
      </c>
      <c r="W32" s="29">
        <f>IF(V32="","",ROUND(V32*86400,0))</f>
        <v/>
      </c>
      <c r="X32" s="29">
        <f>IF(OR(R32="",U32="",W32=""),"",SUMPRODUCT(($U$2:$U$501=U32)*ISNUMBER($W$2:$W$501)*($W$2:$W$501&lt;W32))+SUMPRODUCT(($U$2:U32=U32)*($W$2:W32=W32)))</f>
        <v/>
      </c>
      <c r="Y32" s="29">
        <f>IF(R32="","",IF(LEN(O32)&gt;0,O32,IF(ISNUMBER(N32),"Offered","Waiting")))</f>
        <v/>
      </c>
      <c r="Z32" s="29">
        <f>IF(AND(Y32="Waiting",X32&lt;&gt;""),SUMPRODUCT(($U$2:$U$501=U32)*($Y$2:$Y$501="Waiting")*ISNUMBER($W$2:$W$501)*($W$2:$W$501&lt;W32))+SUMPRODUCT(($U$2:U32=U32)*($Y$2:Y32="Waiting")*($W$2:W32=W32)),"")</f>
        <v/>
      </c>
      <c r="AA32" s="29">
        <f>IF(X32="","",U32&amp;"|"&amp;X32)</f>
        <v/>
      </c>
      <c r="AB32" s="29">
        <f>IF(Z32="","",U32&amp;"|"&amp;Z32)</f>
        <v/>
      </c>
    </row>
    <row r="33">
      <c r="M33" s="28" t="n"/>
      <c r="N33" s="33" t="n"/>
      <c r="O33" s="30" t="n"/>
      <c r="P33" s="30" t="n"/>
      <c r="Q33" s="28" t="n"/>
      <c r="R33" s="29">
        <f>IFERROR(TRIM(INDEX($A33:$L33,MATCH(Lists!$J$2,$A$1:$L$1,0))&amp;""),"")</f>
        <v/>
      </c>
      <c r="S33" s="29">
        <f>IFERROR(TRIM(INDEX($A33:$L33,MATCH(Lists!$J$3,$A$1:$L$1,0))&amp;""),"")</f>
        <v/>
      </c>
      <c r="T33" s="29">
        <f>IFERROR(TRIM(INDEX($A33:$L33,MATCH(Lists!$J$4,$A$1:$L$1,0))&amp;""),"")</f>
        <v/>
      </c>
      <c r="U33" s="29">
        <f>IFERROR(TRIM(INDEX($A33:$L33,MATCH(Lists!$J$5,$A$1:$L$1,0))&amp;""),"")</f>
        <v/>
      </c>
      <c r="V33" s="32">
        <f>IFERROR(IF(ISNUMBER(INDEX($A33:$L33,MATCH(Lists!$J$8,$A$1:$L$1,0))),INDEX($A33:$L33,MATCH(Lists!$J$8,$A$1:$L$1,0)),DATE(VALUE(LEFT(IFERROR(TRIM(INDEX($A33:$L33,MATCH(Lists!$J$8,$A$1:$L$1,0))&amp;""),""),4)),VALUE(MID(IFERROR(TRIM(INDEX($A33:$L33,MATCH(Lists!$J$8,$A$1:$L$1,0))&amp;""),""),6,2)),VALUE(MID(IFERROR(TRIM(INDEX($A33:$L33,MATCH(Lists!$J$8,$A$1:$L$1,0))&amp;""),""),9,2)))+TIME(VALUE(MID(IFERROR(TRIM(INDEX($A33:$L33,MATCH(Lists!$J$8,$A$1:$L$1,0))&amp;""),""),12,2)),VALUE(MID(IFERROR(TRIM(INDEX($A33:$L33,MATCH(Lists!$J$8,$A$1:$L$1,0))&amp;""),""),15,2)),VALUE(MID(IFERROR(TRIM(INDEX($A33:$L33,MATCH(Lists!$J$8,$A$1:$L$1,0))&amp;""),""),18,2)))),"")</f>
        <v/>
      </c>
      <c r="W33" s="29">
        <f>IF(V33="","",ROUND(V33*86400,0))</f>
        <v/>
      </c>
      <c r="X33" s="29">
        <f>IF(OR(R33="",U33="",W33=""),"",SUMPRODUCT(($U$2:$U$501=U33)*ISNUMBER($W$2:$W$501)*($W$2:$W$501&lt;W33))+SUMPRODUCT(($U$2:U33=U33)*($W$2:W33=W33)))</f>
        <v/>
      </c>
      <c r="Y33" s="29">
        <f>IF(R33="","",IF(LEN(O33)&gt;0,O33,IF(ISNUMBER(N33),"Offered","Waiting")))</f>
        <v/>
      </c>
      <c r="Z33" s="29">
        <f>IF(AND(Y33="Waiting",X33&lt;&gt;""),SUMPRODUCT(($U$2:$U$501=U33)*($Y$2:$Y$501="Waiting")*ISNUMBER($W$2:$W$501)*($W$2:$W$501&lt;W33))+SUMPRODUCT(($U$2:U33=U33)*($Y$2:Y33="Waiting")*($W$2:W33=W33)),"")</f>
        <v/>
      </c>
      <c r="AA33" s="29">
        <f>IF(X33="","",U33&amp;"|"&amp;X33)</f>
        <v/>
      </c>
      <c r="AB33" s="29">
        <f>IF(Z33="","",U33&amp;"|"&amp;Z33)</f>
        <v/>
      </c>
    </row>
    <row r="34">
      <c r="M34" s="28" t="n"/>
      <c r="N34" s="33" t="n"/>
      <c r="O34" s="30" t="n"/>
      <c r="P34" s="30" t="n"/>
      <c r="Q34" s="28" t="n"/>
      <c r="R34" s="29">
        <f>IFERROR(TRIM(INDEX($A34:$L34,MATCH(Lists!$J$2,$A$1:$L$1,0))&amp;""),"")</f>
        <v/>
      </c>
      <c r="S34" s="29">
        <f>IFERROR(TRIM(INDEX($A34:$L34,MATCH(Lists!$J$3,$A$1:$L$1,0))&amp;""),"")</f>
        <v/>
      </c>
      <c r="T34" s="29">
        <f>IFERROR(TRIM(INDEX($A34:$L34,MATCH(Lists!$J$4,$A$1:$L$1,0))&amp;""),"")</f>
        <v/>
      </c>
      <c r="U34" s="29">
        <f>IFERROR(TRIM(INDEX($A34:$L34,MATCH(Lists!$J$5,$A$1:$L$1,0))&amp;""),"")</f>
        <v/>
      </c>
      <c r="V34" s="32">
        <f>IFERROR(IF(ISNUMBER(INDEX($A34:$L34,MATCH(Lists!$J$8,$A$1:$L$1,0))),INDEX($A34:$L34,MATCH(Lists!$J$8,$A$1:$L$1,0)),DATE(VALUE(LEFT(IFERROR(TRIM(INDEX($A34:$L34,MATCH(Lists!$J$8,$A$1:$L$1,0))&amp;""),""),4)),VALUE(MID(IFERROR(TRIM(INDEX($A34:$L34,MATCH(Lists!$J$8,$A$1:$L$1,0))&amp;""),""),6,2)),VALUE(MID(IFERROR(TRIM(INDEX($A34:$L34,MATCH(Lists!$J$8,$A$1:$L$1,0))&amp;""),""),9,2)))+TIME(VALUE(MID(IFERROR(TRIM(INDEX($A34:$L34,MATCH(Lists!$J$8,$A$1:$L$1,0))&amp;""),""),12,2)),VALUE(MID(IFERROR(TRIM(INDEX($A34:$L34,MATCH(Lists!$J$8,$A$1:$L$1,0))&amp;""),""),15,2)),VALUE(MID(IFERROR(TRIM(INDEX($A34:$L34,MATCH(Lists!$J$8,$A$1:$L$1,0))&amp;""),""),18,2)))),"")</f>
        <v/>
      </c>
      <c r="W34" s="29">
        <f>IF(V34="","",ROUND(V34*86400,0))</f>
        <v/>
      </c>
      <c r="X34" s="29">
        <f>IF(OR(R34="",U34="",W34=""),"",SUMPRODUCT(($U$2:$U$501=U34)*ISNUMBER($W$2:$W$501)*($W$2:$W$501&lt;W34))+SUMPRODUCT(($U$2:U34=U34)*($W$2:W34=W34)))</f>
        <v/>
      </c>
      <c r="Y34" s="29">
        <f>IF(R34="","",IF(LEN(O34)&gt;0,O34,IF(ISNUMBER(N34),"Offered","Waiting")))</f>
        <v/>
      </c>
      <c r="Z34" s="29">
        <f>IF(AND(Y34="Waiting",X34&lt;&gt;""),SUMPRODUCT(($U$2:$U$501=U34)*($Y$2:$Y$501="Waiting")*ISNUMBER($W$2:$W$501)*($W$2:$W$501&lt;W34))+SUMPRODUCT(($U$2:U34=U34)*($Y$2:Y34="Waiting")*($W$2:W34=W34)),"")</f>
        <v/>
      </c>
      <c r="AA34" s="29">
        <f>IF(X34="","",U34&amp;"|"&amp;X34)</f>
        <v/>
      </c>
      <c r="AB34" s="29">
        <f>IF(Z34="","",U34&amp;"|"&amp;Z34)</f>
        <v/>
      </c>
    </row>
    <row r="35">
      <c r="M35" s="28" t="n"/>
      <c r="N35" s="33" t="n"/>
      <c r="O35" s="30" t="n"/>
      <c r="P35" s="30" t="n"/>
      <c r="Q35" s="28" t="n"/>
      <c r="R35" s="29">
        <f>IFERROR(TRIM(INDEX($A35:$L35,MATCH(Lists!$J$2,$A$1:$L$1,0))&amp;""),"")</f>
        <v/>
      </c>
      <c r="S35" s="29">
        <f>IFERROR(TRIM(INDEX($A35:$L35,MATCH(Lists!$J$3,$A$1:$L$1,0))&amp;""),"")</f>
        <v/>
      </c>
      <c r="T35" s="29">
        <f>IFERROR(TRIM(INDEX($A35:$L35,MATCH(Lists!$J$4,$A$1:$L$1,0))&amp;""),"")</f>
        <v/>
      </c>
      <c r="U35" s="29">
        <f>IFERROR(TRIM(INDEX($A35:$L35,MATCH(Lists!$J$5,$A$1:$L$1,0))&amp;""),"")</f>
        <v/>
      </c>
      <c r="V35" s="32">
        <f>IFERROR(IF(ISNUMBER(INDEX($A35:$L35,MATCH(Lists!$J$8,$A$1:$L$1,0))),INDEX($A35:$L35,MATCH(Lists!$J$8,$A$1:$L$1,0)),DATE(VALUE(LEFT(IFERROR(TRIM(INDEX($A35:$L35,MATCH(Lists!$J$8,$A$1:$L$1,0))&amp;""),""),4)),VALUE(MID(IFERROR(TRIM(INDEX($A35:$L35,MATCH(Lists!$J$8,$A$1:$L$1,0))&amp;""),""),6,2)),VALUE(MID(IFERROR(TRIM(INDEX($A35:$L35,MATCH(Lists!$J$8,$A$1:$L$1,0))&amp;""),""),9,2)))+TIME(VALUE(MID(IFERROR(TRIM(INDEX($A35:$L35,MATCH(Lists!$J$8,$A$1:$L$1,0))&amp;""),""),12,2)),VALUE(MID(IFERROR(TRIM(INDEX($A35:$L35,MATCH(Lists!$J$8,$A$1:$L$1,0))&amp;""),""),15,2)),VALUE(MID(IFERROR(TRIM(INDEX($A35:$L35,MATCH(Lists!$J$8,$A$1:$L$1,0))&amp;""),""),18,2)))),"")</f>
        <v/>
      </c>
      <c r="W35" s="29">
        <f>IF(V35="","",ROUND(V35*86400,0))</f>
        <v/>
      </c>
      <c r="X35" s="29">
        <f>IF(OR(R35="",U35="",W35=""),"",SUMPRODUCT(($U$2:$U$501=U35)*ISNUMBER($W$2:$W$501)*($W$2:$W$501&lt;W35))+SUMPRODUCT(($U$2:U35=U35)*($W$2:W35=W35)))</f>
        <v/>
      </c>
      <c r="Y35" s="29">
        <f>IF(R35="","",IF(LEN(O35)&gt;0,O35,IF(ISNUMBER(N35),"Offered","Waiting")))</f>
        <v/>
      </c>
      <c r="Z35" s="29">
        <f>IF(AND(Y35="Waiting",X35&lt;&gt;""),SUMPRODUCT(($U$2:$U$501=U35)*($Y$2:$Y$501="Waiting")*ISNUMBER($W$2:$W$501)*($W$2:$W$501&lt;W35))+SUMPRODUCT(($U$2:U35=U35)*($Y$2:Y35="Waiting")*($W$2:W35=W35)),"")</f>
        <v/>
      </c>
      <c r="AA35" s="29">
        <f>IF(X35="","",U35&amp;"|"&amp;X35)</f>
        <v/>
      </c>
      <c r="AB35" s="29">
        <f>IF(Z35="","",U35&amp;"|"&amp;Z35)</f>
        <v/>
      </c>
    </row>
    <row r="36">
      <c r="M36" s="28" t="n"/>
      <c r="N36" s="33" t="n"/>
      <c r="O36" s="30" t="n"/>
      <c r="P36" s="30" t="n"/>
      <c r="Q36" s="28" t="n"/>
      <c r="R36" s="29">
        <f>IFERROR(TRIM(INDEX($A36:$L36,MATCH(Lists!$J$2,$A$1:$L$1,0))&amp;""),"")</f>
        <v/>
      </c>
      <c r="S36" s="29">
        <f>IFERROR(TRIM(INDEX($A36:$L36,MATCH(Lists!$J$3,$A$1:$L$1,0))&amp;""),"")</f>
        <v/>
      </c>
      <c r="T36" s="29">
        <f>IFERROR(TRIM(INDEX($A36:$L36,MATCH(Lists!$J$4,$A$1:$L$1,0))&amp;""),"")</f>
        <v/>
      </c>
      <c r="U36" s="29">
        <f>IFERROR(TRIM(INDEX($A36:$L36,MATCH(Lists!$J$5,$A$1:$L$1,0))&amp;""),"")</f>
        <v/>
      </c>
      <c r="V36" s="32">
        <f>IFERROR(IF(ISNUMBER(INDEX($A36:$L36,MATCH(Lists!$J$8,$A$1:$L$1,0))),INDEX($A36:$L36,MATCH(Lists!$J$8,$A$1:$L$1,0)),DATE(VALUE(LEFT(IFERROR(TRIM(INDEX($A36:$L36,MATCH(Lists!$J$8,$A$1:$L$1,0))&amp;""),""),4)),VALUE(MID(IFERROR(TRIM(INDEX($A36:$L36,MATCH(Lists!$J$8,$A$1:$L$1,0))&amp;""),""),6,2)),VALUE(MID(IFERROR(TRIM(INDEX($A36:$L36,MATCH(Lists!$J$8,$A$1:$L$1,0))&amp;""),""),9,2)))+TIME(VALUE(MID(IFERROR(TRIM(INDEX($A36:$L36,MATCH(Lists!$J$8,$A$1:$L$1,0))&amp;""),""),12,2)),VALUE(MID(IFERROR(TRIM(INDEX($A36:$L36,MATCH(Lists!$J$8,$A$1:$L$1,0))&amp;""),""),15,2)),VALUE(MID(IFERROR(TRIM(INDEX($A36:$L36,MATCH(Lists!$J$8,$A$1:$L$1,0))&amp;""),""),18,2)))),"")</f>
        <v/>
      </c>
      <c r="W36" s="29">
        <f>IF(V36="","",ROUND(V36*86400,0))</f>
        <v/>
      </c>
      <c r="X36" s="29">
        <f>IF(OR(R36="",U36="",W36=""),"",SUMPRODUCT(($U$2:$U$501=U36)*ISNUMBER($W$2:$W$501)*($W$2:$W$501&lt;W36))+SUMPRODUCT(($U$2:U36=U36)*($W$2:W36=W36)))</f>
        <v/>
      </c>
      <c r="Y36" s="29">
        <f>IF(R36="","",IF(LEN(O36)&gt;0,O36,IF(ISNUMBER(N36),"Offered","Waiting")))</f>
        <v/>
      </c>
      <c r="Z36" s="29">
        <f>IF(AND(Y36="Waiting",X36&lt;&gt;""),SUMPRODUCT(($U$2:$U$501=U36)*($Y$2:$Y$501="Waiting")*ISNUMBER($W$2:$W$501)*($W$2:$W$501&lt;W36))+SUMPRODUCT(($U$2:U36=U36)*($Y$2:Y36="Waiting")*($W$2:W36=W36)),"")</f>
        <v/>
      </c>
      <c r="AA36" s="29">
        <f>IF(X36="","",U36&amp;"|"&amp;X36)</f>
        <v/>
      </c>
      <c r="AB36" s="29">
        <f>IF(Z36="","",U36&amp;"|"&amp;Z36)</f>
        <v/>
      </c>
    </row>
    <row r="37">
      <c r="M37" s="28" t="n"/>
      <c r="N37" s="33" t="n"/>
      <c r="O37" s="30" t="n"/>
      <c r="P37" s="30" t="n"/>
      <c r="Q37" s="28" t="n"/>
      <c r="R37" s="29">
        <f>IFERROR(TRIM(INDEX($A37:$L37,MATCH(Lists!$J$2,$A$1:$L$1,0))&amp;""),"")</f>
        <v/>
      </c>
      <c r="S37" s="29">
        <f>IFERROR(TRIM(INDEX($A37:$L37,MATCH(Lists!$J$3,$A$1:$L$1,0))&amp;""),"")</f>
        <v/>
      </c>
      <c r="T37" s="29">
        <f>IFERROR(TRIM(INDEX($A37:$L37,MATCH(Lists!$J$4,$A$1:$L$1,0))&amp;""),"")</f>
        <v/>
      </c>
      <c r="U37" s="29">
        <f>IFERROR(TRIM(INDEX($A37:$L37,MATCH(Lists!$J$5,$A$1:$L$1,0))&amp;""),"")</f>
        <v/>
      </c>
      <c r="V37" s="32">
        <f>IFERROR(IF(ISNUMBER(INDEX($A37:$L37,MATCH(Lists!$J$8,$A$1:$L$1,0))),INDEX($A37:$L37,MATCH(Lists!$J$8,$A$1:$L$1,0)),DATE(VALUE(LEFT(IFERROR(TRIM(INDEX($A37:$L37,MATCH(Lists!$J$8,$A$1:$L$1,0))&amp;""),""),4)),VALUE(MID(IFERROR(TRIM(INDEX($A37:$L37,MATCH(Lists!$J$8,$A$1:$L$1,0))&amp;""),""),6,2)),VALUE(MID(IFERROR(TRIM(INDEX($A37:$L37,MATCH(Lists!$J$8,$A$1:$L$1,0))&amp;""),""),9,2)))+TIME(VALUE(MID(IFERROR(TRIM(INDEX($A37:$L37,MATCH(Lists!$J$8,$A$1:$L$1,0))&amp;""),""),12,2)),VALUE(MID(IFERROR(TRIM(INDEX($A37:$L37,MATCH(Lists!$J$8,$A$1:$L$1,0))&amp;""),""),15,2)),VALUE(MID(IFERROR(TRIM(INDEX($A37:$L37,MATCH(Lists!$J$8,$A$1:$L$1,0))&amp;""),""),18,2)))),"")</f>
        <v/>
      </c>
      <c r="W37" s="29">
        <f>IF(V37="","",ROUND(V37*86400,0))</f>
        <v/>
      </c>
      <c r="X37" s="29">
        <f>IF(OR(R37="",U37="",W37=""),"",SUMPRODUCT(($U$2:$U$501=U37)*ISNUMBER($W$2:$W$501)*($W$2:$W$501&lt;W37))+SUMPRODUCT(($U$2:U37=U37)*($W$2:W37=W37)))</f>
        <v/>
      </c>
      <c r="Y37" s="29">
        <f>IF(R37="","",IF(LEN(O37)&gt;0,O37,IF(ISNUMBER(N37),"Offered","Waiting")))</f>
        <v/>
      </c>
      <c r="Z37" s="29">
        <f>IF(AND(Y37="Waiting",X37&lt;&gt;""),SUMPRODUCT(($U$2:$U$501=U37)*($Y$2:$Y$501="Waiting")*ISNUMBER($W$2:$W$501)*($W$2:$W$501&lt;W37))+SUMPRODUCT(($U$2:U37=U37)*($Y$2:Y37="Waiting")*($W$2:W37=W37)),"")</f>
        <v/>
      </c>
      <c r="AA37" s="29">
        <f>IF(X37="","",U37&amp;"|"&amp;X37)</f>
        <v/>
      </c>
      <c r="AB37" s="29">
        <f>IF(Z37="","",U37&amp;"|"&amp;Z37)</f>
        <v/>
      </c>
    </row>
    <row r="38">
      <c r="M38" s="28" t="n"/>
      <c r="N38" s="33" t="n"/>
      <c r="O38" s="30" t="n"/>
      <c r="P38" s="30" t="n"/>
      <c r="Q38" s="28" t="n"/>
      <c r="R38" s="29">
        <f>IFERROR(TRIM(INDEX($A38:$L38,MATCH(Lists!$J$2,$A$1:$L$1,0))&amp;""),"")</f>
        <v/>
      </c>
      <c r="S38" s="29">
        <f>IFERROR(TRIM(INDEX($A38:$L38,MATCH(Lists!$J$3,$A$1:$L$1,0))&amp;""),"")</f>
        <v/>
      </c>
      <c r="T38" s="29">
        <f>IFERROR(TRIM(INDEX($A38:$L38,MATCH(Lists!$J$4,$A$1:$L$1,0))&amp;""),"")</f>
        <v/>
      </c>
      <c r="U38" s="29">
        <f>IFERROR(TRIM(INDEX($A38:$L38,MATCH(Lists!$J$5,$A$1:$L$1,0))&amp;""),"")</f>
        <v/>
      </c>
      <c r="V38" s="32">
        <f>IFERROR(IF(ISNUMBER(INDEX($A38:$L38,MATCH(Lists!$J$8,$A$1:$L$1,0))),INDEX($A38:$L38,MATCH(Lists!$J$8,$A$1:$L$1,0)),DATE(VALUE(LEFT(IFERROR(TRIM(INDEX($A38:$L38,MATCH(Lists!$J$8,$A$1:$L$1,0))&amp;""),""),4)),VALUE(MID(IFERROR(TRIM(INDEX($A38:$L38,MATCH(Lists!$J$8,$A$1:$L$1,0))&amp;""),""),6,2)),VALUE(MID(IFERROR(TRIM(INDEX($A38:$L38,MATCH(Lists!$J$8,$A$1:$L$1,0))&amp;""),""),9,2)))+TIME(VALUE(MID(IFERROR(TRIM(INDEX($A38:$L38,MATCH(Lists!$J$8,$A$1:$L$1,0))&amp;""),""),12,2)),VALUE(MID(IFERROR(TRIM(INDEX($A38:$L38,MATCH(Lists!$J$8,$A$1:$L$1,0))&amp;""),""),15,2)),VALUE(MID(IFERROR(TRIM(INDEX($A38:$L38,MATCH(Lists!$J$8,$A$1:$L$1,0))&amp;""),""),18,2)))),"")</f>
        <v/>
      </c>
      <c r="W38" s="29">
        <f>IF(V38="","",ROUND(V38*86400,0))</f>
        <v/>
      </c>
      <c r="X38" s="29">
        <f>IF(OR(R38="",U38="",W38=""),"",SUMPRODUCT(($U$2:$U$501=U38)*ISNUMBER($W$2:$W$501)*($W$2:$W$501&lt;W38))+SUMPRODUCT(($U$2:U38=U38)*($W$2:W38=W38)))</f>
        <v/>
      </c>
      <c r="Y38" s="29">
        <f>IF(R38="","",IF(LEN(O38)&gt;0,O38,IF(ISNUMBER(N38),"Offered","Waiting")))</f>
        <v/>
      </c>
      <c r="Z38" s="29">
        <f>IF(AND(Y38="Waiting",X38&lt;&gt;""),SUMPRODUCT(($U$2:$U$501=U38)*($Y$2:$Y$501="Waiting")*ISNUMBER($W$2:$W$501)*($W$2:$W$501&lt;W38))+SUMPRODUCT(($U$2:U38=U38)*($Y$2:Y38="Waiting")*($W$2:W38=W38)),"")</f>
        <v/>
      </c>
      <c r="AA38" s="29">
        <f>IF(X38="","",U38&amp;"|"&amp;X38)</f>
        <v/>
      </c>
      <c r="AB38" s="29">
        <f>IF(Z38="","",U38&amp;"|"&amp;Z38)</f>
        <v/>
      </c>
    </row>
    <row r="39">
      <c r="M39" s="28" t="n"/>
      <c r="N39" s="33" t="n"/>
      <c r="O39" s="30" t="n"/>
      <c r="P39" s="30" t="n"/>
      <c r="Q39" s="28" t="n"/>
      <c r="R39" s="29">
        <f>IFERROR(TRIM(INDEX($A39:$L39,MATCH(Lists!$J$2,$A$1:$L$1,0))&amp;""),"")</f>
        <v/>
      </c>
      <c r="S39" s="29">
        <f>IFERROR(TRIM(INDEX($A39:$L39,MATCH(Lists!$J$3,$A$1:$L$1,0))&amp;""),"")</f>
        <v/>
      </c>
      <c r="T39" s="29">
        <f>IFERROR(TRIM(INDEX($A39:$L39,MATCH(Lists!$J$4,$A$1:$L$1,0))&amp;""),"")</f>
        <v/>
      </c>
      <c r="U39" s="29">
        <f>IFERROR(TRIM(INDEX($A39:$L39,MATCH(Lists!$J$5,$A$1:$L$1,0))&amp;""),"")</f>
        <v/>
      </c>
      <c r="V39" s="32">
        <f>IFERROR(IF(ISNUMBER(INDEX($A39:$L39,MATCH(Lists!$J$8,$A$1:$L$1,0))),INDEX($A39:$L39,MATCH(Lists!$J$8,$A$1:$L$1,0)),DATE(VALUE(LEFT(IFERROR(TRIM(INDEX($A39:$L39,MATCH(Lists!$J$8,$A$1:$L$1,0))&amp;""),""),4)),VALUE(MID(IFERROR(TRIM(INDEX($A39:$L39,MATCH(Lists!$J$8,$A$1:$L$1,0))&amp;""),""),6,2)),VALUE(MID(IFERROR(TRIM(INDEX($A39:$L39,MATCH(Lists!$J$8,$A$1:$L$1,0))&amp;""),""),9,2)))+TIME(VALUE(MID(IFERROR(TRIM(INDEX($A39:$L39,MATCH(Lists!$J$8,$A$1:$L$1,0))&amp;""),""),12,2)),VALUE(MID(IFERROR(TRIM(INDEX($A39:$L39,MATCH(Lists!$J$8,$A$1:$L$1,0))&amp;""),""),15,2)),VALUE(MID(IFERROR(TRIM(INDEX($A39:$L39,MATCH(Lists!$J$8,$A$1:$L$1,0))&amp;""),""),18,2)))),"")</f>
        <v/>
      </c>
      <c r="W39" s="29">
        <f>IF(V39="","",ROUND(V39*86400,0))</f>
        <v/>
      </c>
      <c r="X39" s="29">
        <f>IF(OR(R39="",U39="",W39=""),"",SUMPRODUCT(($U$2:$U$501=U39)*ISNUMBER($W$2:$W$501)*($W$2:$W$501&lt;W39))+SUMPRODUCT(($U$2:U39=U39)*($W$2:W39=W39)))</f>
        <v/>
      </c>
      <c r="Y39" s="29">
        <f>IF(R39="","",IF(LEN(O39)&gt;0,O39,IF(ISNUMBER(N39),"Offered","Waiting")))</f>
        <v/>
      </c>
      <c r="Z39" s="29">
        <f>IF(AND(Y39="Waiting",X39&lt;&gt;""),SUMPRODUCT(($U$2:$U$501=U39)*($Y$2:$Y$501="Waiting")*ISNUMBER($W$2:$W$501)*($W$2:$W$501&lt;W39))+SUMPRODUCT(($U$2:U39=U39)*($Y$2:Y39="Waiting")*($W$2:W39=W39)),"")</f>
        <v/>
      </c>
      <c r="AA39" s="29">
        <f>IF(X39="","",U39&amp;"|"&amp;X39)</f>
        <v/>
      </c>
      <c r="AB39" s="29">
        <f>IF(Z39="","",U39&amp;"|"&amp;Z39)</f>
        <v/>
      </c>
    </row>
    <row r="40">
      <c r="M40" s="28" t="n"/>
      <c r="N40" s="33" t="n"/>
      <c r="O40" s="30" t="n"/>
      <c r="P40" s="30" t="n"/>
      <c r="Q40" s="28" t="n"/>
      <c r="R40" s="29">
        <f>IFERROR(TRIM(INDEX($A40:$L40,MATCH(Lists!$J$2,$A$1:$L$1,0))&amp;""),"")</f>
        <v/>
      </c>
      <c r="S40" s="29">
        <f>IFERROR(TRIM(INDEX($A40:$L40,MATCH(Lists!$J$3,$A$1:$L$1,0))&amp;""),"")</f>
        <v/>
      </c>
      <c r="T40" s="29">
        <f>IFERROR(TRIM(INDEX($A40:$L40,MATCH(Lists!$J$4,$A$1:$L$1,0))&amp;""),"")</f>
        <v/>
      </c>
      <c r="U40" s="29">
        <f>IFERROR(TRIM(INDEX($A40:$L40,MATCH(Lists!$J$5,$A$1:$L$1,0))&amp;""),"")</f>
        <v/>
      </c>
      <c r="V40" s="32">
        <f>IFERROR(IF(ISNUMBER(INDEX($A40:$L40,MATCH(Lists!$J$8,$A$1:$L$1,0))),INDEX($A40:$L40,MATCH(Lists!$J$8,$A$1:$L$1,0)),DATE(VALUE(LEFT(IFERROR(TRIM(INDEX($A40:$L40,MATCH(Lists!$J$8,$A$1:$L$1,0))&amp;""),""),4)),VALUE(MID(IFERROR(TRIM(INDEX($A40:$L40,MATCH(Lists!$J$8,$A$1:$L$1,0))&amp;""),""),6,2)),VALUE(MID(IFERROR(TRIM(INDEX($A40:$L40,MATCH(Lists!$J$8,$A$1:$L$1,0))&amp;""),""),9,2)))+TIME(VALUE(MID(IFERROR(TRIM(INDEX($A40:$L40,MATCH(Lists!$J$8,$A$1:$L$1,0))&amp;""),""),12,2)),VALUE(MID(IFERROR(TRIM(INDEX($A40:$L40,MATCH(Lists!$J$8,$A$1:$L$1,0))&amp;""),""),15,2)),VALUE(MID(IFERROR(TRIM(INDEX($A40:$L40,MATCH(Lists!$J$8,$A$1:$L$1,0))&amp;""),""),18,2)))),"")</f>
        <v/>
      </c>
      <c r="W40" s="29">
        <f>IF(V40="","",ROUND(V40*86400,0))</f>
        <v/>
      </c>
      <c r="X40" s="29">
        <f>IF(OR(R40="",U40="",W40=""),"",SUMPRODUCT(($U$2:$U$501=U40)*ISNUMBER($W$2:$W$501)*($W$2:$W$501&lt;W40))+SUMPRODUCT(($U$2:U40=U40)*($W$2:W40=W40)))</f>
        <v/>
      </c>
      <c r="Y40" s="29">
        <f>IF(R40="","",IF(LEN(O40)&gt;0,O40,IF(ISNUMBER(N40),"Offered","Waiting")))</f>
        <v/>
      </c>
      <c r="Z40" s="29">
        <f>IF(AND(Y40="Waiting",X40&lt;&gt;""),SUMPRODUCT(($U$2:$U$501=U40)*($Y$2:$Y$501="Waiting")*ISNUMBER($W$2:$W$501)*($W$2:$W$501&lt;W40))+SUMPRODUCT(($U$2:U40=U40)*($Y$2:Y40="Waiting")*($W$2:W40=W40)),"")</f>
        <v/>
      </c>
      <c r="AA40" s="29">
        <f>IF(X40="","",U40&amp;"|"&amp;X40)</f>
        <v/>
      </c>
      <c r="AB40" s="29">
        <f>IF(Z40="","",U40&amp;"|"&amp;Z40)</f>
        <v/>
      </c>
    </row>
    <row r="41">
      <c r="M41" s="28" t="n"/>
      <c r="N41" s="33" t="n"/>
      <c r="O41" s="30" t="n"/>
      <c r="P41" s="30" t="n"/>
      <c r="Q41" s="28" t="n"/>
      <c r="R41" s="29">
        <f>IFERROR(TRIM(INDEX($A41:$L41,MATCH(Lists!$J$2,$A$1:$L$1,0))&amp;""),"")</f>
        <v/>
      </c>
      <c r="S41" s="29">
        <f>IFERROR(TRIM(INDEX($A41:$L41,MATCH(Lists!$J$3,$A$1:$L$1,0))&amp;""),"")</f>
        <v/>
      </c>
      <c r="T41" s="29">
        <f>IFERROR(TRIM(INDEX($A41:$L41,MATCH(Lists!$J$4,$A$1:$L$1,0))&amp;""),"")</f>
        <v/>
      </c>
      <c r="U41" s="29">
        <f>IFERROR(TRIM(INDEX($A41:$L41,MATCH(Lists!$J$5,$A$1:$L$1,0))&amp;""),"")</f>
        <v/>
      </c>
      <c r="V41" s="32">
        <f>IFERROR(IF(ISNUMBER(INDEX($A41:$L41,MATCH(Lists!$J$8,$A$1:$L$1,0))),INDEX($A41:$L41,MATCH(Lists!$J$8,$A$1:$L$1,0)),DATE(VALUE(LEFT(IFERROR(TRIM(INDEX($A41:$L41,MATCH(Lists!$J$8,$A$1:$L$1,0))&amp;""),""),4)),VALUE(MID(IFERROR(TRIM(INDEX($A41:$L41,MATCH(Lists!$J$8,$A$1:$L$1,0))&amp;""),""),6,2)),VALUE(MID(IFERROR(TRIM(INDEX($A41:$L41,MATCH(Lists!$J$8,$A$1:$L$1,0))&amp;""),""),9,2)))+TIME(VALUE(MID(IFERROR(TRIM(INDEX($A41:$L41,MATCH(Lists!$J$8,$A$1:$L$1,0))&amp;""),""),12,2)),VALUE(MID(IFERROR(TRIM(INDEX($A41:$L41,MATCH(Lists!$J$8,$A$1:$L$1,0))&amp;""),""),15,2)),VALUE(MID(IFERROR(TRIM(INDEX($A41:$L41,MATCH(Lists!$J$8,$A$1:$L$1,0))&amp;""),""),18,2)))),"")</f>
        <v/>
      </c>
      <c r="W41" s="29">
        <f>IF(V41="","",ROUND(V41*86400,0))</f>
        <v/>
      </c>
      <c r="X41" s="29">
        <f>IF(OR(R41="",U41="",W41=""),"",SUMPRODUCT(($U$2:$U$501=U41)*ISNUMBER($W$2:$W$501)*($W$2:$W$501&lt;W41))+SUMPRODUCT(($U$2:U41=U41)*($W$2:W41=W41)))</f>
        <v/>
      </c>
      <c r="Y41" s="29">
        <f>IF(R41="","",IF(LEN(O41)&gt;0,O41,IF(ISNUMBER(N41),"Offered","Waiting")))</f>
        <v/>
      </c>
      <c r="Z41" s="29">
        <f>IF(AND(Y41="Waiting",X41&lt;&gt;""),SUMPRODUCT(($U$2:$U$501=U41)*($Y$2:$Y$501="Waiting")*ISNUMBER($W$2:$W$501)*($W$2:$W$501&lt;W41))+SUMPRODUCT(($U$2:U41=U41)*($Y$2:Y41="Waiting")*($W$2:W41=W41)),"")</f>
        <v/>
      </c>
      <c r="AA41" s="29">
        <f>IF(X41="","",U41&amp;"|"&amp;X41)</f>
        <v/>
      </c>
      <c r="AB41" s="29">
        <f>IF(Z41="","",U41&amp;"|"&amp;Z41)</f>
        <v/>
      </c>
    </row>
    <row r="42">
      <c r="M42" s="28" t="n"/>
      <c r="N42" s="33" t="n"/>
      <c r="O42" s="30" t="n"/>
      <c r="P42" s="30" t="n"/>
      <c r="Q42" s="28" t="n"/>
      <c r="R42" s="29">
        <f>IFERROR(TRIM(INDEX($A42:$L42,MATCH(Lists!$J$2,$A$1:$L$1,0))&amp;""),"")</f>
        <v/>
      </c>
      <c r="S42" s="29">
        <f>IFERROR(TRIM(INDEX($A42:$L42,MATCH(Lists!$J$3,$A$1:$L$1,0))&amp;""),"")</f>
        <v/>
      </c>
      <c r="T42" s="29">
        <f>IFERROR(TRIM(INDEX($A42:$L42,MATCH(Lists!$J$4,$A$1:$L$1,0))&amp;""),"")</f>
        <v/>
      </c>
      <c r="U42" s="29">
        <f>IFERROR(TRIM(INDEX($A42:$L42,MATCH(Lists!$J$5,$A$1:$L$1,0))&amp;""),"")</f>
        <v/>
      </c>
      <c r="V42" s="32">
        <f>IFERROR(IF(ISNUMBER(INDEX($A42:$L42,MATCH(Lists!$J$8,$A$1:$L$1,0))),INDEX($A42:$L42,MATCH(Lists!$J$8,$A$1:$L$1,0)),DATE(VALUE(LEFT(IFERROR(TRIM(INDEX($A42:$L42,MATCH(Lists!$J$8,$A$1:$L$1,0))&amp;""),""),4)),VALUE(MID(IFERROR(TRIM(INDEX($A42:$L42,MATCH(Lists!$J$8,$A$1:$L$1,0))&amp;""),""),6,2)),VALUE(MID(IFERROR(TRIM(INDEX($A42:$L42,MATCH(Lists!$J$8,$A$1:$L$1,0))&amp;""),""),9,2)))+TIME(VALUE(MID(IFERROR(TRIM(INDEX($A42:$L42,MATCH(Lists!$J$8,$A$1:$L$1,0))&amp;""),""),12,2)),VALUE(MID(IFERROR(TRIM(INDEX($A42:$L42,MATCH(Lists!$J$8,$A$1:$L$1,0))&amp;""),""),15,2)),VALUE(MID(IFERROR(TRIM(INDEX($A42:$L42,MATCH(Lists!$J$8,$A$1:$L$1,0))&amp;""),""),18,2)))),"")</f>
        <v/>
      </c>
      <c r="W42" s="29">
        <f>IF(V42="","",ROUND(V42*86400,0))</f>
        <v/>
      </c>
      <c r="X42" s="29">
        <f>IF(OR(R42="",U42="",W42=""),"",SUMPRODUCT(($U$2:$U$501=U42)*ISNUMBER($W$2:$W$501)*($W$2:$W$501&lt;W42))+SUMPRODUCT(($U$2:U42=U42)*($W$2:W42=W42)))</f>
        <v/>
      </c>
      <c r="Y42" s="29">
        <f>IF(R42="","",IF(LEN(O42)&gt;0,O42,IF(ISNUMBER(N42),"Offered","Waiting")))</f>
        <v/>
      </c>
      <c r="Z42" s="29">
        <f>IF(AND(Y42="Waiting",X42&lt;&gt;""),SUMPRODUCT(($U$2:$U$501=U42)*($Y$2:$Y$501="Waiting")*ISNUMBER($W$2:$W$501)*($W$2:$W$501&lt;W42))+SUMPRODUCT(($U$2:U42=U42)*($Y$2:Y42="Waiting")*($W$2:W42=W42)),"")</f>
        <v/>
      </c>
      <c r="AA42" s="29">
        <f>IF(X42="","",U42&amp;"|"&amp;X42)</f>
        <v/>
      </c>
      <c r="AB42" s="29">
        <f>IF(Z42="","",U42&amp;"|"&amp;Z42)</f>
        <v/>
      </c>
    </row>
    <row r="43">
      <c r="M43" s="28" t="n"/>
      <c r="N43" s="33" t="n"/>
      <c r="O43" s="30" t="n"/>
      <c r="P43" s="30" t="n"/>
      <c r="Q43" s="28" t="n"/>
      <c r="R43" s="29">
        <f>IFERROR(TRIM(INDEX($A43:$L43,MATCH(Lists!$J$2,$A$1:$L$1,0))&amp;""),"")</f>
        <v/>
      </c>
      <c r="S43" s="29">
        <f>IFERROR(TRIM(INDEX($A43:$L43,MATCH(Lists!$J$3,$A$1:$L$1,0))&amp;""),"")</f>
        <v/>
      </c>
      <c r="T43" s="29">
        <f>IFERROR(TRIM(INDEX($A43:$L43,MATCH(Lists!$J$4,$A$1:$L$1,0))&amp;""),"")</f>
        <v/>
      </c>
      <c r="U43" s="29">
        <f>IFERROR(TRIM(INDEX($A43:$L43,MATCH(Lists!$J$5,$A$1:$L$1,0))&amp;""),"")</f>
        <v/>
      </c>
      <c r="V43" s="32">
        <f>IFERROR(IF(ISNUMBER(INDEX($A43:$L43,MATCH(Lists!$J$8,$A$1:$L$1,0))),INDEX($A43:$L43,MATCH(Lists!$J$8,$A$1:$L$1,0)),DATE(VALUE(LEFT(IFERROR(TRIM(INDEX($A43:$L43,MATCH(Lists!$J$8,$A$1:$L$1,0))&amp;""),""),4)),VALUE(MID(IFERROR(TRIM(INDEX($A43:$L43,MATCH(Lists!$J$8,$A$1:$L$1,0))&amp;""),""),6,2)),VALUE(MID(IFERROR(TRIM(INDEX($A43:$L43,MATCH(Lists!$J$8,$A$1:$L$1,0))&amp;""),""),9,2)))+TIME(VALUE(MID(IFERROR(TRIM(INDEX($A43:$L43,MATCH(Lists!$J$8,$A$1:$L$1,0))&amp;""),""),12,2)),VALUE(MID(IFERROR(TRIM(INDEX($A43:$L43,MATCH(Lists!$J$8,$A$1:$L$1,0))&amp;""),""),15,2)),VALUE(MID(IFERROR(TRIM(INDEX($A43:$L43,MATCH(Lists!$J$8,$A$1:$L$1,0))&amp;""),""),18,2)))),"")</f>
        <v/>
      </c>
      <c r="W43" s="29">
        <f>IF(V43="","",ROUND(V43*86400,0))</f>
        <v/>
      </c>
      <c r="X43" s="29">
        <f>IF(OR(R43="",U43="",W43=""),"",SUMPRODUCT(($U$2:$U$501=U43)*ISNUMBER($W$2:$W$501)*($W$2:$W$501&lt;W43))+SUMPRODUCT(($U$2:U43=U43)*($W$2:W43=W43)))</f>
        <v/>
      </c>
      <c r="Y43" s="29">
        <f>IF(R43="","",IF(LEN(O43)&gt;0,O43,IF(ISNUMBER(N43),"Offered","Waiting")))</f>
        <v/>
      </c>
      <c r="Z43" s="29">
        <f>IF(AND(Y43="Waiting",X43&lt;&gt;""),SUMPRODUCT(($U$2:$U$501=U43)*($Y$2:$Y$501="Waiting")*ISNUMBER($W$2:$W$501)*($W$2:$W$501&lt;W43))+SUMPRODUCT(($U$2:U43=U43)*($Y$2:Y43="Waiting")*($W$2:W43=W43)),"")</f>
        <v/>
      </c>
      <c r="AA43" s="29">
        <f>IF(X43="","",U43&amp;"|"&amp;X43)</f>
        <v/>
      </c>
      <c r="AB43" s="29">
        <f>IF(Z43="","",U43&amp;"|"&amp;Z43)</f>
        <v/>
      </c>
    </row>
    <row r="44">
      <c r="M44" s="28" t="n"/>
      <c r="N44" s="33" t="n"/>
      <c r="O44" s="30" t="n"/>
      <c r="P44" s="30" t="n"/>
      <c r="Q44" s="28" t="n"/>
      <c r="R44" s="29">
        <f>IFERROR(TRIM(INDEX($A44:$L44,MATCH(Lists!$J$2,$A$1:$L$1,0))&amp;""),"")</f>
        <v/>
      </c>
      <c r="S44" s="29">
        <f>IFERROR(TRIM(INDEX($A44:$L44,MATCH(Lists!$J$3,$A$1:$L$1,0))&amp;""),"")</f>
        <v/>
      </c>
      <c r="T44" s="29">
        <f>IFERROR(TRIM(INDEX($A44:$L44,MATCH(Lists!$J$4,$A$1:$L$1,0))&amp;""),"")</f>
        <v/>
      </c>
      <c r="U44" s="29">
        <f>IFERROR(TRIM(INDEX($A44:$L44,MATCH(Lists!$J$5,$A$1:$L$1,0))&amp;""),"")</f>
        <v/>
      </c>
      <c r="V44" s="32">
        <f>IFERROR(IF(ISNUMBER(INDEX($A44:$L44,MATCH(Lists!$J$8,$A$1:$L$1,0))),INDEX($A44:$L44,MATCH(Lists!$J$8,$A$1:$L$1,0)),DATE(VALUE(LEFT(IFERROR(TRIM(INDEX($A44:$L44,MATCH(Lists!$J$8,$A$1:$L$1,0))&amp;""),""),4)),VALUE(MID(IFERROR(TRIM(INDEX($A44:$L44,MATCH(Lists!$J$8,$A$1:$L$1,0))&amp;""),""),6,2)),VALUE(MID(IFERROR(TRIM(INDEX($A44:$L44,MATCH(Lists!$J$8,$A$1:$L$1,0))&amp;""),""),9,2)))+TIME(VALUE(MID(IFERROR(TRIM(INDEX($A44:$L44,MATCH(Lists!$J$8,$A$1:$L$1,0))&amp;""),""),12,2)),VALUE(MID(IFERROR(TRIM(INDEX($A44:$L44,MATCH(Lists!$J$8,$A$1:$L$1,0))&amp;""),""),15,2)),VALUE(MID(IFERROR(TRIM(INDEX($A44:$L44,MATCH(Lists!$J$8,$A$1:$L$1,0))&amp;""),""),18,2)))),"")</f>
        <v/>
      </c>
      <c r="W44" s="29">
        <f>IF(V44="","",ROUND(V44*86400,0))</f>
        <v/>
      </c>
      <c r="X44" s="29">
        <f>IF(OR(R44="",U44="",W44=""),"",SUMPRODUCT(($U$2:$U$501=U44)*ISNUMBER($W$2:$W$501)*($W$2:$W$501&lt;W44))+SUMPRODUCT(($U$2:U44=U44)*($W$2:W44=W44)))</f>
        <v/>
      </c>
      <c r="Y44" s="29">
        <f>IF(R44="","",IF(LEN(O44)&gt;0,O44,IF(ISNUMBER(N44),"Offered","Waiting")))</f>
        <v/>
      </c>
      <c r="Z44" s="29">
        <f>IF(AND(Y44="Waiting",X44&lt;&gt;""),SUMPRODUCT(($U$2:$U$501=U44)*($Y$2:$Y$501="Waiting")*ISNUMBER($W$2:$W$501)*($W$2:$W$501&lt;W44))+SUMPRODUCT(($U$2:U44=U44)*($Y$2:Y44="Waiting")*($W$2:W44=W44)),"")</f>
        <v/>
      </c>
      <c r="AA44" s="29">
        <f>IF(X44="","",U44&amp;"|"&amp;X44)</f>
        <v/>
      </c>
      <c r="AB44" s="29">
        <f>IF(Z44="","",U44&amp;"|"&amp;Z44)</f>
        <v/>
      </c>
    </row>
    <row r="45">
      <c r="M45" s="28" t="n"/>
      <c r="N45" s="33" t="n"/>
      <c r="O45" s="30" t="n"/>
      <c r="P45" s="30" t="n"/>
      <c r="Q45" s="28" t="n"/>
      <c r="R45" s="29">
        <f>IFERROR(TRIM(INDEX($A45:$L45,MATCH(Lists!$J$2,$A$1:$L$1,0))&amp;""),"")</f>
        <v/>
      </c>
      <c r="S45" s="29">
        <f>IFERROR(TRIM(INDEX($A45:$L45,MATCH(Lists!$J$3,$A$1:$L$1,0))&amp;""),"")</f>
        <v/>
      </c>
      <c r="T45" s="29">
        <f>IFERROR(TRIM(INDEX($A45:$L45,MATCH(Lists!$J$4,$A$1:$L$1,0))&amp;""),"")</f>
        <v/>
      </c>
      <c r="U45" s="29">
        <f>IFERROR(TRIM(INDEX($A45:$L45,MATCH(Lists!$J$5,$A$1:$L$1,0))&amp;""),"")</f>
        <v/>
      </c>
      <c r="V45" s="32">
        <f>IFERROR(IF(ISNUMBER(INDEX($A45:$L45,MATCH(Lists!$J$8,$A$1:$L$1,0))),INDEX($A45:$L45,MATCH(Lists!$J$8,$A$1:$L$1,0)),DATE(VALUE(LEFT(IFERROR(TRIM(INDEX($A45:$L45,MATCH(Lists!$J$8,$A$1:$L$1,0))&amp;""),""),4)),VALUE(MID(IFERROR(TRIM(INDEX($A45:$L45,MATCH(Lists!$J$8,$A$1:$L$1,0))&amp;""),""),6,2)),VALUE(MID(IFERROR(TRIM(INDEX($A45:$L45,MATCH(Lists!$J$8,$A$1:$L$1,0))&amp;""),""),9,2)))+TIME(VALUE(MID(IFERROR(TRIM(INDEX($A45:$L45,MATCH(Lists!$J$8,$A$1:$L$1,0))&amp;""),""),12,2)),VALUE(MID(IFERROR(TRIM(INDEX($A45:$L45,MATCH(Lists!$J$8,$A$1:$L$1,0))&amp;""),""),15,2)),VALUE(MID(IFERROR(TRIM(INDEX($A45:$L45,MATCH(Lists!$J$8,$A$1:$L$1,0))&amp;""),""),18,2)))),"")</f>
        <v/>
      </c>
      <c r="W45" s="29">
        <f>IF(V45="","",ROUND(V45*86400,0))</f>
        <v/>
      </c>
      <c r="X45" s="29">
        <f>IF(OR(R45="",U45="",W45=""),"",SUMPRODUCT(($U$2:$U$501=U45)*ISNUMBER($W$2:$W$501)*($W$2:$W$501&lt;W45))+SUMPRODUCT(($U$2:U45=U45)*($W$2:W45=W45)))</f>
        <v/>
      </c>
      <c r="Y45" s="29">
        <f>IF(R45="","",IF(LEN(O45)&gt;0,O45,IF(ISNUMBER(N45),"Offered","Waiting")))</f>
        <v/>
      </c>
      <c r="Z45" s="29">
        <f>IF(AND(Y45="Waiting",X45&lt;&gt;""),SUMPRODUCT(($U$2:$U$501=U45)*($Y$2:$Y$501="Waiting")*ISNUMBER($W$2:$W$501)*($W$2:$W$501&lt;W45))+SUMPRODUCT(($U$2:U45=U45)*($Y$2:Y45="Waiting")*($W$2:W45=W45)),"")</f>
        <v/>
      </c>
      <c r="AA45" s="29">
        <f>IF(X45="","",U45&amp;"|"&amp;X45)</f>
        <v/>
      </c>
      <c r="AB45" s="29">
        <f>IF(Z45="","",U45&amp;"|"&amp;Z45)</f>
        <v/>
      </c>
    </row>
    <row r="46">
      <c r="M46" s="28" t="n"/>
      <c r="N46" s="33" t="n"/>
      <c r="O46" s="30" t="n"/>
      <c r="P46" s="30" t="n"/>
      <c r="Q46" s="28" t="n"/>
      <c r="R46" s="29">
        <f>IFERROR(TRIM(INDEX($A46:$L46,MATCH(Lists!$J$2,$A$1:$L$1,0))&amp;""),"")</f>
        <v/>
      </c>
      <c r="S46" s="29">
        <f>IFERROR(TRIM(INDEX($A46:$L46,MATCH(Lists!$J$3,$A$1:$L$1,0))&amp;""),"")</f>
        <v/>
      </c>
      <c r="T46" s="29">
        <f>IFERROR(TRIM(INDEX($A46:$L46,MATCH(Lists!$J$4,$A$1:$L$1,0))&amp;""),"")</f>
        <v/>
      </c>
      <c r="U46" s="29">
        <f>IFERROR(TRIM(INDEX($A46:$L46,MATCH(Lists!$J$5,$A$1:$L$1,0))&amp;""),"")</f>
        <v/>
      </c>
      <c r="V46" s="32">
        <f>IFERROR(IF(ISNUMBER(INDEX($A46:$L46,MATCH(Lists!$J$8,$A$1:$L$1,0))),INDEX($A46:$L46,MATCH(Lists!$J$8,$A$1:$L$1,0)),DATE(VALUE(LEFT(IFERROR(TRIM(INDEX($A46:$L46,MATCH(Lists!$J$8,$A$1:$L$1,0))&amp;""),""),4)),VALUE(MID(IFERROR(TRIM(INDEX($A46:$L46,MATCH(Lists!$J$8,$A$1:$L$1,0))&amp;""),""),6,2)),VALUE(MID(IFERROR(TRIM(INDEX($A46:$L46,MATCH(Lists!$J$8,$A$1:$L$1,0))&amp;""),""),9,2)))+TIME(VALUE(MID(IFERROR(TRIM(INDEX($A46:$L46,MATCH(Lists!$J$8,$A$1:$L$1,0))&amp;""),""),12,2)),VALUE(MID(IFERROR(TRIM(INDEX($A46:$L46,MATCH(Lists!$J$8,$A$1:$L$1,0))&amp;""),""),15,2)),VALUE(MID(IFERROR(TRIM(INDEX($A46:$L46,MATCH(Lists!$J$8,$A$1:$L$1,0))&amp;""),""),18,2)))),"")</f>
        <v/>
      </c>
      <c r="W46" s="29">
        <f>IF(V46="","",ROUND(V46*86400,0))</f>
        <v/>
      </c>
      <c r="X46" s="29">
        <f>IF(OR(R46="",U46="",W46=""),"",SUMPRODUCT(($U$2:$U$501=U46)*ISNUMBER($W$2:$W$501)*($W$2:$W$501&lt;W46))+SUMPRODUCT(($U$2:U46=U46)*($W$2:W46=W46)))</f>
        <v/>
      </c>
      <c r="Y46" s="29">
        <f>IF(R46="","",IF(LEN(O46)&gt;0,O46,IF(ISNUMBER(N46),"Offered","Waiting")))</f>
        <v/>
      </c>
      <c r="Z46" s="29">
        <f>IF(AND(Y46="Waiting",X46&lt;&gt;""),SUMPRODUCT(($U$2:$U$501=U46)*($Y$2:$Y$501="Waiting")*ISNUMBER($W$2:$W$501)*($W$2:$W$501&lt;W46))+SUMPRODUCT(($U$2:U46=U46)*($Y$2:Y46="Waiting")*($W$2:W46=W46)),"")</f>
        <v/>
      </c>
      <c r="AA46" s="29">
        <f>IF(X46="","",U46&amp;"|"&amp;X46)</f>
        <v/>
      </c>
      <c r="AB46" s="29">
        <f>IF(Z46="","",U46&amp;"|"&amp;Z46)</f>
        <v/>
      </c>
    </row>
    <row r="47">
      <c r="M47" s="28" t="n"/>
      <c r="N47" s="33" t="n"/>
      <c r="O47" s="30" t="n"/>
      <c r="P47" s="30" t="n"/>
      <c r="Q47" s="28" t="n"/>
      <c r="R47" s="29">
        <f>IFERROR(TRIM(INDEX($A47:$L47,MATCH(Lists!$J$2,$A$1:$L$1,0))&amp;""),"")</f>
        <v/>
      </c>
      <c r="S47" s="29">
        <f>IFERROR(TRIM(INDEX($A47:$L47,MATCH(Lists!$J$3,$A$1:$L$1,0))&amp;""),"")</f>
        <v/>
      </c>
      <c r="T47" s="29">
        <f>IFERROR(TRIM(INDEX($A47:$L47,MATCH(Lists!$J$4,$A$1:$L$1,0))&amp;""),"")</f>
        <v/>
      </c>
      <c r="U47" s="29">
        <f>IFERROR(TRIM(INDEX($A47:$L47,MATCH(Lists!$J$5,$A$1:$L$1,0))&amp;""),"")</f>
        <v/>
      </c>
      <c r="V47" s="32">
        <f>IFERROR(IF(ISNUMBER(INDEX($A47:$L47,MATCH(Lists!$J$8,$A$1:$L$1,0))),INDEX($A47:$L47,MATCH(Lists!$J$8,$A$1:$L$1,0)),DATE(VALUE(LEFT(IFERROR(TRIM(INDEX($A47:$L47,MATCH(Lists!$J$8,$A$1:$L$1,0))&amp;""),""),4)),VALUE(MID(IFERROR(TRIM(INDEX($A47:$L47,MATCH(Lists!$J$8,$A$1:$L$1,0))&amp;""),""),6,2)),VALUE(MID(IFERROR(TRIM(INDEX($A47:$L47,MATCH(Lists!$J$8,$A$1:$L$1,0))&amp;""),""),9,2)))+TIME(VALUE(MID(IFERROR(TRIM(INDEX($A47:$L47,MATCH(Lists!$J$8,$A$1:$L$1,0))&amp;""),""),12,2)),VALUE(MID(IFERROR(TRIM(INDEX($A47:$L47,MATCH(Lists!$J$8,$A$1:$L$1,0))&amp;""),""),15,2)),VALUE(MID(IFERROR(TRIM(INDEX($A47:$L47,MATCH(Lists!$J$8,$A$1:$L$1,0))&amp;""),""),18,2)))),"")</f>
        <v/>
      </c>
      <c r="W47" s="29">
        <f>IF(V47="","",ROUND(V47*86400,0))</f>
        <v/>
      </c>
      <c r="X47" s="29">
        <f>IF(OR(R47="",U47="",W47=""),"",SUMPRODUCT(($U$2:$U$501=U47)*ISNUMBER($W$2:$W$501)*($W$2:$W$501&lt;W47))+SUMPRODUCT(($U$2:U47=U47)*($W$2:W47=W47)))</f>
        <v/>
      </c>
      <c r="Y47" s="29">
        <f>IF(R47="","",IF(LEN(O47)&gt;0,O47,IF(ISNUMBER(N47),"Offered","Waiting")))</f>
        <v/>
      </c>
      <c r="Z47" s="29">
        <f>IF(AND(Y47="Waiting",X47&lt;&gt;""),SUMPRODUCT(($U$2:$U$501=U47)*($Y$2:$Y$501="Waiting")*ISNUMBER($W$2:$W$501)*($W$2:$W$501&lt;W47))+SUMPRODUCT(($U$2:U47=U47)*($Y$2:Y47="Waiting")*($W$2:W47=W47)),"")</f>
        <v/>
      </c>
      <c r="AA47" s="29">
        <f>IF(X47="","",U47&amp;"|"&amp;X47)</f>
        <v/>
      </c>
      <c r="AB47" s="29">
        <f>IF(Z47="","",U47&amp;"|"&amp;Z47)</f>
        <v/>
      </c>
    </row>
    <row r="48">
      <c r="M48" s="28" t="n"/>
      <c r="N48" s="33" t="n"/>
      <c r="O48" s="30" t="n"/>
      <c r="P48" s="30" t="n"/>
      <c r="Q48" s="28" t="n"/>
      <c r="R48" s="29">
        <f>IFERROR(TRIM(INDEX($A48:$L48,MATCH(Lists!$J$2,$A$1:$L$1,0))&amp;""),"")</f>
        <v/>
      </c>
      <c r="S48" s="29">
        <f>IFERROR(TRIM(INDEX($A48:$L48,MATCH(Lists!$J$3,$A$1:$L$1,0))&amp;""),"")</f>
        <v/>
      </c>
      <c r="T48" s="29">
        <f>IFERROR(TRIM(INDEX($A48:$L48,MATCH(Lists!$J$4,$A$1:$L$1,0))&amp;""),"")</f>
        <v/>
      </c>
      <c r="U48" s="29">
        <f>IFERROR(TRIM(INDEX($A48:$L48,MATCH(Lists!$J$5,$A$1:$L$1,0))&amp;""),"")</f>
        <v/>
      </c>
      <c r="V48" s="32">
        <f>IFERROR(IF(ISNUMBER(INDEX($A48:$L48,MATCH(Lists!$J$8,$A$1:$L$1,0))),INDEX($A48:$L48,MATCH(Lists!$J$8,$A$1:$L$1,0)),DATE(VALUE(LEFT(IFERROR(TRIM(INDEX($A48:$L48,MATCH(Lists!$J$8,$A$1:$L$1,0))&amp;""),""),4)),VALUE(MID(IFERROR(TRIM(INDEX($A48:$L48,MATCH(Lists!$J$8,$A$1:$L$1,0))&amp;""),""),6,2)),VALUE(MID(IFERROR(TRIM(INDEX($A48:$L48,MATCH(Lists!$J$8,$A$1:$L$1,0))&amp;""),""),9,2)))+TIME(VALUE(MID(IFERROR(TRIM(INDEX($A48:$L48,MATCH(Lists!$J$8,$A$1:$L$1,0))&amp;""),""),12,2)),VALUE(MID(IFERROR(TRIM(INDEX($A48:$L48,MATCH(Lists!$J$8,$A$1:$L$1,0))&amp;""),""),15,2)),VALUE(MID(IFERROR(TRIM(INDEX($A48:$L48,MATCH(Lists!$J$8,$A$1:$L$1,0))&amp;""),""),18,2)))),"")</f>
        <v/>
      </c>
      <c r="W48" s="29">
        <f>IF(V48="","",ROUND(V48*86400,0))</f>
        <v/>
      </c>
      <c r="X48" s="29">
        <f>IF(OR(R48="",U48="",W48=""),"",SUMPRODUCT(($U$2:$U$501=U48)*ISNUMBER($W$2:$W$501)*($W$2:$W$501&lt;W48))+SUMPRODUCT(($U$2:U48=U48)*($W$2:W48=W48)))</f>
        <v/>
      </c>
      <c r="Y48" s="29">
        <f>IF(R48="","",IF(LEN(O48)&gt;0,O48,IF(ISNUMBER(N48),"Offered","Waiting")))</f>
        <v/>
      </c>
      <c r="Z48" s="29">
        <f>IF(AND(Y48="Waiting",X48&lt;&gt;""),SUMPRODUCT(($U$2:$U$501=U48)*($Y$2:$Y$501="Waiting")*ISNUMBER($W$2:$W$501)*($W$2:$W$501&lt;W48))+SUMPRODUCT(($U$2:U48=U48)*($Y$2:Y48="Waiting")*($W$2:W48=W48)),"")</f>
        <v/>
      </c>
      <c r="AA48" s="29">
        <f>IF(X48="","",U48&amp;"|"&amp;X48)</f>
        <v/>
      </c>
      <c r="AB48" s="29">
        <f>IF(Z48="","",U48&amp;"|"&amp;Z48)</f>
        <v/>
      </c>
    </row>
    <row r="49">
      <c r="M49" s="28" t="n"/>
      <c r="N49" s="33" t="n"/>
      <c r="O49" s="30" t="n"/>
      <c r="P49" s="30" t="n"/>
      <c r="Q49" s="28" t="n"/>
      <c r="R49" s="29">
        <f>IFERROR(TRIM(INDEX($A49:$L49,MATCH(Lists!$J$2,$A$1:$L$1,0))&amp;""),"")</f>
        <v/>
      </c>
      <c r="S49" s="29">
        <f>IFERROR(TRIM(INDEX($A49:$L49,MATCH(Lists!$J$3,$A$1:$L$1,0))&amp;""),"")</f>
        <v/>
      </c>
      <c r="T49" s="29">
        <f>IFERROR(TRIM(INDEX($A49:$L49,MATCH(Lists!$J$4,$A$1:$L$1,0))&amp;""),"")</f>
        <v/>
      </c>
      <c r="U49" s="29">
        <f>IFERROR(TRIM(INDEX($A49:$L49,MATCH(Lists!$J$5,$A$1:$L$1,0))&amp;""),"")</f>
        <v/>
      </c>
      <c r="V49" s="32">
        <f>IFERROR(IF(ISNUMBER(INDEX($A49:$L49,MATCH(Lists!$J$8,$A$1:$L$1,0))),INDEX($A49:$L49,MATCH(Lists!$J$8,$A$1:$L$1,0)),DATE(VALUE(LEFT(IFERROR(TRIM(INDEX($A49:$L49,MATCH(Lists!$J$8,$A$1:$L$1,0))&amp;""),""),4)),VALUE(MID(IFERROR(TRIM(INDEX($A49:$L49,MATCH(Lists!$J$8,$A$1:$L$1,0))&amp;""),""),6,2)),VALUE(MID(IFERROR(TRIM(INDEX($A49:$L49,MATCH(Lists!$J$8,$A$1:$L$1,0))&amp;""),""),9,2)))+TIME(VALUE(MID(IFERROR(TRIM(INDEX($A49:$L49,MATCH(Lists!$J$8,$A$1:$L$1,0))&amp;""),""),12,2)),VALUE(MID(IFERROR(TRIM(INDEX($A49:$L49,MATCH(Lists!$J$8,$A$1:$L$1,0))&amp;""),""),15,2)),VALUE(MID(IFERROR(TRIM(INDEX($A49:$L49,MATCH(Lists!$J$8,$A$1:$L$1,0))&amp;""),""),18,2)))),"")</f>
        <v/>
      </c>
      <c r="W49" s="29">
        <f>IF(V49="","",ROUND(V49*86400,0))</f>
        <v/>
      </c>
      <c r="X49" s="29">
        <f>IF(OR(R49="",U49="",W49=""),"",SUMPRODUCT(($U$2:$U$501=U49)*ISNUMBER($W$2:$W$501)*($W$2:$W$501&lt;W49))+SUMPRODUCT(($U$2:U49=U49)*($W$2:W49=W49)))</f>
        <v/>
      </c>
      <c r="Y49" s="29">
        <f>IF(R49="","",IF(LEN(O49)&gt;0,O49,IF(ISNUMBER(N49),"Offered","Waiting")))</f>
        <v/>
      </c>
      <c r="Z49" s="29">
        <f>IF(AND(Y49="Waiting",X49&lt;&gt;""),SUMPRODUCT(($U$2:$U$501=U49)*($Y$2:$Y$501="Waiting")*ISNUMBER($W$2:$W$501)*($W$2:$W$501&lt;W49))+SUMPRODUCT(($U$2:U49=U49)*($Y$2:Y49="Waiting")*($W$2:W49=W49)),"")</f>
        <v/>
      </c>
      <c r="AA49" s="29">
        <f>IF(X49="","",U49&amp;"|"&amp;X49)</f>
        <v/>
      </c>
      <c r="AB49" s="29">
        <f>IF(Z49="","",U49&amp;"|"&amp;Z49)</f>
        <v/>
      </c>
    </row>
    <row r="50">
      <c r="M50" s="28" t="n"/>
      <c r="N50" s="33" t="n"/>
      <c r="O50" s="30" t="n"/>
      <c r="P50" s="30" t="n"/>
      <c r="Q50" s="28" t="n"/>
      <c r="R50" s="29">
        <f>IFERROR(TRIM(INDEX($A50:$L50,MATCH(Lists!$J$2,$A$1:$L$1,0))&amp;""),"")</f>
        <v/>
      </c>
      <c r="S50" s="29">
        <f>IFERROR(TRIM(INDEX($A50:$L50,MATCH(Lists!$J$3,$A$1:$L$1,0))&amp;""),"")</f>
        <v/>
      </c>
      <c r="T50" s="29">
        <f>IFERROR(TRIM(INDEX($A50:$L50,MATCH(Lists!$J$4,$A$1:$L$1,0))&amp;""),"")</f>
        <v/>
      </c>
      <c r="U50" s="29">
        <f>IFERROR(TRIM(INDEX($A50:$L50,MATCH(Lists!$J$5,$A$1:$L$1,0))&amp;""),"")</f>
        <v/>
      </c>
      <c r="V50" s="32">
        <f>IFERROR(IF(ISNUMBER(INDEX($A50:$L50,MATCH(Lists!$J$8,$A$1:$L$1,0))),INDEX($A50:$L50,MATCH(Lists!$J$8,$A$1:$L$1,0)),DATE(VALUE(LEFT(IFERROR(TRIM(INDEX($A50:$L50,MATCH(Lists!$J$8,$A$1:$L$1,0))&amp;""),""),4)),VALUE(MID(IFERROR(TRIM(INDEX($A50:$L50,MATCH(Lists!$J$8,$A$1:$L$1,0))&amp;""),""),6,2)),VALUE(MID(IFERROR(TRIM(INDEX($A50:$L50,MATCH(Lists!$J$8,$A$1:$L$1,0))&amp;""),""),9,2)))+TIME(VALUE(MID(IFERROR(TRIM(INDEX($A50:$L50,MATCH(Lists!$J$8,$A$1:$L$1,0))&amp;""),""),12,2)),VALUE(MID(IFERROR(TRIM(INDEX($A50:$L50,MATCH(Lists!$J$8,$A$1:$L$1,0))&amp;""),""),15,2)),VALUE(MID(IFERROR(TRIM(INDEX($A50:$L50,MATCH(Lists!$J$8,$A$1:$L$1,0))&amp;""),""),18,2)))),"")</f>
        <v/>
      </c>
      <c r="W50" s="29">
        <f>IF(V50="","",ROUND(V50*86400,0))</f>
        <v/>
      </c>
      <c r="X50" s="29">
        <f>IF(OR(R50="",U50="",W50=""),"",SUMPRODUCT(($U$2:$U$501=U50)*ISNUMBER($W$2:$W$501)*($W$2:$W$501&lt;W50))+SUMPRODUCT(($U$2:U50=U50)*($W$2:W50=W50)))</f>
        <v/>
      </c>
      <c r="Y50" s="29">
        <f>IF(R50="","",IF(LEN(O50)&gt;0,O50,IF(ISNUMBER(N50),"Offered","Waiting")))</f>
        <v/>
      </c>
      <c r="Z50" s="29">
        <f>IF(AND(Y50="Waiting",X50&lt;&gt;""),SUMPRODUCT(($U$2:$U$501=U50)*($Y$2:$Y$501="Waiting")*ISNUMBER($W$2:$W$501)*($W$2:$W$501&lt;W50))+SUMPRODUCT(($U$2:U50=U50)*($Y$2:Y50="Waiting")*($W$2:W50=W50)),"")</f>
        <v/>
      </c>
      <c r="AA50" s="29">
        <f>IF(X50="","",U50&amp;"|"&amp;X50)</f>
        <v/>
      </c>
      <c r="AB50" s="29">
        <f>IF(Z50="","",U50&amp;"|"&amp;Z50)</f>
        <v/>
      </c>
    </row>
    <row r="51">
      <c r="M51" s="28" t="n"/>
      <c r="N51" s="33" t="n"/>
      <c r="O51" s="30" t="n"/>
      <c r="P51" s="30" t="n"/>
      <c r="Q51" s="28" t="n"/>
      <c r="R51" s="29">
        <f>IFERROR(TRIM(INDEX($A51:$L51,MATCH(Lists!$J$2,$A$1:$L$1,0))&amp;""),"")</f>
        <v/>
      </c>
      <c r="S51" s="29">
        <f>IFERROR(TRIM(INDEX($A51:$L51,MATCH(Lists!$J$3,$A$1:$L$1,0))&amp;""),"")</f>
        <v/>
      </c>
      <c r="T51" s="29">
        <f>IFERROR(TRIM(INDEX($A51:$L51,MATCH(Lists!$J$4,$A$1:$L$1,0))&amp;""),"")</f>
        <v/>
      </c>
      <c r="U51" s="29">
        <f>IFERROR(TRIM(INDEX($A51:$L51,MATCH(Lists!$J$5,$A$1:$L$1,0))&amp;""),"")</f>
        <v/>
      </c>
      <c r="V51" s="32">
        <f>IFERROR(IF(ISNUMBER(INDEX($A51:$L51,MATCH(Lists!$J$8,$A$1:$L$1,0))),INDEX($A51:$L51,MATCH(Lists!$J$8,$A$1:$L$1,0)),DATE(VALUE(LEFT(IFERROR(TRIM(INDEX($A51:$L51,MATCH(Lists!$J$8,$A$1:$L$1,0))&amp;""),""),4)),VALUE(MID(IFERROR(TRIM(INDEX($A51:$L51,MATCH(Lists!$J$8,$A$1:$L$1,0))&amp;""),""),6,2)),VALUE(MID(IFERROR(TRIM(INDEX($A51:$L51,MATCH(Lists!$J$8,$A$1:$L$1,0))&amp;""),""),9,2)))+TIME(VALUE(MID(IFERROR(TRIM(INDEX($A51:$L51,MATCH(Lists!$J$8,$A$1:$L$1,0))&amp;""),""),12,2)),VALUE(MID(IFERROR(TRIM(INDEX($A51:$L51,MATCH(Lists!$J$8,$A$1:$L$1,0))&amp;""),""),15,2)),VALUE(MID(IFERROR(TRIM(INDEX($A51:$L51,MATCH(Lists!$J$8,$A$1:$L$1,0))&amp;""),""),18,2)))),"")</f>
        <v/>
      </c>
      <c r="W51" s="29">
        <f>IF(V51="","",ROUND(V51*86400,0))</f>
        <v/>
      </c>
      <c r="X51" s="29">
        <f>IF(OR(R51="",U51="",W51=""),"",SUMPRODUCT(($U$2:$U$501=U51)*ISNUMBER($W$2:$W$501)*($W$2:$W$501&lt;W51))+SUMPRODUCT(($U$2:U51=U51)*($W$2:W51=W51)))</f>
        <v/>
      </c>
      <c r="Y51" s="29">
        <f>IF(R51="","",IF(LEN(O51)&gt;0,O51,IF(ISNUMBER(N51),"Offered","Waiting")))</f>
        <v/>
      </c>
      <c r="Z51" s="29">
        <f>IF(AND(Y51="Waiting",X51&lt;&gt;""),SUMPRODUCT(($U$2:$U$501=U51)*($Y$2:$Y$501="Waiting")*ISNUMBER($W$2:$W$501)*($W$2:$W$501&lt;W51))+SUMPRODUCT(($U$2:U51=U51)*($Y$2:Y51="Waiting")*($W$2:W51=W51)),"")</f>
        <v/>
      </c>
      <c r="AA51" s="29">
        <f>IF(X51="","",U51&amp;"|"&amp;X51)</f>
        <v/>
      </c>
      <c r="AB51" s="29">
        <f>IF(Z51="","",U51&amp;"|"&amp;Z51)</f>
        <v/>
      </c>
    </row>
    <row r="52">
      <c r="M52" s="28" t="n"/>
      <c r="N52" s="33" t="n"/>
      <c r="O52" s="30" t="n"/>
      <c r="P52" s="30" t="n"/>
      <c r="Q52" s="28" t="n"/>
      <c r="R52" s="29">
        <f>IFERROR(TRIM(INDEX($A52:$L52,MATCH(Lists!$J$2,$A$1:$L$1,0))&amp;""),"")</f>
        <v/>
      </c>
      <c r="S52" s="29">
        <f>IFERROR(TRIM(INDEX($A52:$L52,MATCH(Lists!$J$3,$A$1:$L$1,0))&amp;""),"")</f>
        <v/>
      </c>
      <c r="T52" s="29">
        <f>IFERROR(TRIM(INDEX($A52:$L52,MATCH(Lists!$J$4,$A$1:$L$1,0))&amp;""),"")</f>
        <v/>
      </c>
      <c r="U52" s="29">
        <f>IFERROR(TRIM(INDEX($A52:$L52,MATCH(Lists!$J$5,$A$1:$L$1,0))&amp;""),"")</f>
        <v/>
      </c>
      <c r="V52" s="32">
        <f>IFERROR(IF(ISNUMBER(INDEX($A52:$L52,MATCH(Lists!$J$8,$A$1:$L$1,0))),INDEX($A52:$L52,MATCH(Lists!$J$8,$A$1:$L$1,0)),DATE(VALUE(LEFT(IFERROR(TRIM(INDEX($A52:$L52,MATCH(Lists!$J$8,$A$1:$L$1,0))&amp;""),""),4)),VALUE(MID(IFERROR(TRIM(INDEX($A52:$L52,MATCH(Lists!$J$8,$A$1:$L$1,0))&amp;""),""),6,2)),VALUE(MID(IFERROR(TRIM(INDEX($A52:$L52,MATCH(Lists!$J$8,$A$1:$L$1,0))&amp;""),""),9,2)))+TIME(VALUE(MID(IFERROR(TRIM(INDEX($A52:$L52,MATCH(Lists!$J$8,$A$1:$L$1,0))&amp;""),""),12,2)),VALUE(MID(IFERROR(TRIM(INDEX($A52:$L52,MATCH(Lists!$J$8,$A$1:$L$1,0))&amp;""),""),15,2)),VALUE(MID(IFERROR(TRIM(INDEX($A52:$L52,MATCH(Lists!$J$8,$A$1:$L$1,0))&amp;""),""),18,2)))),"")</f>
        <v/>
      </c>
      <c r="W52" s="29">
        <f>IF(V52="","",ROUND(V52*86400,0))</f>
        <v/>
      </c>
      <c r="X52" s="29">
        <f>IF(OR(R52="",U52="",W52=""),"",SUMPRODUCT(($U$2:$U$501=U52)*ISNUMBER($W$2:$W$501)*($W$2:$W$501&lt;W52))+SUMPRODUCT(($U$2:U52=U52)*($W$2:W52=W52)))</f>
        <v/>
      </c>
      <c r="Y52" s="29">
        <f>IF(R52="","",IF(LEN(O52)&gt;0,O52,IF(ISNUMBER(N52),"Offered","Waiting")))</f>
        <v/>
      </c>
      <c r="Z52" s="29">
        <f>IF(AND(Y52="Waiting",X52&lt;&gt;""),SUMPRODUCT(($U$2:$U$501=U52)*($Y$2:$Y$501="Waiting")*ISNUMBER($W$2:$W$501)*($W$2:$W$501&lt;W52))+SUMPRODUCT(($U$2:U52=U52)*($Y$2:Y52="Waiting")*($W$2:W52=W52)),"")</f>
        <v/>
      </c>
      <c r="AA52" s="29">
        <f>IF(X52="","",U52&amp;"|"&amp;X52)</f>
        <v/>
      </c>
      <c r="AB52" s="29">
        <f>IF(Z52="","",U52&amp;"|"&amp;Z52)</f>
        <v/>
      </c>
    </row>
    <row r="53">
      <c r="M53" s="28" t="n"/>
      <c r="N53" s="33" t="n"/>
      <c r="O53" s="30" t="n"/>
      <c r="P53" s="30" t="n"/>
      <c r="Q53" s="28" t="n"/>
      <c r="R53" s="29">
        <f>IFERROR(TRIM(INDEX($A53:$L53,MATCH(Lists!$J$2,$A$1:$L$1,0))&amp;""),"")</f>
        <v/>
      </c>
      <c r="S53" s="29">
        <f>IFERROR(TRIM(INDEX($A53:$L53,MATCH(Lists!$J$3,$A$1:$L$1,0))&amp;""),"")</f>
        <v/>
      </c>
      <c r="T53" s="29">
        <f>IFERROR(TRIM(INDEX($A53:$L53,MATCH(Lists!$J$4,$A$1:$L$1,0))&amp;""),"")</f>
        <v/>
      </c>
      <c r="U53" s="29">
        <f>IFERROR(TRIM(INDEX($A53:$L53,MATCH(Lists!$J$5,$A$1:$L$1,0))&amp;""),"")</f>
        <v/>
      </c>
      <c r="V53" s="32">
        <f>IFERROR(IF(ISNUMBER(INDEX($A53:$L53,MATCH(Lists!$J$8,$A$1:$L$1,0))),INDEX($A53:$L53,MATCH(Lists!$J$8,$A$1:$L$1,0)),DATE(VALUE(LEFT(IFERROR(TRIM(INDEX($A53:$L53,MATCH(Lists!$J$8,$A$1:$L$1,0))&amp;""),""),4)),VALUE(MID(IFERROR(TRIM(INDEX($A53:$L53,MATCH(Lists!$J$8,$A$1:$L$1,0))&amp;""),""),6,2)),VALUE(MID(IFERROR(TRIM(INDEX($A53:$L53,MATCH(Lists!$J$8,$A$1:$L$1,0))&amp;""),""),9,2)))+TIME(VALUE(MID(IFERROR(TRIM(INDEX($A53:$L53,MATCH(Lists!$J$8,$A$1:$L$1,0))&amp;""),""),12,2)),VALUE(MID(IFERROR(TRIM(INDEX($A53:$L53,MATCH(Lists!$J$8,$A$1:$L$1,0))&amp;""),""),15,2)),VALUE(MID(IFERROR(TRIM(INDEX($A53:$L53,MATCH(Lists!$J$8,$A$1:$L$1,0))&amp;""),""),18,2)))),"")</f>
        <v/>
      </c>
      <c r="W53" s="29">
        <f>IF(V53="","",ROUND(V53*86400,0))</f>
        <v/>
      </c>
      <c r="X53" s="29">
        <f>IF(OR(R53="",U53="",W53=""),"",SUMPRODUCT(($U$2:$U$501=U53)*ISNUMBER($W$2:$W$501)*($W$2:$W$501&lt;W53))+SUMPRODUCT(($U$2:U53=U53)*($W$2:W53=W53)))</f>
        <v/>
      </c>
      <c r="Y53" s="29">
        <f>IF(R53="","",IF(LEN(O53)&gt;0,O53,IF(ISNUMBER(N53),"Offered","Waiting")))</f>
        <v/>
      </c>
      <c r="Z53" s="29">
        <f>IF(AND(Y53="Waiting",X53&lt;&gt;""),SUMPRODUCT(($U$2:$U$501=U53)*($Y$2:$Y$501="Waiting")*ISNUMBER($W$2:$W$501)*($W$2:$W$501&lt;W53))+SUMPRODUCT(($U$2:U53=U53)*($Y$2:Y53="Waiting")*($W$2:W53=W53)),"")</f>
        <v/>
      </c>
      <c r="AA53" s="29">
        <f>IF(X53="","",U53&amp;"|"&amp;X53)</f>
        <v/>
      </c>
      <c r="AB53" s="29">
        <f>IF(Z53="","",U53&amp;"|"&amp;Z53)</f>
        <v/>
      </c>
    </row>
    <row r="54">
      <c r="M54" s="28" t="n"/>
      <c r="N54" s="33" t="n"/>
      <c r="O54" s="30" t="n"/>
      <c r="P54" s="30" t="n"/>
      <c r="Q54" s="28" t="n"/>
      <c r="R54" s="29">
        <f>IFERROR(TRIM(INDEX($A54:$L54,MATCH(Lists!$J$2,$A$1:$L$1,0))&amp;""),"")</f>
        <v/>
      </c>
      <c r="S54" s="29">
        <f>IFERROR(TRIM(INDEX($A54:$L54,MATCH(Lists!$J$3,$A$1:$L$1,0))&amp;""),"")</f>
        <v/>
      </c>
      <c r="T54" s="29">
        <f>IFERROR(TRIM(INDEX($A54:$L54,MATCH(Lists!$J$4,$A$1:$L$1,0))&amp;""),"")</f>
        <v/>
      </c>
      <c r="U54" s="29">
        <f>IFERROR(TRIM(INDEX($A54:$L54,MATCH(Lists!$J$5,$A$1:$L$1,0))&amp;""),"")</f>
        <v/>
      </c>
      <c r="V54" s="32">
        <f>IFERROR(IF(ISNUMBER(INDEX($A54:$L54,MATCH(Lists!$J$8,$A$1:$L$1,0))),INDEX($A54:$L54,MATCH(Lists!$J$8,$A$1:$L$1,0)),DATE(VALUE(LEFT(IFERROR(TRIM(INDEX($A54:$L54,MATCH(Lists!$J$8,$A$1:$L$1,0))&amp;""),""),4)),VALUE(MID(IFERROR(TRIM(INDEX($A54:$L54,MATCH(Lists!$J$8,$A$1:$L$1,0))&amp;""),""),6,2)),VALUE(MID(IFERROR(TRIM(INDEX($A54:$L54,MATCH(Lists!$J$8,$A$1:$L$1,0))&amp;""),""),9,2)))+TIME(VALUE(MID(IFERROR(TRIM(INDEX($A54:$L54,MATCH(Lists!$J$8,$A$1:$L$1,0))&amp;""),""),12,2)),VALUE(MID(IFERROR(TRIM(INDEX($A54:$L54,MATCH(Lists!$J$8,$A$1:$L$1,0))&amp;""),""),15,2)),VALUE(MID(IFERROR(TRIM(INDEX($A54:$L54,MATCH(Lists!$J$8,$A$1:$L$1,0))&amp;""),""),18,2)))),"")</f>
        <v/>
      </c>
      <c r="W54" s="29">
        <f>IF(V54="","",ROUND(V54*86400,0))</f>
        <v/>
      </c>
      <c r="X54" s="29">
        <f>IF(OR(R54="",U54="",W54=""),"",SUMPRODUCT(($U$2:$U$501=U54)*ISNUMBER($W$2:$W$501)*($W$2:$W$501&lt;W54))+SUMPRODUCT(($U$2:U54=U54)*($W$2:W54=W54)))</f>
        <v/>
      </c>
      <c r="Y54" s="29">
        <f>IF(R54="","",IF(LEN(O54)&gt;0,O54,IF(ISNUMBER(N54),"Offered","Waiting")))</f>
        <v/>
      </c>
      <c r="Z54" s="29">
        <f>IF(AND(Y54="Waiting",X54&lt;&gt;""),SUMPRODUCT(($U$2:$U$501=U54)*($Y$2:$Y$501="Waiting")*ISNUMBER($W$2:$W$501)*($W$2:$W$501&lt;W54))+SUMPRODUCT(($U$2:U54=U54)*($Y$2:Y54="Waiting")*($W$2:W54=W54)),"")</f>
        <v/>
      </c>
      <c r="AA54" s="29">
        <f>IF(X54="","",U54&amp;"|"&amp;X54)</f>
        <v/>
      </c>
      <c r="AB54" s="29">
        <f>IF(Z54="","",U54&amp;"|"&amp;Z54)</f>
        <v/>
      </c>
    </row>
    <row r="55">
      <c r="M55" s="28" t="n"/>
      <c r="N55" s="33" t="n"/>
      <c r="O55" s="30" t="n"/>
      <c r="P55" s="30" t="n"/>
      <c r="Q55" s="28" t="n"/>
      <c r="R55" s="29">
        <f>IFERROR(TRIM(INDEX($A55:$L55,MATCH(Lists!$J$2,$A$1:$L$1,0))&amp;""),"")</f>
        <v/>
      </c>
      <c r="S55" s="29">
        <f>IFERROR(TRIM(INDEX($A55:$L55,MATCH(Lists!$J$3,$A$1:$L$1,0))&amp;""),"")</f>
        <v/>
      </c>
      <c r="T55" s="29">
        <f>IFERROR(TRIM(INDEX($A55:$L55,MATCH(Lists!$J$4,$A$1:$L$1,0))&amp;""),"")</f>
        <v/>
      </c>
      <c r="U55" s="29">
        <f>IFERROR(TRIM(INDEX($A55:$L55,MATCH(Lists!$J$5,$A$1:$L$1,0))&amp;""),"")</f>
        <v/>
      </c>
      <c r="V55" s="32">
        <f>IFERROR(IF(ISNUMBER(INDEX($A55:$L55,MATCH(Lists!$J$8,$A$1:$L$1,0))),INDEX($A55:$L55,MATCH(Lists!$J$8,$A$1:$L$1,0)),DATE(VALUE(LEFT(IFERROR(TRIM(INDEX($A55:$L55,MATCH(Lists!$J$8,$A$1:$L$1,0))&amp;""),""),4)),VALUE(MID(IFERROR(TRIM(INDEX($A55:$L55,MATCH(Lists!$J$8,$A$1:$L$1,0))&amp;""),""),6,2)),VALUE(MID(IFERROR(TRIM(INDEX($A55:$L55,MATCH(Lists!$J$8,$A$1:$L$1,0))&amp;""),""),9,2)))+TIME(VALUE(MID(IFERROR(TRIM(INDEX($A55:$L55,MATCH(Lists!$J$8,$A$1:$L$1,0))&amp;""),""),12,2)),VALUE(MID(IFERROR(TRIM(INDEX($A55:$L55,MATCH(Lists!$J$8,$A$1:$L$1,0))&amp;""),""),15,2)),VALUE(MID(IFERROR(TRIM(INDEX($A55:$L55,MATCH(Lists!$J$8,$A$1:$L$1,0))&amp;""),""),18,2)))),"")</f>
        <v/>
      </c>
      <c r="W55" s="29">
        <f>IF(V55="","",ROUND(V55*86400,0))</f>
        <v/>
      </c>
      <c r="X55" s="29">
        <f>IF(OR(R55="",U55="",W55=""),"",SUMPRODUCT(($U$2:$U$501=U55)*ISNUMBER($W$2:$W$501)*($W$2:$W$501&lt;W55))+SUMPRODUCT(($U$2:U55=U55)*($W$2:W55=W55)))</f>
        <v/>
      </c>
      <c r="Y55" s="29">
        <f>IF(R55="","",IF(LEN(O55)&gt;0,O55,IF(ISNUMBER(N55),"Offered","Waiting")))</f>
        <v/>
      </c>
      <c r="Z55" s="29">
        <f>IF(AND(Y55="Waiting",X55&lt;&gt;""),SUMPRODUCT(($U$2:$U$501=U55)*($Y$2:$Y$501="Waiting")*ISNUMBER($W$2:$W$501)*($W$2:$W$501&lt;W55))+SUMPRODUCT(($U$2:U55=U55)*($Y$2:Y55="Waiting")*($W$2:W55=W55)),"")</f>
        <v/>
      </c>
      <c r="AA55" s="29">
        <f>IF(X55="","",U55&amp;"|"&amp;X55)</f>
        <v/>
      </c>
      <c r="AB55" s="29">
        <f>IF(Z55="","",U55&amp;"|"&amp;Z55)</f>
        <v/>
      </c>
    </row>
    <row r="56">
      <c r="M56" s="28" t="n"/>
      <c r="N56" s="33" t="n"/>
      <c r="O56" s="30" t="n"/>
      <c r="P56" s="30" t="n"/>
      <c r="Q56" s="28" t="n"/>
      <c r="R56" s="29">
        <f>IFERROR(TRIM(INDEX($A56:$L56,MATCH(Lists!$J$2,$A$1:$L$1,0))&amp;""),"")</f>
        <v/>
      </c>
      <c r="S56" s="29">
        <f>IFERROR(TRIM(INDEX($A56:$L56,MATCH(Lists!$J$3,$A$1:$L$1,0))&amp;""),"")</f>
        <v/>
      </c>
      <c r="T56" s="29">
        <f>IFERROR(TRIM(INDEX($A56:$L56,MATCH(Lists!$J$4,$A$1:$L$1,0))&amp;""),"")</f>
        <v/>
      </c>
      <c r="U56" s="29">
        <f>IFERROR(TRIM(INDEX($A56:$L56,MATCH(Lists!$J$5,$A$1:$L$1,0))&amp;""),"")</f>
        <v/>
      </c>
      <c r="V56" s="32">
        <f>IFERROR(IF(ISNUMBER(INDEX($A56:$L56,MATCH(Lists!$J$8,$A$1:$L$1,0))),INDEX($A56:$L56,MATCH(Lists!$J$8,$A$1:$L$1,0)),DATE(VALUE(LEFT(IFERROR(TRIM(INDEX($A56:$L56,MATCH(Lists!$J$8,$A$1:$L$1,0))&amp;""),""),4)),VALUE(MID(IFERROR(TRIM(INDEX($A56:$L56,MATCH(Lists!$J$8,$A$1:$L$1,0))&amp;""),""),6,2)),VALUE(MID(IFERROR(TRIM(INDEX($A56:$L56,MATCH(Lists!$J$8,$A$1:$L$1,0))&amp;""),""),9,2)))+TIME(VALUE(MID(IFERROR(TRIM(INDEX($A56:$L56,MATCH(Lists!$J$8,$A$1:$L$1,0))&amp;""),""),12,2)),VALUE(MID(IFERROR(TRIM(INDEX($A56:$L56,MATCH(Lists!$J$8,$A$1:$L$1,0))&amp;""),""),15,2)),VALUE(MID(IFERROR(TRIM(INDEX($A56:$L56,MATCH(Lists!$J$8,$A$1:$L$1,0))&amp;""),""),18,2)))),"")</f>
        <v/>
      </c>
      <c r="W56" s="29">
        <f>IF(V56="","",ROUND(V56*86400,0))</f>
        <v/>
      </c>
      <c r="X56" s="29">
        <f>IF(OR(R56="",U56="",W56=""),"",SUMPRODUCT(($U$2:$U$501=U56)*ISNUMBER($W$2:$W$501)*($W$2:$W$501&lt;W56))+SUMPRODUCT(($U$2:U56=U56)*($W$2:W56=W56)))</f>
        <v/>
      </c>
      <c r="Y56" s="29">
        <f>IF(R56="","",IF(LEN(O56)&gt;0,O56,IF(ISNUMBER(N56),"Offered","Waiting")))</f>
        <v/>
      </c>
      <c r="Z56" s="29">
        <f>IF(AND(Y56="Waiting",X56&lt;&gt;""),SUMPRODUCT(($U$2:$U$501=U56)*($Y$2:$Y$501="Waiting")*ISNUMBER($W$2:$W$501)*($W$2:$W$501&lt;W56))+SUMPRODUCT(($U$2:U56=U56)*($Y$2:Y56="Waiting")*($W$2:W56=W56)),"")</f>
        <v/>
      </c>
      <c r="AA56" s="29">
        <f>IF(X56="","",U56&amp;"|"&amp;X56)</f>
        <v/>
      </c>
      <c r="AB56" s="29">
        <f>IF(Z56="","",U56&amp;"|"&amp;Z56)</f>
        <v/>
      </c>
    </row>
    <row r="57">
      <c r="M57" s="28" t="n"/>
      <c r="N57" s="33" t="n"/>
      <c r="O57" s="30" t="n"/>
      <c r="P57" s="30" t="n"/>
      <c r="Q57" s="28" t="n"/>
      <c r="R57" s="29">
        <f>IFERROR(TRIM(INDEX($A57:$L57,MATCH(Lists!$J$2,$A$1:$L$1,0))&amp;""),"")</f>
        <v/>
      </c>
      <c r="S57" s="29">
        <f>IFERROR(TRIM(INDEX($A57:$L57,MATCH(Lists!$J$3,$A$1:$L$1,0))&amp;""),"")</f>
        <v/>
      </c>
      <c r="T57" s="29">
        <f>IFERROR(TRIM(INDEX($A57:$L57,MATCH(Lists!$J$4,$A$1:$L$1,0))&amp;""),"")</f>
        <v/>
      </c>
      <c r="U57" s="29">
        <f>IFERROR(TRIM(INDEX($A57:$L57,MATCH(Lists!$J$5,$A$1:$L$1,0))&amp;""),"")</f>
        <v/>
      </c>
      <c r="V57" s="32">
        <f>IFERROR(IF(ISNUMBER(INDEX($A57:$L57,MATCH(Lists!$J$8,$A$1:$L$1,0))),INDEX($A57:$L57,MATCH(Lists!$J$8,$A$1:$L$1,0)),DATE(VALUE(LEFT(IFERROR(TRIM(INDEX($A57:$L57,MATCH(Lists!$J$8,$A$1:$L$1,0))&amp;""),""),4)),VALUE(MID(IFERROR(TRIM(INDEX($A57:$L57,MATCH(Lists!$J$8,$A$1:$L$1,0))&amp;""),""),6,2)),VALUE(MID(IFERROR(TRIM(INDEX($A57:$L57,MATCH(Lists!$J$8,$A$1:$L$1,0))&amp;""),""),9,2)))+TIME(VALUE(MID(IFERROR(TRIM(INDEX($A57:$L57,MATCH(Lists!$J$8,$A$1:$L$1,0))&amp;""),""),12,2)),VALUE(MID(IFERROR(TRIM(INDEX($A57:$L57,MATCH(Lists!$J$8,$A$1:$L$1,0))&amp;""),""),15,2)),VALUE(MID(IFERROR(TRIM(INDEX($A57:$L57,MATCH(Lists!$J$8,$A$1:$L$1,0))&amp;""),""),18,2)))),"")</f>
        <v/>
      </c>
      <c r="W57" s="29">
        <f>IF(V57="","",ROUND(V57*86400,0))</f>
        <v/>
      </c>
      <c r="X57" s="29">
        <f>IF(OR(R57="",U57="",W57=""),"",SUMPRODUCT(($U$2:$U$501=U57)*ISNUMBER($W$2:$W$501)*($W$2:$W$501&lt;W57))+SUMPRODUCT(($U$2:U57=U57)*($W$2:W57=W57)))</f>
        <v/>
      </c>
      <c r="Y57" s="29">
        <f>IF(R57="","",IF(LEN(O57)&gt;0,O57,IF(ISNUMBER(N57),"Offered","Waiting")))</f>
        <v/>
      </c>
      <c r="Z57" s="29">
        <f>IF(AND(Y57="Waiting",X57&lt;&gt;""),SUMPRODUCT(($U$2:$U$501=U57)*($Y$2:$Y$501="Waiting")*ISNUMBER($W$2:$W$501)*($W$2:$W$501&lt;W57))+SUMPRODUCT(($U$2:U57=U57)*($Y$2:Y57="Waiting")*($W$2:W57=W57)),"")</f>
        <v/>
      </c>
      <c r="AA57" s="29">
        <f>IF(X57="","",U57&amp;"|"&amp;X57)</f>
        <v/>
      </c>
      <c r="AB57" s="29">
        <f>IF(Z57="","",U57&amp;"|"&amp;Z57)</f>
        <v/>
      </c>
    </row>
    <row r="58">
      <c r="M58" s="28" t="n"/>
      <c r="N58" s="33" t="n"/>
      <c r="O58" s="30" t="n"/>
      <c r="P58" s="30" t="n"/>
      <c r="Q58" s="28" t="n"/>
      <c r="R58" s="29">
        <f>IFERROR(TRIM(INDEX($A58:$L58,MATCH(Lists!$J$2,$A$1:$L$1,0))&amp;""),"")</f>
        <v/>
      </c>
      <c r="S58" s="29">
        <f>IFERROR(TRIM(INDEX($A58:$L58,MATCH(Lists!$J$3,$A$1:$L$1,0))&amp;""),"")</f>
        <v/>
      </c>
      <c r="T58" s="29">
        <f>IFERROR(TRIM(INDEX($A58:$L58,MATCH(Lists!$J$4,$A$1:$L$1,0))&amp;""),"")</f>
        <v/>
      </c>
      <c r="U58" s="29">
        <f>IFERROR(TRIM(INDEX($A58:$L58,MATCH(Lists!$J$5,$A$1:$L$1,0))&amp;""),"")</f>
        <v/>
      </c>
      <c r="V58" s="32">
        <f>IFERROR(IF(ISNUMBER(INDEX($A58:$L58,MATCH(Lists!$J$8,$A$1:$L$1,0))),INDEX($A58:$L58,MATCH(Lists!$J$8,$A$1:$L$1,0)),DATE(VALUE(LEFT(IFERROR(TRIM(INDEX($A58:$L58,MATCH(Lists!$J$8,$A$1:$L$1,0))&amp;""),""),4)),VALUE(MID(IFERROR(TRIM(INDEX($A58:$L58,MATCH(Lists!$J$8,$A$1:$L$1,0))&amp;""),""),6,2)),VALUE(MID(IFERROR(TRIM(INDEX($A58:$L58,MATCH(Lists!$J$8,$A$1:$L$1,0))&amp;""),""),9,2)))+TIME(VALUE(MID(IFERROR(TRIM(INDEX($A58:$L58,MATCH(Lists!$J$8,$A$1:$L$1,0))&amp;""),""),12,2)),VALUE(MID(IFERROR(TRIM(INDEX($A58:$L58,MATCH(Lists!$J$8,$A$1:$L$1,0))&amp;""),""),15,2)),VALUE(MID(IFERROR(TRIM(INDEX($A58:$L58,MATCH(Lists!$J$8,$A$1:$L$1,0))&amp;""),""),18,2)))),"")</f>
        <v/>
      </c>
      <c r="W58" s="29">
        <f>IF(V58="","",ROUND(V58*86400,0))</f>
        <v/>
      </c>
      <c r="X58" s="29">
        <f>IF(OR(R58="",U58="",W58=""),"",SUMPRODUCT(($U$2:$U$501=U58)*ISNUMBER($W$2:$W$501)*($W$2:$W$501&lt;W58))+SUMPRODUCT(($U$2:U58=U58)*($W$2:W58=W58)))</f>
        <v/>
      </c>
      <c r="Y58" s="29">
        <f>IF(R58="","",IF(LEN(O58)&gt;0,O58,IF(ISNUMBER(N58),"Offered","Waiting")))</f>
        <v/>
      </c>
      <c r="Z58" s="29">
        <f>IF(AND(Y58="Waiting",X58&lt;&gt;""),SUMPRODUCT(($U$2:$U$501=U58)*($Y$2:$Y$501="Waiting")*ISNUMBER($W$2:$W$501)*($W$2:$W$501&lt;W58))+SUMPRODUCT(($U$2:U58=U58)*($Y$2:Y58="Waiting")*($W$2:W58=W58)),"")</f>
        <v/>
      </c>
      <c r="AA58" s="29">
        <f>IF(X58="","",U58&amp;"|"&amp;X58)</f>
        <v/>
      </c>
      <c r="AB58" s="29">
        <f>IF(Z58="","",U58&amp;"|"&amp;Z58)</f>
        <v/>
      </c>
    </row>
    <row r="59">
      <c r="M59" s="28" t="n"/>
      <c r="N59" s="33" t="n"/>
      <c r="O59" s="30" t="n"/>
      <c r="P59" s="30" t="n"/>
      <c r="Q59" s="28" t="n"/>
      <c r="R59" s="29">
        <f>IFERROR(TRIM(INDEX($A59:$L59,MATCH(Lists!$J$2,$A$1:$L$1,0))&amp;""),"")</f>
        <v/>
      </c>
      <c r="S59" s="29">
        <f>IFERROR(TRIM(INDEX($A59:$L59,MATCH(Lists!$J$3,$A$1:$L$1,0))&amp;""),"")</f>
        <v/>
      </c>
      <c r="T59" s="29">
        <f>IFERROR(TRIM(INDEX($A59:$L59,MATCH(Lists!$J$4,$A$1:$L$1,0))&amp;""),"")</f>
        <v/>
      </c>
      <c r="U59" s="29">
        <f>IFERROR(TRIM(INDEX($A59:$L59,MATCH(Lists!$J$5,$A$1:$L$1,0))&amp;""),"")</f>
        <v/>
      </c>
      <c r="V59" s="32">
        <f>IFERROR(IF(ISNUMBER(INDEX($A59:$L59,MATCH(Lists!$J$8,$A$1:$L$1,0))),INDEX($A59:$L59,MATCH(Lists!$J$8,$A$1:$L$1,0)),DATE(VALUE(LEFT(IFERROR(TRIM(INDEX($A59:$L59,MATCH(Lists!$J$8,$A$1:$L$1,0))&amp;""),""),4)),VALUE(MID(IFERROR(TRIM(INDEX($A59:$L59,MATCH(Lists!$J$8,$A$1:$L$1,0))&amp;""),""),6,2)),VALUE(MID(IFERROR(TRIM(INDEX($A59:$L59,MATCH(Lists!$J$8,$A$1:$L$1,0))&amp;""),""),9,2)))+TIME(VALUE(MID(IFERROR(TRIM(INDEX($A59:$L59,MATCH(Lists!$J$8,$A$1:$L$1,0))&amp;""),""),12,2)),VALUE(MID(IFERROR(TRIM(INDEX($A59:$L59,MATCH(Lists!$J$8,$A$1:$L$1,0))&amp;""),""),15,2)),VALUE(MID(IFERROR(TRIM(INDEX($A59:$L59,MATCH(Lists!$J$8,$A$1:$L$1,0))&amp;""),""),18,2)))),"")</f>
        <v/>
      </c>
      <c r="W59" s="29">
        <f>IF(V59="","",ROUND(V59*86400,0))</f>
        <v/>
      </c>
      <c r="X59" s="29">
        <f>IF(OR(R59="",U59="",W59=""),"",SUMPRODUCT(($U$2:$U$501=U59)*ISNUMBER($W$2:$W$501)*($W$2:$W$501&lt;W59))+SUMPRODUCT(($U$2:U59=U59)*($W$2:W59=W59)))</f>
        <v/>
      </c>
      <c r="Y59" s="29">
        <f>IF(R59="","",IF(LEN(O59)&gt;0,O59,IF(ISNUMBER(N59),"Offered","Waiting")))</f>
        <v/>
      </c>
      <c r="Z59" s="29">
        <f>IF(AND(Y59="Waiting",X59&lt;&gt;""),SUMPRODUCT(($U$2:$U$501=U59)*($Y$2:$Y$501="Waiting")*ISNUMBER($W$2:$W$501)*($W$2:$W$501&lt;W59))+SUMPRODUCT(($U$2:U59=U59)*($Y$2:Y59="Waiting")*($W$2:W59=W59)),"")</f>
        <v/>
      </c>
      <c r="AA59" s="29">
        <f>IF(X59="","",U59&amp;"|"&amp;X59)</f>
        <v/>
      </c>
      <c r="AB59" s="29">
        <f>IF(Z59="","",U59&amp;"|"&amp;Z59)</f>
        <v/>
      </c>
    </row>
    <row r="60">
      <c r="M60" s="28" t="n"/>
      <c r="N60" s="33" t="n"/>
      <c r="O60" s="30" t="n"/>
      <c r="P60" s="30" t="n"/>
      <c r="Q60" s="28" t="n"/>
      <c r="R60" s="29">
        <f>IFERROR(TRIM(INDEX($A60:$L60,MATCH(Lists!$J$2,$A$1:$L$1,0))&amp;""),"")</f>
        <v/>
      </c>
      <c r="S60" s="29">
        <f>IFERROR(TRIM(INDEX($A60:$L60,MATCH(Lists!$J$3,$A$1:$L$1,0))&amp;""),"")</f>
        <v/>
      </c>
      <c r="T60" s="29">
        <f>IFERROR(TRIM(INDEX($A60:$L60,MATCH(Lists!$J$4,$A$1:$L$1,0))&amp;""),"")</f>
        <v/>
      </c>
      <c r="U60" s="29">
        <f>IFERROR(TRIM(INDEX($A60:$L60,MATCH(Lists!$J$5,$A$1:$L$1,0))&amp;""),"")</f>
        <v/>
      </c>
      <c r="V60" s="32">
        <f>IFERROR(IF(ISNUMBER(INDEX($A60:$L60,MATCH(Lists!$J$8,$A$1:$L$1,0))),INDEX($A60:$L60,MATCH(Lists!$J$8,$A$1:$L$1,0)),DATE(VALUE(LEFT(IFERROR(TRIM(INDEX($A60:$L60,MATCH(Lists!$J$8,$A$1:$L$1,0))&amp;""),""),4)),VALUE(MID(IFERROR(TRIM(INDEX($A60:$L60,MATCH(Lists!$J$8,$A$1:$L$1,0))&amp;""),""),6,2)),VALUE(MID(IFERROR(TRIM(INDEX($A60:$L60,MATCH(Lists!$J$8,$A$1:$L$1,0))&amp;""),""),9,2)))+TIME(VALUE(MID(IFERROR(TRIM(INDEX($A60:$L60,MATCH(Lists!$J$8,$A$1:$L$1,0))&amp;""),""),12,2)),VALUE(MID(IFERROR(TRIM(INDEX($A60:$L60,MATCH(Lists!$J$8,$A$1:$L$1,0))&amp;""),""),15,2)),VALUE(MID(IFERROR(TRIM(INDEX($A60:$L60,MATCH(Lists!$J$8,$A$1:$L$1,0))&amp;""),""),18,2)))),"")</f>
        <v/>
      </c>
      <c r="W60" s="29">
        <f>IF(V60="","",ROUND(V60*86400,0))</f>
        <v/>
      </c>
      <c r="X60" s="29">
        <f>IF(OR(R60="",U60="",W60=""),"",SUMPRODUCT(($U$2:$U$501=U60)*ISNUMBER($W$2:$W$501)*($W$2:$W$501&lt;W60))+SUMPRODUCT(($U$2:U60=U60)*($W$2:W60=W60)))</f>
        <v/>
      </c>
      <c r="Y60" s="29">
        <f>IF(R60="","",IF(LEN(O60)&gt;0,O60,IF(ISNUMBER(N60),"Offered","Waiting")))</f>
        <v/>
      </c>
      <c r="Z60" s="29">
        <f>IF(AND(Y60="Waiting",X60&lt;&gt;""),SUMPRODUCT(($U$2:$U$501=U60)*($Y$2:$Y$501="Waiting")*ISNUMBER($W$2:$W$501)*($W$2:$W$501&lt;W60))+SUMPRODUCT(($U$2:U60=U60)*($Y$2:Y60="Waiting")*($W$2:W60=W60)),"")</f>
        <v/>
      </c>
      <c r="AA60" s="29">
        <f>IF(X60="","",U60&amp;"|"&amp;X60)</f>
        <v/>
      </c>
      <c r="AB60" s="29">
        <f>IF(Z60="","",U60&amp;"|"&amp;Z60)</f>
        <v/>
      </c>
    </row>
    <row r="61">
      <c r="M61" s="28" t="n"/>
      <c r="N61" s="33" t="n"/>
      <c r="O61" s="30" t="n"/>
      <c r="P61" s="30" t="n"/>
      <c r="Q61" s="28" t="n"/>
      <c r="R61" s="29">
        <f>IFERROR(TRIM(INDEX($A61:$L61,MATCH(Lists!$J$2,$A$1:$L$1,0))&amp;""),"")</f>
        <v/>
      </c>
      <c r="S61" s="29">
        <f>IFERROR(TRIM(INDEX($A61:$L61,MATCH(Lists!$J$3,$A$1:$L$1,0))&amp;""),"")</f>
        <v/>
      </c>
      <c r="T61" s="29">
        <f>IFERROR(TRIM(INDEX($A61:$L61,MATCH(Lists!$J$4,$A$1:$L$1,0))&amp;""),"")</f>
        <v/>
      </c>
      <c r="U61" s="29">
        <f>IFERROR(TRIM(INDEX($A61:$L61,MATCH(Lists!$J$5,$A$1:$L$1,0))&amp;""),"")</f>
        <v/>
      </c>
      <c r="V61" s="32">
        <f>IFERROR(IF(ISNUMBER(INDEX($A61:$L61,MATCH(Lists!$J$8,$A$1:$L$1,0))),INDEX($A61:$L61,MATCH(Lists!$J$8,$A$1:$L$1,0)),DATE(VALUE(LEFT(IFERROR(TRIM(INDEX($A61:$L61,MATCH(Lists!$J$8,$A$1:$L$1,0))&amp;""),""),4)),VALUE(MID(IFERROR(TRIM(INDEX($A61:$L61,MATCH(Lists!$J$8,$A$1:$L$1,0))&amp;""),""),6,2)),VALUE(MID(IFERROR(TRIM(INDEX($A61:$L61,MATCH(Lists!$J$8,$A$1:$L$1,0))&amp;""),""),9,2)))+TIME(VALUE(MID(IFERROR(TRIM(INDEX($A61:$L61,MATCH(Lists!$J$8,$A$1:$L$1,0))&amp;""),""),12,2)),VALUE(MID(IFERROR(TRIM(INDEX($A61:$L61,MATCH(Lists!$J$8,$A$1:$L$1,0))&amp;""),""),15,2)),VALUE(MID(IFERROR(TRIM(INDEX($A61:$L61,MATCH(Lists!$J$8,$A$1:$L$1,0))&amp;""),""),18,2)))),"")</f>
        <v/>
      </c>
      <c r="W61" s="29">
        <f>IF(V61="","",ROUND(V61*86400,0))</f>
        <v/>
      </c>
      <c r="X61" s="29">
        <f>IF(OR(R61="",U61="",W61=""),"",SUMPRODUCT(($U$2:$U$501=U61)*ISNUMBER($W$2:$W$501)*($W$2:$W$501&lt;W61))+SUMPRODUCT(($U$2:U61=U61)*($W$2:W61=W61)))</f>
        <v/>
      </c>
      <c r="Y61" s="29">
        <f>IF(R61="","",IF(LEN(O61)&gt;0,O61,IF(ISNUMBER(N61),"Offered","Waiting")))</f>
        <v/>
      </c>
      <c r="Z61" s="29">
        <f>IF(AND(Y61="Waiting",X61&lt;&gt;""),SUMPRODUCT(($U$2:$U$501=U61)*($Y$2:$Y$501="Waiting")*ISNUMBER($W$2:$W$501)*($W$2:$W$501&lt;W61))+SUMPRODUCT(($U$2:U61=U61)*($Y$2:Y61="Waiting")*($W$2:W61=W61)),"")</f>
        <v/>
      </c>
      <c r="AA61" s="29">
        <f>IF(X61="","",U61&amp;"|"&amp;X61)</f>
        <v/>
      </c>
      <c r="AB61" s="29">
        <f>IF(Z61="","",U61&amp;"|"&amp;Z61)</f>
        <v/>
      </c>
    </row>
    <row r="62">
      <c r="M62" s="28" t="n"/>
      <c r="N62" s="33" t="n"/>
      <c r="O62" s="30" t="n"/>
      <c r="P62" s="30" t="n"/>
      <c r="Q62" s="28" t="n"/>
      <c r="R62" s="29">
        <f>IFERROR(TRIM(INDEX($A62:$L62,MATCH(Lists!$J$2,$A$1:$L$1,0))&amp;""),"")</f>
        <v/>
      </c>
      <c r="S62" s="29">
        <f>IFERROR(TRIM(INDEX($A62:$L62,MATCH(Lists!$J$3,$A$1:$L$1,0))&amp;""),"")</f>
        <v/>
      </c>
      <c r="T62" s="29">
        <f>IFERROR(TRIM(INDEX($A62:$L62,MATCH(Lists!$J$4,$A$1:$L$1,0))&amp;""),"")</f>
        <v/>
      </c>
      <c r="U62" s="29">
        <f>IFERROR(TRIM(INDEX($A62:$L62,MATCH(Lists!$J$5,$A$1:$L$1,0))&amp;""),"")</f>
        <v/>
      </c>
      <c r="V62" s="32">
        <f>IFERROR(IF(ISNUMBER(INDEX($A62:$L62,MATCH(Lists!$J$8,$A$1:$L$1,0))),INDEX($A62:$L62,MATCH(Lists!$J$8,$A$1:$L$1,0)),DATE(VALUE(LEFT(IFERROR(TRIM(INDEX($A62:$L62,MATCH(Lists!$J$8,$A$1:$L$1,0))&amp;""),""),4)),VALUE(MID(IFERROR(TRIM(INDEX($A62:$L62,MATCH(Lists!$J$8,$A$1:$L$1,0))&amp;""),""),6,2)),VALUE(MID(IFERROR(TRIM(INDEX($A62:$L62,MATCH(Lists!$J$8,$A$1:$L$1,0))&amp;""),""),9,2)))+TIME(VALUE(MID(IFERROR(TRIM(INDEX($A62:$L62,MATCH(Lists!$J$8,$A$1:$L$1,0))&amp;""),""),12,2)),VALUE(MID(IFERROR(TRIM(INDEX($A62:$L62,MATCH(Lists!$J$8,$A$1:$L$1,0))&amp;""),""),15,2)),VALUE(MID(IFERROR(TRIM(INDEX($A62:$L62,MATCH(Lists!$J$8,$A$1:$L$1,0))&amp;""),""),18,2)))),"")</f>
        <v/>
      </c>
      <c r="W62" s="29">
        <f>IF(V62="","",ROUND(V62*86400,0))</f>
        <v/>
      </c>
      <c r="X62" s="29">
        <f>IF(OR(R62="",U62="",W62=""),"",SUMPRODUCT(($U$2:$U$501=U62)*ISNUMBER($W$2:$W$501)*($W$2:$W$501&lt;W62))+SUMPRODUCT(($U$2:U62=U62)*($W$2:W62=W62)))</f>
        <v/>
      </c>
      <c r="Y62" s="29">
        <f>IF(R62="","",IF(LEN(O62)&gt;0,O62,IF(ISNUMBER(N62),"Offered","Waiting")))</f>
        <v/>
      </c>
      <c r="Z62" s="29">
        <f>IF(AND(Y62="Waiting",X62&lt;&gt;""),SUMPRODUCT(($U$2:$U$501=U62)*($Y$2:$Y$501="Waiting")*ISNUMBER($W$2:$W$501)*($W$2:$W$501&lt;W62))+SUMPRODUCT(($U$2:U62=U62)*($Y$2:Y62="Waiting")*($W$2:W62=W62)),"")</f>
        <v/>
      </c>
      <c r="AA62" s="29">
        <f>IF(X62="","",U62&amp;"|"&amp;X62)</f>
        <v/>
      </c>
      <c r="AB62" s="29">
        <f>IF(Z62="","",U62&amp;"|"&amp;Z62)</f>
        <v/>
      </c>
    </row>
    <row r="63">
      <c r="M63" s="28" t="n"/>
      <c r="N63" s="33" t="n"/>
      <c r="O63" s="30" t="n"/>
      <c r="P63" s="30" t="n"/>
      <c r="Q63" s="28" t="n"/>
      <c r="R63" s="29">
        <f>IFERROR(TRIM(INDEX($A63:$L63,MATCH(Lists!$J$2,$A$1:$L$1,0))&amp;""),"")</f>
        <v/>
      </c>
      <c r="S63" s="29">
        <f>IFERROR(TRIM(INDEX($A63:$L63,MATCH(Lists!$J$3,$A$1:$L$1,0))&amp;""),"")</f>
        <v/>
      </c>
      <c r="T63" s="29">
        <f>IFERROR(TRIM(INDEX($A63:$L63,MATCH(Lists!$J$4,$A$1:$L$1,0))&amp;""),"")</f>
        <v/>
      </c>
      <c r="U63" s="29">
        <f>IFERROR(TRIM(INDEX($A63:$L63,MATCH(Lists!$J$5,$A$1:$L$1,0))&amp;""),"")</f>
        <v/>
      </c>
      <c r="V63" s="32">
        <f>IFERROR(IF(ISNUMBER(INDEX($A63:$L63,MATCH(Lists!$J$8,$A$1:$L$1,0))),INDEX($A63:$L63,MATCH(Lists!$J$8,$A$1:$L$1,0)),DATE(VALUE(LEFT(IFERROR(TRIM(INDEX($A63:$L63,MATCH(Lists!$J$8,$A$1:$L$1,0))&amp;""),""),4)),VALUE(MID(IFERROR(TRIM(INDEX($A63:$L63,MATCH(Lists!$J$8,$A$1:$L$1,0))&amp;""),""),6,2)),VALUE(MID(IFERROR(TRIM(INDEX($A63:$L63,MATCH(Lists!$J$8,$A$1:$L$1,0))&amp;""),""),9,2)))+TIME(VALUE(MID(IFERROR(TRIM(INDEX($A63:$L63,MATCH(Lists!$J$8,$A$1:$L$1,0))&amp;""),""),12,2)),VALUE(MID(IFERROR(TRIM(INDEX($A63:$L63,MATCH(Lists!$J$8,$A$1:$L$1,0))&amp;""),""),15,2)),VALUE(MID(IFERROR(TRIM(INDEX($A63:$L63,MATCH(Lists!$J$8,$A$1:$L$1,0))&amp;""),""),18,2)))),"")</f>
        <v/>
      </c>
      <c r="W63" s="29">
        <f>IF(V63="","",ROUND(V63*86400,0))</f>
        <v/>
      </c>
      <c r="X63" s="29">
        <f>IF(OR(R63="",U63="",W63=""),"",SUMPRODUCT(($U$2:$U$501=U63)*ISNUMBER($W$2:$W$501)*($W$2:$W$501&lt;W63))+SUMPRODUCT(($U$2:U63=U63)*($W$2:W63=W63)))</f>
        <v/>
      </c>
      <c r="Y63" s="29">
        <f>IF(R63="","",IF(LEN(O63)&gt;0,O63,IF(ISNUMBER(N63),"Offered","Waiting")))</f>
        <v/>
      </c>
      <c r="Z63" s="29">
        <f>IF(AND(Y63="Waiting",X63&lt;&gt;""),SUMPRODUCT(($U$2:$U$501=U63)*($Y$2:$Y$501="Waiting")*ISNUMBER($W$2:$W$501)*($W$2:$W$501&lt;W63))+SUMPRODUCT(($U$2:U63=U63)*($Y$2:Y63="Waiting")*($W$2:W63=W63)),"")</f>
        <v/>
      </c>
      <c r="AA63" s="29">
        <f>IF(X63="","",U63&amp;"|"&amp;X63)</f>
        <v/>
      </c>
      <c r="AB63" s="29">
        <f>IF(Z63="","",U63&amp;"|"&amp;Z63)</f>
        <v/>
      </c>
    </row>
    <row r="64">
      <c r="M64" s="28" t="n"/>
      <c r="N64" s="33" t="n"/>
      <c r="O64" s="30" t="n"/>
      <c r="P64" s="30" t="n"/>
      <c r="Q64" s="28" t="n"/>
      <c r="R64" s="29">
        <f>IFERROR(TRIM(INDEX($A64:$L64,MATCH(Lists!$J$2,$A$1:$L$1,0))&amp;""),"")</f>
        <v/>
      </c>
      <c r="S64" s="29">
        <f>IFERROR(TRIM(INDEX($A64:$L64,MATCH(Lists!$J$3,$A$1:$L$1,0))&amp;""),"")</f>
        <v/>
      </c>
      <c r="T64" s="29">
        <f>IFERROR(TRIM(INDEX($A64:$L64,MATCH(Lists!$J$4,$A$1:$L$1,0))&amp;""),"")</f>
        <v/>
      </c>
      <c r="U64" s="29">
        <f>IFERROR(TRIM(INDEX($A64:$L64,MATCH(Lists!$J$5,$A$1:$L$1,0))&amp;""),"")</f>
        <v/>
      </c>
      <c r="V64" s="32">
        <f>IFERROR(IF(ISNUMBER(INDEX($A64:$L64,MATCH(Lists!$J$8,$A$1:$L$1,0))),INDEX($A64:$L64,MATCH(Lists!$J$8,$A$1:$L$1,0)),DATE(VALUE(LEFT(IFERROR(TRIM(INDEX($A64:$L64,MATCH(Lists!$J$8,$A$1:$L$1,0))&amp;""),""),4)),VALUE(MID(IFERROR(TRIM(INDEX($A64:$L64,MATCH(Lists!$J$8,$A$1:$L$1,0))&amp;""),""),6,2)),VALUE(MID(IFERROR(TRIM(INDEX($A64:$L64,MATCH(Lists!$J$8,$A$1:$L$1,0))&amp;""),""),9,2)))+TIME(VALUE(MID(IFERROR(TRIM(INDEX($A64:$L64,MATCH(Lists!$J$8,$A$1:$L$1,0))&amp;""),""),12,2)),VALUE(MID(IFERROR(TRIM(INDEX($A64:$L64,MATCH(Lists!$J$8,$A$1:$L$1,0))&amp;""),""),15,2)),VALUE(MID(IFERROR(TRIM(INDEX($A64:$L64,MATCH(Lists!$J$8,$A$1:$L$1,0))&amp;""),""),18,2)))),"")</f>
        <v/>
      </c>
      <c r="W64" s="29">
        <f>IF(V64="","",ROUND(V64*86400,0))</f>
        <v/>
      </c>
      <c r="X64" s="29">
        <f>IF(OR(R64="",U64="",W64=""),"",SUMPRODUCT(($U$2:$U$501=U64)*ISNUMBER($W$2:$W$501)*($W$2:$W$501&lt;W64))+SUMPRODUCT(($U$2:U64=U64)*($W$2:W64=W64)))</f>
        <v/>
      </c>
      <c r="Y64" s="29">
        <f>IF(R64="","",IF(LEN(O64)&gt;0,O64,IF(ISNUMBER(N64),"Offered","Waiting")))</f>
        <v/>
      </c>
      <c r="Z64" s="29">
        <f>IF(AND(Y64="Waiting",X64&lt;&gt;""),SUMPRODUCT(($U$2:$U$501=U64)*($Y$2:$Y$501="Waiting")*ISNUMBER($W$2:$W$501)*($W$2:$W$501&lt;W64))+SUMPRODUCT(($U$2:U64=U64)*($Y$2:Y64="Waiting")*($W$2:W64=W64)),"")</f>
        <v/>
      </c>
      <c r="AA64" s="29">
        <f>IF(X64="","",U64&amp;"|"&amp;X64)</f>
        <v/>
      </c>
      <c r="AB64" s="29">
        <f>IF(Z64="","",U64&amp;"|"&amp;Z64)</f>
        <v/>
      </c>
    </row>
    <row r="65">
      <c r="M65" s="28" t="n"/>
      <c r="N65" s="33" t="n"/>
      <c r="O65" s="30" t="n"/>
      <c r="P65" s="30" t="n"/>
      <c r="Q65" s="28" t="n"/>
      <c r="R65" s="29">
        <f>IFERROR(TRIM(INDEX($A65:$L65,MATCH(Lists!$J$2,$A$1:$L$1,0))&amp;""),"")</f>
        <v/>
      </c>
      <c r="S65" s="29">
        <f>IFERROR(TRIM(INDEX($A65:$L65,MATCH(Lists!$J$3,$A$1:$L$1,0))&amp;""),"")</f>
        <v/>
      </c>
      <c r="T65" s="29">
        <f>IFERROR(TRIM(INDEX($A65:$L65,MATCH(Lists!$J$4,$A$1:$L$1,0))&amp;""),"")</f>
        <v/>
      </c>
      <c r="U65" s="29">
        <f>IFERROR(TRIM(INDEX($A65:$L65,MATCH(Lists!$J$5,$A$1:$L$1,0))&amp;""),"")</f>
        <v/>
      </c>
      <c r="V65" s="32">
        <f>IFERROR(IF(ISNUMBER(INDEX($A65:$L65,MATCH(Lists!$J$8,$A$1:$L$1,0))),INDEX($A65:$L65,MATCH(Lists!$J$8,$A$1:$L$1,0)),DATE(VALUE(LEFT(IFERROR(TRIM(INDEX($A65:$L65,MATCH(Lists!$J$8,$A$1:$L$1,0))&amp;""),""),4)),VALUE(MID(IFERROR(TRIM(INDEX($A65:$L65,MATCH(Lists!$J$8,$A$1:$L$1,0))&amp;""),""),6,2)),VALUE(MID(IFERROR(TRIM(INDEX($A65:$L65,MATCH(Lists!$J$8,$A$1:$L$1,0))&amp;""),""),9,2)))+TIME(VALUE(MID(IFERROR(TRIM(INDEX($A65:$L65,MATCH(Lists!$J$8,$A$1:$L$1,0))&amp;""),""),12,2)),VALUE(MID(IFERROR(TRIM(INDEX($A65:$L65,MATCH(Lists!$J$8,$A$1:$L$1,0))&amp;""),""),15,2)),VALUE(MID(IFERROR(TRIM(INDEX($A65:$L65,MATCH(Lists!$J$8,$A$1:$L$1,0))&amp;""),""),18,2)))),"")</f>
        <v/>
      </c>
      <c r="W65" s="29">
        <f>IF(V65="","",ROUND(V65*86400,0))</f>
        <v/>
      </c>
      <c r="X65" s="29">
        <f>IF(OR(R65="",U65="",W65=""),"",SUMPRODUCT(($U$2:$U$501=U65)*ISNUMBER($W$2:$W$501)*($W$2:$W$501&lt;W65))+SUMPRODUCT(($U$2:U65=U65)*($W$2:W65=W65)))</f>
        <v/>
      </c>
      <c r="Y65" s="29">
        <f>IF(R65="","",IF(LEN(O65)&gt;0,O65,IF(ISNUMBER(N65),"Offered","Waiting")))</f>
        <v/>
      </c>
      <c r="Z65" s="29">
        <f>IF(AND(Y65="Waiting",X65&lt;&gt;""),SUMPRODUCT(($U$2:$U$501=U65)*($Y$2:$Y$501="Waiting")*ISNUMBER($W$2:$W$501)*($W$2:$W$501&lt;W65))+SUMPRODUCT(($U$2:U65=U65)*($Y$2:Y65="Waiting")*($W$2:W65=W65)),"")</f>
        <v/>
      </c>
      <c r="AA65" s="29">
        <f>IF(X65="","",U65&amp;"|"&amp;X65)</f>
        <v/>
      </c>
      <c r="AB65" s="29">
        <f>IF(Z65="","",U65&amp;"|"&amp;Z65)</f>
        <v/>
      </c>
    </row>
    <row r="66">
      <c r="M66" s="28" t="n"/>
      <c r="N66" s="33" t="n"/>
      <c r="O66" s="30" t="n"/>
      <c r="P66" s="30" t="n"/>
      <c r="Q66" s="28" t="n"/>
      <c r="R66" s="29">
        <f>IFERROR(TRIM(INDEX($A66:$L66,MATCH(Lists!$J$2,$A$1:$L$1,0))&amp;""),"")</f>
        <v/>
      </c>
      <c r="S66" s="29">
        <f>IFERROR(TRIM(INDEX($A66:$L66,MATCH(Lists!$J$3,$A$1:$L$1,0))&amp;""),"")</f>
        <v/>
      </c>
      <c r="T66" s="29">
        <f>IFERROR(TRIM(INDEX($A66:$L66,MATCH(Lists!$J$4,$A$1:$L$1,0))&amp;""),"")</f>
        <v/>
      </c>
      <c r="U66" s="29">
        <f>IFERROR(TRIM(INDEX($A66:$L66,MATCH(Lists!$J$5,$A$1:$L$1,0))&amp;""),"")</f>
        <v/>
      </c>
      <c r="V66" s="32">
        <f>IFERROR(IF(ISNUMBER(INDEX($A66:$L66,MATCH(Lists!$J$8,$A$1:$L$1,0))),INDEX($A66:$L66,MATCH(Lists!$J$8,$A$1:$L$1,0)),DATE(VALUE(LEFT(IFERROR(TRIM(INDEX($A66:$L66,MATCH(Lists!$J$8,$A$1:$L$1,0))&amp;""),""),4)),VALUE(MID(IFERROR(TRIM(INDEX($A66:$L66,MATCH(Lists!$J$8,$A$1:$L$1,0))&amp;""),""),6,2)),VALUE(MID(IFERROR(TRIM(INDEX($A66:$L66,MATCH(Lists!$J$8,$A$1:$L$1,0))&amp;""),""),9,2)))+TIME(VALUE(MID(IFERROR(TRIM(INDEX($A66:$L66,MATCH(Lists!$J$8,$A$1:$L$1,0))&amp;""),""),12,2)),VALUE(MID(IFERROR(TRIM(INDEX($A66:$L66,MATCH(Lists!$J$8,$A$1:$L$1,0))&amp;""),""),15,2)),VALUE(MID(IFERROR(TRIM(INDEX($A66:$L66,MATCH(Lists!$J$8,$A$1:$L$1,0))&amp;""),""),18,2)))),"")</f>
        <v/>
      </c>
      <c r="W66" s="29">
        <f>IF(V66="","",ROUND(V66*86400,0))</f>
        <v/>
      </c>
      <c r="X66" s="29">
        <f>IF(OR(R66="",U66="",W66=""),"",SUMPRODUCT(($U$2:$U$501=U66)*ISNUMBER($W$2:$W$501)*($W$2:$W$501&lt;W66))+SUMPRODUCT(($U$2:U66=U66)*($W$2:W66=W66)))</f>
        <v/>
      </c>
      <c r="Y66" s="29">
        <f>IF(R66="","",IF(LEN(O66)&gt;0,O66,IF(ISNUMBER(N66),"Offered","Waiting")))</f>
        <v/>
      </c>
      <c r="Z66" s="29">
        <f>IF(AND(Y66="Waiting",X66&lt;&gt;""),SUMPRODUCT(($U$2:$U$501=U66)*($Y$2:$Y$501="Waiting")*ISNUMBER($W$2:$W$501)*($W$2:$W$501&lt;W66))+SUMPRODUCT(($U$2:U66=U66)*($Y$2:Y66="Waiting")*($W$2:W66=W66)),"")</f>
        <v/>
      </c>
      <c r="AA66" s="29">
        <f>IF(X66="","",U66&amp;"|"&amp;X66)</f>
        <v/>
      </c>
      <c r="AB66" s="29">
        <f>IF(Z66="","",U66&amp;"|"&amp;Z66)</f>
        <v/>
      </c>
    </row>
    <row r="67">
      <c r="M67" s="28" t="n"/>
      <c r="N67" s="33" t="n"/>
      <c r="O67" s="30" t="n"/>
      <c r="P67" s="30" t="n"/>
      <c r="Q67" s="28" t="n"/>
      <c r="R67" s="29">
        <f>IFERROR(TRIM(INDEX($A67:$L67,MATCH(Lists!$J$2,$A$1:$L$1,0))&amp;""),"")</f>
        <v/>
      </c>
      <c r="S67" s="29">
        <f>IFERROR(TRIM(INDEX($A67:$L67,MATCH(Lists!$J$3,$A$1:$L$1,0))&amp;""),"")</f>
        <v/>
      </c>
      <c r="T67" s="29">
        <f>IFERROR(TRIM(INDEX($A67:$L67,MATCH(Lists!$J$4,$A$1:$L$1,0))&amp;""),"")</f>
        <v/>
      </c>
      <c r="U67" s="29">
        <f>IFERROR(TRIM(INDEX($A67:$L67,MATCH(Lists!$J$5,$A$1:$L$1,0))&amp;""),"")</f>
        <v/>
      </c>
      <c r="V67" s="32">
        <f>IFERROR(IF(ISNUMBER(INDEX($A67:$L67,MATCH(Lists!$J$8,$A$1:$L$1,0))),INDEX($A67:$L67,MATCH(Lists!$J$8,$A$1:$L$1,0)),DATE(VALUE(LEFT(IFERROR(TRIM(INDEX($A67:$L67,MATCH(Lists!$J$8,$A$1:$L$1,0))&amp;""),""),4)),VALUE(MID(IFERROR(TRIM(INDEX($A67:$L67,MATCH(Lists!$J$8,$A$1:$L$1,0))&amp;""),""),6,2)),VALUE(MID(IFERROR(TRIM(INDEX($A67:$L67,MATCH(Lists!$J$8,$A$1:$L$1,0))&amp;""),""),9,2)))+TIME(VALUE(MID(IFERROR(TRIM(INDEX($A67:$L67,MATCH(Lists!$J$8,$A$1:$L$1,0))&amp;""),""),12,2)),VALUE(MID(IFERROR(TRIM(INDEX($A67:$L67,MATCH(Lists!$J$8,$A$1:$L$1,0))&amp;""),""),15,2)),VALUE(MID(IFERROR(TRIM(INDEX($A67:$L67,MATCH(Lists!$J$8,$A$1:$L$1,0))&amp;""),""),18,2)))),"")</f>
        <v/>
      </c>
      <c r="W67" s="29">
        <f>IF(V67="","",ROUND(V67*86400,0))</f>
        <v/>
      </c>
      <c r="X67" s="29">
        <f>IF(OR(R67="",U67="",W67=""),"",SUMPRODUCT(($U$2:$U$501=U67)*ISNUMBER($W$2:$W$501)*($W$2:$W$501&lt;W67))+SUMPRODUCT(($U$2:U67=U67)*($W$2:W67=W67)))</f>
        <v/>
      </c>
      <c r="Y67" s="29">
        <f>IF(R67="","",IF(LEN(O67)&gt;0,O67,IF(ISNUMBER(N67),"Offered","Waiting")))</f>
        <v/>
      </c>
      <c r="Z67" s="29">
        <f>IF(AND(Y67="Waiting",X67&lt;&gt;""),SUMPRODUCT(($U$2:$U$501=U67)*($Y$2:$Y$501="Waiting")*ISNUMBER($W$2:$W$501)*($W$2:$W$501&lt;W67))+SUMPRODUCT(($U$2:U67=U67)*($Y$2:Y67="Waiting")*($W$2:W67=W67)),"")</f>
        <v/>
      </c>
      <c r="AA67" s="29">
        <f>IF(X67="","",U67&amp;"|"&amp;X67)</f>
        <v/>
      </c>
      <c r="AB67" s="29">
        <f>IF(Z67="","",U67&amp;"|"&amp;Z67)</f>
        <v/>
      </c>
    </row>
    <row r="68">
      <c r="M68" s="28" t="n"/>
      <c r="N68" s="33" t="n"/>
      <c r="O68" s="30" t="n"/>
      <c r="P68" s="30" t="n"/>
      <c r="Q68" s="28" t="n"/>
      <c r="R68" s="29">
        <f>IFERROR(TRIM(INDEX($A68:$L68,MATCH(Lists!$J$2,$A$1:$L$1,0))&amp;""),"")</f>
        <v/>
      </c>
      <c r="S68" s="29">
        <f>IFERROR(TRIM(INDEX($A68:$L68,MATCH(Lists!$J$3,$A$1:$L$1,0))&amp;""),"")</f>
        <v/>
      </c>
      <c r="T68" s="29">
        <f>IFERROR(TRIM(INDEX($A68:$L68,MATCH(Lists!$J$4,$A$1:$L$1,0))&amp;""),"")</f>
        <v/>
      </c>
      <c r="U68" s="29">
        <f>IFERROR(TRIM(INDEX($A68:$L68,MATCH(Lists!$J$5,$A$1:$L$1,0))&amp;""),"")</f>
        <v/>
      </c>
      <c r="V68" s="32">
        <f>IFERROR(IF(ISNUMBER(INDEX($A68:$L68,MATCH(Lists!$J$8,$A$1:$L$1,0))),INDEX($A68:$L68,MATCH(Lists!$J$8,$A$1:$L$1,0)),DATE(VALUE(LEFT(IFERROR(TRIM(INDEX($A68:$L68,MATCH(Lists!$J$8,$A$1:$L$1,0))&amp;""),""),4)),VALUE(MID(IFERROR(TRIM(INDEX($A68:$L68,MATCH(Lists!$J$8,$A$1:$L$1,0))&amp;""),""),6,2)),VALUE(MID(IFERROR(TRIM(INDEX($A68:$L68,MATCH(Lists!$J$8,$A$1:$L$1,0))&amp;""),""),9,2)))+TIME(VALUE(MID(IFERROR(TRIM(INDEX($A68:$L68,MATCH(Lists!$J$8,$A$1:$L$1,0))&amp;""),""),12,2)),VALUE(MID(IFERROR(TRIM(INDEX($A68:$L68,MATCH(Lists!$J$8,$A$1:$L$1,0))&amp;""),""),15,2)),VALUE(MID(IFERROR(TRIM(INDEX($A68:$L68,MATCH(Lists!$J$8,$A$1:$L$1,0))&amp;""),""),18,2)))),"")</f>
        <v/>
      </c>
      <c r="W68" s="29">
        <f>IF(V68="","",ROUND(V68*86400,0))</f>
        <v/>
      </c>
      <c r="X68" s="29">
        <f>IF(OR(R68="",U68="",W68=""),"",SUMPRODUCT(($U$2:$U$501=U68)*ISNUMBER($W$2:$W$501)*($W$2:$W$501&lt;W68))+SUMPRODUCT(($U$2:U68=U68)*($W$2:W68=W68)))</f>
        <v/>
      </c>
      <c r="Y68" s="29">
        <f>IF(R68="","",IF(LEN(O68)&gt;0,O68,IF(ISNUMBER(N68),"Offered","Waiting")))</f>
        <v/>
      </c>
      <c r="Z68" s="29">
        <f>IF(AND(Y68="Waiting",X68&lt;&gt;""),SUMPRODUCT(($U$2:$U$501=U68)*($Y$2:$Y$501="Waiting")*ISNUMBER($W$2:$W$501)*($W$2:$W$501&lt;W68))+SUMPRODUCT(($U$2:U68=U68)*($Y$2:Y68="Waiting")*($W$2:W68=W68)),"")</f>
        <v/>
      </c>
      <c r="AA68" s="29">
        <f>IF(X68="","",U68&amp;"|"&amp;X68)</f>
        <v/>
      </c>
      <c r="AB68" s="29">
        <f>IF(Z68="","",U68&amp;"|"&amp;Z68)</f>
        <v/>
      </c>
    </row>
    <row r="69">
      <c r="M69" s="28" t="n"/>
      <c r="N69" s="33" t="n"/>
      <c r="O69" s="30" t="n"/>
      <c r="P69" s="30" t="n"/>
      <c r="Q69" s="28" t="n"/>
      <c r="R69" s="29">
        <f>IFERROR(TRIM(INDEX($A69:$L69,MATCH(Lists!$J$2,$A$1:$L$1,0))&amp;""),"")</f>
        <v/>
      </c>
      <c r="S69" s="29">
        <f>IFERROR(TRIM(INDEX($A69:$L69,MATCH(Lists!$J$3,$A$1:$L$1,0))&amp;""),"")</f>
        <v/>
      </c>
      <c r="T69" s="29">
        <f>IFERROR(TRIM(INDEX($A69:$L69,MATCH(Lists!$J$4,$A$1:$L$1,0))&amp;""),"")</f>
        <v/>
      </c>
      <c r="U69" s="29">
        <f>IFERROR(TRIM(INDEX($A69:$L69,MATCH(Lists!$J$5,$A$1:$L$1,0))&amp;""),"")</f>
        <v/>
      </c>
      <c r="V69" s="32">
        <f>IFERROR(IF(ISNUMBER(INDEX($A69:$L69,MATCH(Lists!$J$8,$A$1:$L$1,0))),INDEX($A69:$L69,MATCH(Lists!$J$8,$A$1:$L$1,0)),DATE(VALUE(LEFT(IFERROR(TRIM(INDEX($A69:$L69,MATCH(Lists!$J$8,$A$1:$L$1,0))&amp;""),""),4)),VALUE(MID(IFERROR(TRIM(INDEX($A69:$L69,MATCH(Lists!$J$8,$A$1:$L$1,0))&amp;""),""),6,2)),VALUE(MID(IFERROR(TRIM(INDEX($A69:$L69,MATCH(Lists!$J$8,$A$1:$L$1,0))&amp;""),""),9,2)))+TIME(VALUE(MID(IFERROR(TRIM(INDEX($A69:$L69,MATCH(Lists!$J$8,$A$1:$L$1,0))&amp;""),""),12,2)),VALUE(MID(IFERROR(TRIM(INDEX($A69:$L69,MATCH(Lists!$J$8,$A$1:$L$1,0))&amp;""),""),15,2)),VALUE(MID(IFERROR(TRIM(INDEX($A69:$L69,MATCH(Lists!$J$8,$A$1:$L$1,0))&amp;""),""),18,2)))),"")</f>
        <v/>
      </c>
      <c r="W69" s="29">
        <f>IF(V69="","",ROUND(V69*86400,0))</f>
        <v/>
      </c>
      <c r="X69" s="29">
        <f>IF(OR(R69="",U69="",W69=""),"",SUMPRODUCT(($U$2:$U$501=U69)*ISNUMBER($W$2:$W$501)*($W$2:$W$501&lt;W69))+SUMPRODUCT(($U$2:U69=U69)*($W$2:W69=W69)))</f>
        <v/>
      </c>
      <c r="Y69" s="29">
        <f>IF(R69="","",IF(LEN(O69)&gt;0,O69,IF(ISNUMBER(N69),"Offered","Waiting")))</f>
        <v/>
      </c>
      <c r="Z69" s="29">
        <f>IF(AND(Y69="Waiting",X69&lt;&gt;""),SUMPRODUCT(($U$2:$U$501=U69)*($Y$2:$Y$501="Waiting")*ISNUMBER($W$2:$W$501)*($W$2:$W$501&lt;W69))+SUMPRODUCT(($U$2:U69=U69)*($Y$2:Y69="Waiting")*($W$2:W69=W69)),"")</f>
        <v/>
      </c>
      <c r="AA69" s="29">
        <f>IF(X69="","",U69&amp;"|"&amp;X69)</f>
        <v/>
      </c>
      <c r="AB69" s="29">
        <f>IF(Z69="","",U69&amp;"|"&amp;Z69)</f>
        <v/>
      </c>
    </row>
    <row r="70">
      <c r="M70" s="28" t="n"/>
      <c r="N70" s="33" t="n"/>
      <c r="O70" s="30" t="n"/>
      <c r="P70" s="30" t="n"/>
      <c r="Q70" s="28" t="n"/>
      <c r="R70" s="29">
        <f>IFERROR(TRIM(INDEX($A70:$L70,MATCH(Lists!$J$2,$A$1:$L$1,0))&amp;""),"")</f>
        <v/>
      </c>
      <c r="S70" s="29">
        <f>IFERROR(TRIM(INDEX($A70:$L70,MATCH(Lists!$J$3,$A$1:$L$1,0))&amp;""),"")</f>
        <v/>
      </c>
      <c r="T70" s="29">
        <f>IFERROR(TRIM(INDEX($A70:$L70,MATCH(Lists!$J$4,$A$1:$L$1,0))&amp;""),"")</f>
        <v/>
      </c>
      <c r="U70" s="29">
        <f>IFERROR(TRIM(INDEX($A70:$L70,MATCH(Lists!$J$5,$A$1:$L$1,0))&amp;""),"")</f>
        <v/>
      </c>
      <c r="V70" s="32">
        <f>IFERROR(IF(ISNUMBER(INDEX($A70:$L70,MATCH(Lists!$J$8,$A$1:$L$1,0))),INDEX($A70:$L70,MATCH(Lists!$J$8,$A$1:$L$1,0)),DATE(VALUE(LEFT(IFERROR(TRIM(INDEX($A70:$L70,MATCH(Lists!$J$8,$A$1:$L$1,0))&amp;""),""),4)),VALUE(MID(IFERROR(TRIM(INDEX($A70:$L70,MATCH(Lists!$J$8,$A$1:$L$1,0))&amp;""),""),6,2)),VALUE(MID(IFERROR(TRIM(INDEX($A70:$L70,MATCH(Lists!$J$8,$A$1:$L$1,0))&amp;""),""),9,2)))+TIME(VALUE(MID(IFERROR(TRIM(INDEX($A70:$L70,MATCH(Lists!$J$8,$A$1:$L$1,0))&amp;""),""),12,2)),VALUE(MID(IFERROR(TRIM(INDEX($A70:$L70,MATCH(Lists!$J$8,$A$1:$L$1,0))&amp;""),""),15,2)),VALUE(MID(IFERROR(TRIM(INDEX($A70:$L70,MATCH(Lists!$J$8,$A$1:$L$1,0))&amp;""),""),18,2)))),"")</f>
        <v/>
      </c>
      <c r="W70" s="29">
        <f>IF(V70="","",ROUND(V70*86400,0))</f>
        <v/>
      </c>
      <c r="X70" s="29">
        <f>IF(OR(R70="",U70="",W70=""),"",SUMPRODUCT(($U$2:$U$501=U70)*ISNUMBER($W$2:$W$501)*($W$2:$W$501&lt;W70))+SUMPRODUCT(($U$2:U70=U70)*($W$2:W70=W70)))</f>
        <v/>
      </c>
      <c r="Y70" s="29">
        <f>IF(R70="","",IF(LEN(O70)&gt;0,O70,IF(ISNUMBER(N70),"Offered","Waiting")))</f>
        <v/>
      </c>
      <c r="Z70" s="29">
        <f>IF(AND(Y70="Waiting",X70&lt;&gt;""),SUMPRODUCT(($U$2:$U$501=U70)*($Y$2:$Y$501="Waiting")*ISNUMBER($W$2:$W$501)*($W$2:$W$501&lt;W70))+SUMPRODUCT(($U$2:U70=U70)*($Y$2:Y70="Waiting")*($W$2:W70=W70)),"")</f>
        <v/>
      </c>
      <c r="AA70" s="29">
        <f>IF(X70="","",U70&amp;"|"&amp;X70)</f>
        <v/>
      </c>
      <c r="AB70" s="29">
        <f>IF(Z70="","",U70&amp;"|"&amp;Z70)</f>
        <v/>
      </c>
    </row>
    <row r="71">
      <c r="M71" s="28" t="n"/>
      <c r="N71" s="33" t="n"/>
      <c r="O71" s="30" t="n"/>
      <c r="P71" s="30" t="n"/>
      <c r="Q71" s="28" t="n"/>
      <c r="R71" s="29">
        <f>IFERROR(TRIM(INDEX($A71:$L71,MATCH(Lists!$J$2,$A$1:$L$1,0))&amp;""),"")</f>
        <v/>
      </c>
      <c r="S71" s="29">
        <f>IFERROR(TRIM(INDEX($A71:$L71,MATCH(Lists!$J$3,$A$1:$L$1,0))&amp;""),"")</f>
        <v/>
      </c>
      <c r="T71" s="29">
        <f>IFERROR(TRIM(INDEX($A71:$L71,MATCH(Lists!$J$4,$A$1:$L$1,0))&amp;""),"")</f>
        <v/>
      </c>
      <c r="U71" s="29">
        <f>IFERROR(TRIM(INDEX($A71:$L71,MATCH(Lists!$J$5,$A$1:$L$1,0))&amp;""),"")</f>
        <v/>
      </c>
      <c r="V71" s="32">
        <f>IFERROR(IF(ISNUMBER(INDEX($A71:$L71,MATCH(Lists!$J$8,$A$1:$L$1,0))),INDEX($A71:$L71,MATCH(Lists!$J$8,$A$1:$L$1,0)),DATE(VALUE(LEFT(IFERROR(TRIM(INDEX($A71:$L71,MATCH(Lists!$J$8,$A$1:$L$1,0))&amp;""),""),4)),VALUE(MID(IFERROR(TRIM(INDEX($A71:$L71,MATCH(Lists!$J$8,$A$1:$L$1,0))&amp;""),""),6,2)),VALUE(MID(IFERROR(TRIM(INDEX($A71:$L71,MATCH(Lists!$J$8,$A$1:$L$1,0))&amp;""),""),9,2)))+TIME(VALUE(MID(IFERROR(TRIM(INDEX($A71:$L71,MATCH(Lists!$J$8,$A$1:$L$1,0))&amp;""),""),12,2)),VALUE(MID(IFERROR(TRIM(INDEX($A71:$L71,MATCH(Lists!$J$8,$A$1:$L$1,0))&amp;""),""),15,2)),VALUE(MID(IFERROR(TRIM(INDEX($A71:$L71,MATCH(Lists!$J$8,$A$1:$L$1,0))&amp;""),""),18,2)))),"")</f>
        <v/>
      </c>
      <c r="W71" s="29">
        <f>IF(V71="","",ROUND(V71*86400,0))</f>
        <v/>
      </c>
      <c r="X71" s="29">
        <f>IF(OR(R71="",U71="",W71=""),"",SUMPRODUCT(($U$2:$U$501=U71)*ISNUMBER($W$2:$W$501)*($W$2:$W$501&lt;W71))+SUMPRODUCT(($U$2:U71=U71)*($W$2:W71=W71)))</f>
        <v/>
      </c>
      <c r="Y71" s="29">
        <f>IF(R71="","",IF(LEN(O71)&gt;0,O71,IF(ISNUMBER(N71),"Offered","Waiting")))</f>
        <v/>
      </c>
      <c r="Z71" s="29">
        <f>IF(AND(Y71="Waiting",X71&lt;&gt;""),SUMPRODUCT(($U$2:$U$501=U71)*($Y$2:$Y$501="Waiting")*ISNUMBER($W$2:$W$501)*($W$2:$W$501&lt;W71))+SUMPRODUCT(($U$2:U71=U71)*($Y$2:Y71="Waiting")*($W$2:W71=W71)),"")</f>
        <v/>
      </c>
      <c r="AA71" s="29">
        <f>IF(X71="","",U71&amp;"|"&amp;X71)</f>
        <v/>
      </c>
      <c r="AB71" s="29">
        <f>IF(Z71="","",U71&amp;"|"&amp;Z71)</f>
        <v/>
      </c>
    </row>
    <row r="72">
      <c r="M72" s="28" t="n"/>
      <c r="N72" s="33" t="n"/>
      <c r="O72" s="30" t="n"/>
      <c r="P72" s="30" t="n"/>
      <c r="Q72" s="28" t="n"/>
      <c r="R72" s="29">
        <f>IFERROR(TRIM(INDEX($A72:$L72,MATCH(Lists!$J$2,$A$1:$L$1,0))&amp;""),"")</f>
        <v/>
      </c>
      <c r="S72" s="29">
        <f>IFERROR(TRIM(INDEX($A72:$L72,MATCH(Lists!$J$3,$A$1:$L$1,0))&amp;""),"")</f>
        <v/>
      </c>
      <c r="T72" s="29">
        <f>IFERROR(TRIM(INDEX($A72:$L72,MATCH(Lists!$J$4,$A$1:$L$1,0))&amp;""),"")</f>
        <v/>
      </c>
      <c r="U72" s="29">
        <f>IFERROR(TRIM(INDEX($A72:$L72,MATCH(Lists!$J$5,$A$1:$L$1,0))&amp;""),"")</f>
        <v/>
      </c>
      <c r="V72" s="32">
        <f>IFERROR(IF(ISNUMBER(INDEX($A72:$L72,MATCH(Lists!$J$8,$A$1:$L$1,0))),INDEX($A72:$L72,MATCH(Lists!$J$8,$A$1:$L$1,0)),DATE(VALUE(LEFT(IFERROR(TRIM(INDEX($A72:$L72,MATCH(Lists!$J$8,$A$1:$L$1,0))&amp;""),""),4)),VALUE(MID(IFERROR(TRIM(INDEX($A72:$L72,MATCH(Lists!$J$8,$A$1:$L$1,0))&amp;""),""),6,2)),VALUE(MID(IFERROR(TRIM(INDEX($A72:$L72,MATCH(Lists!$J$8,$A$1:$L$1,0))&amp;""),""),9,2)))+TIME(VALUE(MID(IFERROR(TRIM(INDEX($A72:$L72,MATCH(Lists!$J$8,$A$1:$L$1,0))&amp;""),""),12,2)),VALUE(MID(IFERROR(TRIM(INDEX($A72:$L72,MATCH(Lists!$J$8,$A$1:$L$1,0))&amp;""),""),15,2)),VALUE(MID(IFERROR(TRIM(INDEX($A72:$L72,MATCH(Lists!$J$8,$A$1:$L$1,0))&amp;""),""),18,2)))),"")</f>
        <v/>
      </c>
      <c r="W72" s="29">
        <f>IF(V72="","",ROUND(V72*86400,0))</f>
        <v/>
      </c>
      <c r="X72" s="29">
        <f>IF(OR(R72="",U72="",W72=""),"",SUMPRODUCT(($U$2:$U$501=U72)*ISNUMBER($W$2:$W$501)*($W$2:$W$501&lt;W72))+SUMPRODUCT(($U$2:U72=U72)*($W$2:W72=W72)))</f>
        <v/>
      </c>
      <c r="Y72" s="29">
        <f>IF(R72="","",IF(LEN(O72)&gt;0,O72,IF(ISNUMBER(N72),"Offered","Waiting")))</f>
        <v/>
      </c>
      <c r="Z72" s="29">
        <f>IF(AND(Y72="Waiting",X72&lt;&gt;""),SUMPRODUCT(($U$2:$U$501=U72)*($Y$2:$Y$501="Waiting")*ISNUMBER($W$2:$W$501)*($W$2:$W$501&lt;W72))+SUMPRODUCT(($U$2:U72=U72)*($Y$2:Y72="Waiting")*($W$2:W72=W72)),"")</f>
        <v/>
      </c>
      <c r="AA72" s="29">
        <f>IF(X72="","",U72&amp;"|"&amp;X72)</f>
        <v/>
      </c>
      <c r="AB72" s="29">
        <f>IF(Z72="","",U72&amp;"|"&amp;Z72)</f>
        <v/>
      </c>
    </row>
    <row r="73">
      <c r="M73" s="28" t="n"/>
      <c r="N73" s="33" t="n"/>
      <c r="O73" s="30" t="n"/>
      <c r="P73" s="30" t="n"/>
      <c r="Q73" s="28" t="n"/>
      <c r="R73" s="29">
        <f>IFERROR(TRIM(INDEX($A73:$L73,MATCH(Lists!$J$2,$A$1:$L$1,0))&amp;""),"")</f>
        <v/>
      </c>
      <c r="S73" s="29">
        <f>IFERROR(TRIM(INDEX($A73:$L73,MATCH(Lists!$J$3,$A$1:$L$1,0))&amp;""),"")</f>
        <v/>
      </c>
      <c r="T73" s="29">
        <f>IFERROR(TRIM(INDEX($A73:$L73,MATCH(Lists!$J$4,$A$1:$L$1,0))&amp;""),"")</f>
        <v/>
      </c>
      <c r="U73" s="29">
        <f>IFERROR(TRIM(INDEX($A73:$L73,MATCH(Lists!$J$5,$A$1:$L$1,0))&amp;""),"")</f>
        <v/>
      </c>
      <c r="V73" s="32">
        <f>IFERROR(IF(ISNUMBER(INDEX($A73:$L73,MATCH(Lists!$J$8,$A$1:$L$1,0))),INDEX($A73:$L73,MATCH(Lists!$J$8,$A$1:$L$1,0)),DATE(VALUE(LEFT(IFERROR(TRIM(INDEX($A73:$L73,MATCH(Lists!$J$8,$A$1:$L$1,0))&amp;""),""),4)),VALUE(MID(IFERROR(TRIM(INDEX($A73:$L73,MATCH(Lists!$J$8,$A$1:$L$1,0))&amp;""),""),6,2)),VALUE(MID(IFERROR(TRIM(INDEX($A73:$L73,MATCH(Lists!$J$8,$A$1:$L$1,0))&amp;""),""),9,2)))+TIME(VALUE(MID(IFERROR(TRIM(INDEX($A73:$L73,MATCH(Lists!$J$8,$A$1:$L$1,0))&amp;""),""),12,2)),VALUE(MID(IFERROR(TRIM(INDEX($A73:$L73,MATCH(Lists!$J$8,$A$1:$L$1,0))&amp;""),""),15,2)),VALUE(MID(IFERROR(TRIM(INDEX($A73:$L73,MATCH(Lists!$J$8,$A$1:$L$1,0))&amp;""),""),18,2)))),"")</f>
        <v/>
      </c>
      <c r="W73" s="29">
        <f>IF(V73="","",ROUND(V73*86400,0))</f>
        <v/>
      </c>
      <c r="X73" s="29">
        <f>IF(OR(R73="",U73="",W73=""),"",SUMPRODUCT(($U$2:$U$501=U73)*ISNUMBER($W$2:$W$501)*($W$2:$W$501&lt;W73))+SUMPRODUCT(($U$2:U73=U73)*($W$2:W73=W73)))</f>
        <v/>
      </c>
      <c r="Y73" s="29">
        <f>IF(R73="","",IF(LEN(O73)&gt;0,O73,IF(ISNUMBER(N73),"Offered","Waiting")))</f>
        <v/>
      </c>
      <c r="Z73" s="29">
        <f>IF(AND(Y73="Waiting",X73&lt;&gt;""),SUMPRODUCT(($U$2:$U$501=U73)*($Y$2:$Y$501="Waiting")*ISNUMBER($W$2:$W$501)*($W$2:$W$501&lt;W73))+SUMPRODUCT(($U$2:U73=U73)*($Y$2:Y73="Waiting")*($W$2:W73=W73)),"")</f>
        <v/>
      </c>
      <c r="AA73" s="29">
        <f>IF(X73="","",U73&amp;"|"&amp;X73)</f>
        <v/>
      </c>
      <c r="AB73" s="29">
        <f>IF(Z73="","",U73&amp;"|"&amp;Z73)</f>
        <v/>
      </c>
    </row>
    <row r="74">
      <c r="M74" s="28" t="n"/>
      <c r="N74" s="33" t="n"/>
      <c r="O74" s="30" t="n"/>
      <c r="P74" s="30" t="n"/>
      <c r="Q74" s="28" t="n"/>
      <c r="R74" s="29">
        <f>IFERROR(TRIM(INDEX($A74:$L74,MATCH(Lists!$J$2,$A$1:$L$1,0))&amp;""),"")</f>
        <v/>
      </c>
      <c r="S74" s="29">
        <f>IFERROR(TRIM(INDEX($A74:$L74,MATCH(Lists!$J$3,$A$1:$L$1,0))&amp;""),"")</f>
        <v/>
      </c>
      <c r="T74" s="29">
        <f>IFERROR(TRIM(INDEX($A74:$L74,MATCH(Lists!$J$4,$A$1:$L$1,0))&amp;""),"")</f>
        <v/>
      </c>
      <c r="U74" s="29">
        <f>IFERROR(TRIM(INDEX($A74:$L74,MATCH(Lists!$J$5,$A$1:$L$1,0))&amp;""),"")</f>
        <v/>
      </c>
      <c r="V74" s="32">
        <f>IFERROR(IF(ISNUMBER(INDEX($A74:$L74,MATCH(Lists!$J$8,$A$1:$L$1,0))),INDEX($A74:$L74,MATCH(Lists!$J$8,$A$1:$L$1,0)),DATE(VALUE(LEFT(IFERROR(TRIM(INDEX($A74:$L74,MATCH(Lists!$J$8,$A$1:$L$1,0))&amp;""),""),4)),VALUE(MID(IFERROR(TRIM(INDEX($A74:$L74,MATCH(Lists!$J$8,$A$1:$L$1,0))&amp;""),""),6,2)),VALUE(MID(IFERROR(TRIM(INDEX($A74:$L74,MATCH(Lists!$J$8,$A$1:$L$1,0))&amp;""),""),9,2)))+TIME(VALUE(MID(IFERROR(TRIM(INDEX($A74:$L74,MATCH(Lists!$J$8,$A$1:$L$1,0))&amp;""),""),12,2)),VALUE(MID(IFERROR(TRIM(INDEX($A74:$L74,MATCH(Lists!$J$8,$A$1:$L$1,0))&amp;""),""),15,2)),VALUE(MID(IFERROR(TRIM(INDEX($A74:$L74,MATCH(Lists!$J$8,$A$1:$L$1,0))&amp;""),""),18,2)))),"")</f>
        <v/>
      </c>
      <c r="W74" s="29">
        <f>IF(V74="","",ROUND(V74*86400,0))</f>
        <v/>
      </c>
      <c r="X74" s="29">
        <f>IF(OR(R74="",U74="",W74=""),"",SUMPRODUCT(($U$2:$U$501=U74)*ISNUMBER($W$2:$W$501)*($W$2:$W$501&lt;W74))+SUMPRODUCT(($U$2:U74=U74)*($W$2:W74=W74)))</f>
        <v/>
      </c>
      <c r="Y74" s="29">
        <f>IF(R74="","",IF(LEN(O74)&gt;0,O74,IF(ISNUMBER(N74),"Offered","Waiting")))</f>
        <v/>
      </c>
      <c r="Z74" s="29">
        <f>IF(AND(Y74="Waiting",X74&lt;&gt;""),SUMPRODUCT(($U$2:$U$501=U74)*($Y$2:$Y$501="Waiting")*ISNUMBER($W$2:$W$501)*($W$2:$W$501&lt;W74))+SUMPRODUCT(($U$2:U74=U74)*($Y$2:Y74="Waiting")*($W$2:W74=W74)),"")</f>
        <v/>
      </c>
      <c r="AA74" s="29">
        <f>IF(X74="","",U74&amp;"|"&amp;X74)</f>
        <v/>
      </c>
      <c r="AB74" s="29">
        <f>IF(Z74="","",U74&amp;"|"&amp;Z74)</f>
        <v/>
      </c>
    </row>
    <row r="75">
      <c r="M75" s="28" t="n"/>
      <c r="N75" s="33" t="n"/>
      <c r="O75" s="30" t="n"/>
      <c r="P75" s="30" t="n"/>
      <c r="Q75" s="28" t="n"/>
      <c r="R75" s="29">
        <f>IFERROR(TRIM(INDEX($A75:$L75,MATCH(Lists!$J$2,$A$1:$L$1,0))&amp;""),"")</f>
        <v/>
      </c>
      <c r="S75" s="29">
        <f>IFERROR(TRIM(INDEX($A75:$L75,MATCH(Lists!$J$3,$A$1:$L$1,0))&amp;""),"")</f>
        <v/>
      </c>
      <c r="T75" s="29">
        <f>IFERROR(TRIM(INDEX($A75:$L75,MATCH(Lists!$J$4,$A$1:$L$1,0))&amp;""),"")</f>
        <v/>
      </c>
      <c r="U75" s="29">
        <f>IFERROR(TRIM(INDEX($A75:$L75,MATCH(Lists!$J$5,$A$1:$L$1,0))&amp;""),"")</f>
        <v/>
      </c>
      <c r="V75" s="32">
        <f>IFERROR(IF(ISNUMBER(INDEX($A75:$L75,MATCH(Lists!$J$8,$A$1:$L$1,0))),INDEX($A75:$L75,MATCH(Lists!$J$8,$A$1:$L$1,0)),DATE(VALUE(LEFT(IFERROR(TRIM(INDEX($A75:$L75,MATCH(Lists!$J$8,$A$1:$L$1,0))&amp;""),""),4)),VALUE(MID(IFERROR(TRIM(INDEX($A75:$L75,MATCH(Lists!$J$8,$A$1:$L$1,0))&amp;""),""),6,2)),VALUE(MID(IFERROR(TRIM(INDEX($A75:$L75,MATCH(Lists!$J$8,$A$1:$L$1,0))&amp;""),""),9,2)))+TIME(VALUE(MID(IFERROR(TRIM(INDEX($A75:$L75,MATCH(Lists!$J$8,$A$1:$L$1,0))&amp;""),""),12,2)),VALUE(MID(IFERROR(TRIM(INDEX($A75:$L75,MATCH(Lists!$J$8,$A$1:$L$1,0))&amp;""),""),15,2)),VALUE(MID(IFERROR(TRIM(INDEX($A75:$L75,MATCH(Lists!$J$8,$A$1:$L$1,0))&amp;""),""),18,2)))),"")</f>
        <v/>
      </c>
      <c r="W75" s="29">
        <f>IF(V75="","",ROUND(V75*86400,0))</f>
        <v/>
      </c>
      <c r="X75" s="29">
        <f>IF(OR(R75="",U75="",W75=""),"",SUMPRODUCT(($U$2:$U$501=U75)*ISNUMBER($W$2:$W$501)*($W$2:$W$501&lt;W75))+SUMPRODUCT(($U$2:U75=U75)*($W$2:W75=W75)))</f>
        <v/>
      </c>
      <c r="Y75" s="29">
        <f>IF(R75="","",IF(LEN(O75)&gt;0,O75,IF(ISNUMBER(N75),"Offered","Waiting")))</f>
        <v/>
      </c>
      <c r="Z75" s="29">
        <f>IF(AND(Y75="Waiting",X75&lt;&gt;""),SUMPRODUCT(($U$2:$U$501=U75)*($Y$2:$Y$501="Waiting")*ISNUMBER($W$2:$W$501)*($W$2:$W$501&lt;W75))+SUMPRODUCT(($U$2:U75=U75)*($Y$2:Y75="Waiting")*($W$2:W75=W75)),"")</f>
        <v/>
      </c>
      <c r="AA75" s="29">
        <f>IF(X75="","",U75&amp;"|"&amp;X75)</f>
        <v/>
      </c>
      <c r="AB75" s="29">
        <f>IF(Z75="","",U75&amp;"|"&amp;Z75)</f>
        <v/>
      </c>
    </row>
    <row r="76">
      <c r="M76" s="28" t="n"/>
      <c r="N76" s="33" t="n"/>
      <c r="O76" s="30" t="n"/>
      <c r="P76" s="30" t="n"/>
      <c r="Q76" s="28" t="n"/>
      <c r="R76" s="29">
        <f>IFERROR(TRIM(INDEX($A76:$L76,MATCH(Lists!$J$2,$A$1:$L$1,0))&amp;""),"")</f>
        <v/>
      </c>
      <c r="S76" s="29">
        <f>IFERROR(TRIM(INDEX($A76:$L76,MATCH(Lists!$J$3,$A$1:$L$1,0))&amp;""),"")</f>
        <v/>
      </c>
      <c r="T76" s="29">
        <f>IFERROR(TRIM(INDEX($A76:$L76,MATCH(Lists!$J$4,$A$1:$L$1,0))&amp;""),"")</f>
        <v/>
      </c>
      <c r="U76" s="29">
        <f>IFERROR(TRIM(INDEX($A76:$L76,MATCH(Lists!$J$5,$A$1:$L$1,0))&amp;""),"")</f>
        <v/>
      </c>
      <c r="V76" s="32">
        <f>IFERROR(IF(ISNUMBER(INDEX($A76:$L76,MATCH(Lists!$J$8,$A$1:$L$1,0))),INDEX($A76:$L76,MATCH(Lists!$J$8,$A$1:$L$1,0)),DATE(VALUE(LEFT(IFERROR(TRIM(INDEX($A76:$L76,MATCH(Lists!$J$8,$A$1:$L$1,0))&amp;""),""),4)),VALUE(MID(IFERROR(TRIM(INDEX($A76:$L76,MATCH(Lists!$J$8,$A$1:$L$1,0))&amp;""),""),6,2)),VALUE(MID(IFERROR(TRIM(INDEX($A76:$L76,MATCH(Lists!$J$8,$A$1:$L$1,0))&amp;""),""),9,2)))+TIME(VALUE(MID(IFERROR(TRIM(INDEX($A76:$L76,MATCH(Lists!$J$8,$A$1:$L$1,0))&amp;""),""),12,2)),VALUE(MID(IFERROR(TRIM(INDEX($A76:$L76,MATCH(Lists!$J$8,$A$1:$L$1,0))&amp;""),""),15,2)),VALUE(MID(IFERROR(TRIM(INDEX($A76:$L76,MATCH(Lists!$J$8,$A$1:$L$1,0))&amp;""),""),18,2)))),"")</f>
        <v/>
      </c>
      <c r="W76" s="29">
        <f>IF(V76="","",ROUND(V76*86400,0))</f>
        <v/>
      </c>
      <c r="X76" s="29">
        <f>IF(OR(R76="",U76="",W76=""),"",SUMPRODUCT(($U$2:$U$501=U76)*ISNUMBER($W$2:$W$501)*($W$2:$W$501&lt;W76))+SUMPRODUCT(($U$2:U76=U76)*($W$2:W76=W76)))</f>
        <v/>
      </c>
      <c r="Y76" s="29">
        <f>IF(R76="","",IF(LEN(O76)&gt;0,O76,IF(ISNUMBER(N76),"Offered","Waiting")))</f>
        <v/>
      </c>
      <c r="Z76" s="29">
        <f>IF(AND(Y76="Waiting",X76&lt;&gt;""),SUMPRODUCT(($U$2:$U$501=U76)*($Y$2:$Y$501="Waiting")*ISNUMBER($W$2:$W$501)*($W$2:$W$501&lt;W76))+SUMPRODUCT(($U$2:U76=U76)*($Y$2:Y76="Waiting")*($W$2:W76=W76)),"")</f>
        <v/>
      </c>
      <c r="AA76" s="29">
        <f>IF(X76="","",U76&amp;"|"&amp;X76)</f>
        <v/>
      </c>
      <c r="AB76" s="29">
        <f>IF(Z76="","",U76&amp;"|"&amp;Z76)</f>
        <v/>
      </c>
    </row>
    <row r="77">
      <c r="M77" s="28" t="n"/>
      <c r="N77" s="33" t="n"/>
      <c r="O77" s="30" t="n"/>
      <c r="P77" s="30" t="n"/>
      <c r="Q77" s="28" t="n"/>
      <c r="R77" s="29">
        <f>IFERROR(TRIM(INDEX($A77:$L77,MATCH(Lists!$J$2,$A$1:$L$1,0))&amp;""),"")</f>
        <v/>
      </c>
      <c r="S77" s="29">
        <f>IFERROR(TRIM(INDEX($A77:$L77,MATCH(Lists!$J$3,$A$1:$L$1,0))&amp;""),"")</f>
        <v/>
      </c>
      <c r="T77" s="29">
        <f>IFERROR(TRIM(INDEX($A77:$L77,MATCH(Lists!$J$4,$A$1:$L$1,0))&amp;""),"")</f>
        <v/>
      </c>
      <c r="U77" s="29">
        <f>IFERROR(TRIM(INDEX($A77:$L77,MATCH(Lists!$J$5,$A$1:$L$1,0))&amp;""),"")</f>
        <v/>
      </c>
      <c r="V77" s="32">
        <f>IFERROR(IF(ISNUMBER(INDEX($A77:$L77,MATCH(Lists!$J$8,$A$1:$L$1,0))),INDEX($A77:$L77,MATCH(Lists!$J$8,$A$1:$L$1,0)),DATE(VALUE(LEFT(IFERROR(TRIM(INDEX($A77:$L77,MATCH(Lists!$J$8,$A$1:$L$1,0))&amp;""),""),4)),VALUE(MID(IFERROR(TRIM(INDEX($A77:$L77,MATCH(Lists!$J$8,$A$1:$L$1,0))&amp;""),""),6,2)),VALUE(MID(IFERROR(TRIM(INDEX($A77:$L77,MATCH(Lists!$J$8,$A$1:$L$1,0))&amp;""),""),9,2)))+TIME(VALUE(MID(IFERROR(TRIM(INDEX($A77:$L77,MATCH(Lists!$J$8,$A$1:$L$1,0))&amp;""),""),12,2)),VALUE(MID(IFERROR(TRIM(INDEX($A77:$L77,MATCH(Lists!$J$8,$A$1:$L$1,0))&amp;""),""),15,2)),VALUE(MID(IFERROR(TRIM(INDEX($A77:$L77,MATCH(Lists!$J$8,$A$1:$L$1,0))&amp;""),""),18,2)))),"")</f>
        <v/>
      </c>
      <c r="W77" s="29">
        <f>IF(V77="","",ROUND(V77*86400,0))</f>
        <v/>
      </c>
      <c r="X77" s="29">
        <f>IF(OR(R77="",U77="",W77=""),"",SUMPRODUCT(($U$2:$U$501=U77)*ISNUMBER($W$2:$W$501)*($W$2:$W$501&lt;W77))+SUMPRODUCT(($U$2:U77=U77)*($W$2:W77=W77)))</f>
        <v/>
      </c>
      <c r="Y77" s="29">
        <f>IF(R77="","",IF(LEN(O77)&gt;0,O77,IF(ISNUMBER(N77),"Offered","Waiting")))</f>
        <v/>
      </c>
      <c r="Z77" s="29">
        <f>IF(AND(Y77="Waiting",X77&lt;&gt;""),SUMPRODUCT(($U$2:$U$501=U77)*($Y$2:$Y$501="Waiting")*ISNUMBER($W$2:$W$501)*($W$2:$W$501&lt;W77))+SUMPRODUCT(($U$2:U77=U77)*($Y$2:Y77="Waiting")*($W$2:W77=W77)),"")</f>
        <v/>
      </c>
      <c r="AA77" s="29">
        <f>IF(X77="","",U77&amp;"|"&amp;X77)</f>
        <v/>
      </c>
      <c r="AB77" s="29">
        <f>IF(Z77="","",U77&amp;"|"&amp;Z77)</f>
        <v/>
      </c>
    </row>
    <row r="78">
      <c r="M78" s="28" t="n"/>
      <c r="N78" s="33" t="n"/>
      <c r="O78" s="30" t="n"/>
      <c r="P78" s="30" t="n"/>
      <c r="Q78" s="28" t="n"/>
      <c r="R78" s="29">
        <f>IFERROR(TRIM(INDEX($A78:$L78,MATCH(Lists!$J$2,$A$1:$L$1,0))&amp;""),"")</f>
        <v/>
      </c>
      <c r="S78" s="29">
        <f>IFERROR(TRIM(INDEX($A78:$L78,MATCH(Lists!$J$3,$A$1:$L$1,0))&amp;""),"")</f>
        <v/>
      </c>
      <c r="T78" s="29">
        <f>IFERROR(TRIM(INDEX($A78:$L78,MATCH(Lists!$J$4,$A$1:$L$1,0))&amp;""),"")</f>
        <v/>
      </c>
      <c r="U78" s="29">
        <f>IFERROR(TRIM(INDEX($A78:$L78,MATCH(Lists!$J$5,$A$1:$L$1,0))&amp;""),"")</f>
        <v/>
      </c>
      <c r="V78" s="32">
        <f>IFERROR(IF(ISNUMBER(INDEX($A78:$L78,MATCH(Lists!$J$8,$A$1:$L$1,0))),INDEX($A78:$L78,MATCH(Lists!$J$8,$A$1:$L$1,0)),DATE(VALUE(LEFT(IFERROR(TRIM(INDEX($A78:$L78,MATCH(Lists!$J$8,$A$1:$L$1,0))&amp;""),""),4)),VALUE(MID(IFERROR(TRIM(INDEX($A78:$L78,MATCH(Lists!$J$8,$A$1:$L$1,0))&amp;""),""),6,2)),VALUE(MID(IFERROR(TRIM(INDEX($A78:$L78,MATCH(Lists!$J$8,$A$1:$L$1,0))&amp;""),""),9,2)))+TIME(VALUE(MID(IFERROR(TRIM(INDEX($A78:$L78,MATCH(Lists!$J$8,$A$1:$L$1,0))&amp;""),""),12,2)),VALUE(MID(IFERROR(TRIM(INDEX($A78:$L78,MATCH(Lists!$J$8,$A$1:$L$1,0))&amp;""),""),15,2)),VALUE(MID(IFERROR(TRIM(INDEX($A78:$L78,MATCH(Lists!$J$8,$A$1:$L$1,0))&amp;""),""),18,2)))),"")</f>
        <v/>
      </c>
      <c r="W78" s="29">
        <f>IF(V78="","",ROUND(V78*86400,0))</f>
        <v/>
      </c>
      <c r="X78" s="29">
        <f>IF(OR(R78="",U78="",W78=""),"",SUMPRODUCT(($U$2:$U$501=U78)*ISNUMBER($W$2:$W$501)*($W$2:$W$501&lt;W78))+SUMPRODUCT(($U$2:U78=U78)*($W$2:W78=W78)))</f>
        <v/>
      </c>
      <c r="Y78" s="29">
        <f>IF(R78="","",IF(LEN(O78)&gt;0,O78,IF(ISNUMBER(N78),"Offered","Waiting")))</f>
        <v/>
      </c>
      <c r="Z78" s="29">
        <f>IF(AND(Y78="Waiting",X78&lt;&gt;""),SUMPRODUCT(($U$2:$U$501=U78)*($Y$2:$Y$501="Waiting")*ISNUMBER($W$2:$W$501)*($W$2:$W$501&lt;W78))+SUMPRODUCT(($U$2:U78=U78)*($Y$2:Y78="Waiting")*($W$2:W78=W78)),"")</f>
        <v/>
      </c>
      <c r="AA78" s="29">
        <f>IF(X78="","",U78&amp;"|"&amp;X78)</f>
        <v/>
      </c>
      <c r="AB78" s="29">
        <f>IF(Z78="","",U78&amp;"|"&amp;Z78)</f>
        <v/>
      </c>
    </row>
    <row r="79">
      <c r="M79" s="28" t="n"/>
      <c r="N79" s="33" t="n"/>
      <c r="O79" s="30" t="n"/>
      <c r="P79" s="30" t="n"/>
      <c r="Q79" s="28" t="n"/>
      <c r="R79" s="29">
        <f>IFERROR(TRIM(INDEX($A79:$L79,MATCH(Lists!$J$2,$A$1:$L$1,0))&amp;""),"")</f>
        <v/>
      </c>
      <c r="S79" s="29">
        <f>IFERROR(TRIM(INDEX($A79:$L79,MATCH(Lists!$J$3,$A$1:$L$1,0))&amp;""),"")</f>
        <v/>
      </c>
      <c r="T79" s="29">
        <f>IFERROR(TRIM(INDEX($A79:$L79,MATCH(Lists!$J$4,$A$1:$L$1,0))&amp;""),"")</f>
        <v/>
      </c>
      <c r="U79" s="29">
        <f>IFERROR(TRIM(INDEX($A79:$L79,MATCH(Lists!$J$5,$A$1:$L$1,0))&amp;""),"")</f>
        <v/>
      </c>
      <c r="V79" s="32">
        <f>IFERROR(IF(ISNUMBER(INDEX($A79:$L79,MATCH(Lists!$J$8,$A$1:$L$1,0))),INDEX($A79:$L79,MATCH(Lists!$J$8,$A$1:$L$1,0)),DATE(VALUE(LEFT(IFERROR(TRIM(INDEX($A79:$L79,MATCH(Lists!$J$8,$A$1:$L$1,0))&amp;""),""),4)),VALUE(MID(IFERROR(TRIM(INDEX($A79:$L79,MATCH(Lists!$J$8,$A$1:$L$1,0))&amp;""),""),6,2)),VALUE(MID(IFERROR(TRIM(INDEX($A79:$L79,MATCH(Lists!$J$8,$A$1:$L$1,0))&amp;""),""),9,2)))+TIME(VALUE(MID(IFERROR(TRIM(INDEX($A79:$L79,MATCH(Lists!$J$8,$A$1:$L$1,0))&amp;""),""),12,2)),VALUE(MID(IFERROR(TRIM(INDEX($A79:$L79,MATCH(Lists!$J$8,$A$1:$L$1,0))&amp;""),""),15,2)),VALUE(MID(IFERROR(TRIM(INDEX($A79:$L79,MATCH(Lists!$J$8,$A$1:$L$1,0))&amp;""),""),18,2)))),"")</f>
        <v/>
      </c>
      <c r="W79" s="29">
        <f>IF(V79="","",ROUND(V79*86400,0))</f>
        <v/>
      </c>
      <c r="X79" s="29">
        <f>IF(OR(R79="",U79="",W79=""),"",SUMPRODUCT(($U$2:$U$501=U79)*ISNUMBER($W$2:$W$501)*($W$2:$W$501&lt;W79))+SUMPRODUCT(($U$2:U79=U79)*($W$2:W79=W79)))</f>
        <v/>
      </c>
      <c r="Y79" s="29">
        <f>IF(R79="","",IF(LEN(O79)&gt;0,O79,IF(ISNUMBER(N79),"Offered","Waiting")))</f>
        <v/>
      </c>
      <c r="Z79" s="29">
        <f>IF(AND(Y79="Waiting",X79&lt;&gt;""),SUMPRODUCT(($U$2:$U$501=U79)*($Y$2:$Y$501="Waiting")*ISNUMBER($W$2:$W$501)*($W$2:$W$501&lt;W79))+SUMPRODUCT(($U$2:U79=U79)*($Y$2:Y79="Waiting")*($W$2:W79=W79)),"")</f>
        <v/>
      </c>
      <c r="AA79" s="29">
        <f>IF(X79="","",U79&amp;"|"&amp;X79)</f>
        <v/>
      </c>
      <c r="AB79" s="29">
        <f>IF(Z79="","",U79&amp;"|"&amp;Z79)</f>
        <v/>
      </c>
    </row>
    <row r="80">
      <c r="M80" s="28" t="n"/>
      <c r="N80" s="33" t="n"/>
      <c r="O80" s="30" t="n"/>
      <c r="P80" s="30" t="n"/>
      <c r="Q80" s="28" t="n"/>
      <c r="R80" s="29">
        <f>IFERROR(TRIM(INDEX($A80:$L80,MATCH(Lists!$J$2,$A$1:$L$1,0))&amp;""),"")</f>
        <v/>
      </c>
      <c r="S80" s="29">
        <f>IFERROR(TRIM(INDEX($A80:$L80,MATCH(Lists!$J$3,$A$1:$L$1,0))&amp;""),"")</f>
        <v/>
      </c>
      <c r="T80" s="29">
        <f>IFERROR(TRIM(INDEX($A80:$L80,MATCH(Lists!$J$4,$A$1:$L$1,0))&amp;""),"")</f>
        <v/>
      </c>
      <c r="U80" s="29">
        <f>IFERROR(TRIM(INDEX($A80:$L80,MATCH(Lists!$J$5,$A$1:$L$1,0))&amp;""),"")</f>
        <v/>
      </c>
      <c r="V80" s="32">
        <f>IFERROR(IF(ISNUMBER(INDEX($A80:$L80,MATCH(Lists!$J$8,$A$1:$L$1,0))),INDEX($A80:$L80,MATCH(Lists!$J$8,$A$1:$L$1,0)),DATE(VALUE(LEFT(IFERROR(TRIM(INDEX($A80:$L80,MATCH(Lists!$J$8,$A$1:$L$1,0))&amp;""),""),4)),VALUE(MID(IFERROR(TRIM(INDEX($A80:$L80,MATCH(Lists!$J$8,$A$1:$L$1,0))&amp;""),""),6,2)),VALUE(MID(IFERROR(TRIM(INDEX($A80:$L80,MATCH(Lists!$J$8,$A$1:$L$1,0))&amp;""),""),9,2)))+TIME(VALUE(MID(IFERROR(TRIM(INDEX($A80:$L80,MATCH(Lists!$J$8,$A$1:$L$1,0))&amp;""),""),12,2)),VALUE(MID(IFERROR(TRIM(INDEX($A80:$L80,MATCH(Lists!$J$8,$A$1:$L$1,0))&amp;""),""),15,2)),VALUE(MID(IFERROR(TRIM(INDEX($A80:$L80,MATCH(Lists!$J$8,$A$1:$L$1,0))&amp;""),""),18,2)))),"")</f>
        <v/>
      </c>
      <c r="W80" s="29">
        <f>IF(V80="","",ROUND(V80*86400,0))</f>
        <v/>
      </c>
      <c r="X80" s="29">
        <f>IF(OR(R80="",U80="",W80=""),"",SUMPRODUCT(($U$2:$U$501=U80)*ISNUMBER($W$2:$W$501)*($W$2:$W$501&lt;W80))+SUMPRODUCT(($U$2:U80=U80)*($W$2:W80=W80)))</f>
        <v/>
      </c>
      <c r="Y80" s="29">
        <f>IF(R80="","",IF(LEN(O80)&gt;0,O80,IF(ISNUMBER(N80),"Offered","Waiting")))</f>
        <v/>
      </c>
      <c r="Z80" s="29">
        <f>IF(AND(Y80="Waiting",X80&lt;&gt;""),SUMPRODUCT(($U$2:$U$501=U80)*($Y$2:$Y$501="Waiting")*ISNUMBER($W$2:$W$501)*($W$2:$W$501&lt;W80))+SUMPRODUCT(($U$2:U80=U80)*($Y$2:Y80="Waiting")*($W$2:W80=W80)),"")</f>
        <v/>
      </c>
      <c r="AA80" s="29">
        <f>IF(X80="","",U80&amp;"|"&amp;X80)</f>
        <v/>
      </c>
      <c r="AB80" s="29">
        <f>IF(Z80="","",U80&amp;"|"&amp;Z80)</f>
        <v/>
      </c>
    </row>
    <row r="81">
      <c r="M81" s="28" t="n"/>
      <c r="N81" s="33" t="n"/>
      <c r="O81" s="30" t="n"/>
      <c r="P81" s="30" t="n"/>
      <c r="Q81" s="28" t="n"/>
      <c r="R81" s="29">
        <f>IFERROR(TRIM(INDEX($A81:$L81,MATCH(Lists!$J$2,$A$1:$L$1,0))&amp;""),"")</f>
        <v/>
      </c>
      <c r="S81" s="29">
        <f>IFERROR(TRIM(INDEX($A81:$L81,MATCH(Lists!$J$3,$A$1:$L$1,0))&amp;""),"")</f>
        <v/>
      </c>
      <c r="T81" s="29">
        <f>IFERROR(TRIM(INDEX($A81:$L81,MATCH(Lists!$J$4,$A$1:$L$1,0))&amp;""),"")</f>
        <v/>
      </c>
      <c r="U81" s="29">
        <f>IFERROR(TRIM(INDEX($A81:$L81,MATCH(Lists!$J$5,$A$1:$L$1,0))&amp;""),"")</f>
        <v/>
      </c>
      <c r="V81" s="32">
        <f>IFERROR(IF(ISNUMBER(INDEX($A81:$L81,MATCH(Lists!$J$8,$A$1:$L$1,0))),INDEX($A81:$L81,MATCH(Lists!$J$8,$A$1:$L$1,0)),DATE(VALUE(LEFT(IFERROR(TRIM(INDEX($A81:$L81,MATCH(Lists!$J$8,$A$1:$L$1,0))&amp;""),""),4)),VALUE(MID(IFERROR(TRIM(INDEX($A81:$L81,MATCH(Lists!$J$8,$A$1:$L$1,0))&amp;""),""),6,2)),VALUE(MID(IFERROR(TRIM(INDEX($A81:$L81,MATCH(Lists!$J$8,$A$1:$L$1,0))&amp;""),""),9,2)))+TIME(VALUE(MID(IFERROR(TRIM(INDEX($A81:$L81,MATCH(Lists!$J$8,$A$1:$L$1,0))&amp;""),""),12,2)),VALUE(MID(IFERROR(TRIM(INDEX($A81:$L81,MATCH(Lists!$J$8,$A$1:$L$1,0))&amp;""),""),15,2)),VALUE(MID(IFERROR(TRIM(INDEX($A81:$L81,MATCH(Lists!$J$8,$A$1:$L$1,0))&amp;""),""),18,2)))),"")</f>
        <v/>
      </c>
      <c r="W81" s="29">
        <f>IF(V81="","",ROUND(V81*86400,0))</f>
        <v/>
      </c>
      <c r="X81" s="29">
        <f>IF(OR(R81="",U81="",W81=""),"",SUMPRODUCT(($U$2:$U$501=U81)*ISNUMBER($W$2:$W$501)*($W$2:$W$501&lt;W81))+SUMPRODUCT(($U$2:U81=U81)*($W$2:W81=W81)))</f>
        <v/>
      </c>
      <c r="Y81" s="29">
        <f>IF(R81="","",IF(LEN(O81)&gt;0,O81,IF(ISNUMBER(N81),"Offered","Waiting")))</f>
        <v/>
      </c>
      <c r="Z81" s="29">
        <f>IF(AND(Y81="Waiting",X81&lt;&gt;""),SUMPRODUCT(($U$2:$U$501=U81)*($Y$2:$Y$501="Waiting")*ISNUMBER($W$2:$W$501)*($W$2:$W$501&lt;W81))+SUMPRODUCT(($U$2:U81=U81)*($Y$2:Y81="Waiting")*($W$2:W81=W81)),"")</f>
        <v/>
      </c>
      <c r="AA81" s="29">
        <f>IF(X81="","",U81&amp;"|"&amp;X81)</f>
        <v/>
      </c>
      <c r="AB81" s="29">
        <f>IF(Z81="","",U81&amp;"|"&amp;Z81)</f>
        <v/>
      </c>
    </row>
    <row r="82">
      <c r="M82" s="28" t="n"/>
      <c r="N82" s="33" t="n"/>
      <c r="O82" s="30" t="n"/>
      <c r="P82" s="30" t="n"/>
      <c r="Q82" s="28" t="n"/>
      <c r="R82" s="29">
        <f>IFERROR(TRIM(INDEX($A82:$L82,MATCH(Lists!$J$2,$A$1:$L$1,0))&amp;""),"")</f>
        <v/>
      </c>
      <c r="S82" s="29">
        <f>IFERROR(TRIM(INDEX($A82:$L82,MATCH(Lists!$J$3,$A$1:$L$1,0))&amp;""),"")</f>
        <v/>
      </c>
      <c r="T82" s="29">
        <f>IFERROR(TRIM(INDEX($A82:$L82,MATCH(Lists!$J$4,$A$1:$L$1,0))&amp;""),"")</f>
        <v/>
      </c>
      <c r="U82" s="29">
        <f>IFERROR(TRIM(INDEX($A82:$L82,MATCH(Lists!$J$5,$A$1:$L$1,0))&amp;""),"")</f>
        <v/>
      </c>
      <c r="V82" s="32">
        <f>IFERROR(IF(ISNUMBER(INDEX($A82:$L82,MATCH(Lists!$J$8,$A$1:$L$1,0))),INDEX($A82:$L82,MATCH(Lists!$J$8,$A$1:$L$1,0)),DATE(VALUE(LEFT(IFERROR(TRIM(INDEX($A82:$L82,MATCH(Lists!$J$8,$A$1:$L$1,0))&amp;""),""),4)),VALUE(MID(IFERROR(TRIM(INDEX($A82:$L82,MATCH(Lists!$J$8,$A$1:$L$1,0))&amp;""),""),6,2)),VALUE(MID(IFERROR(TRIM(INDEX($A82:$L82,MATCH(Lists!$J$8,$A$1:$L$1,0))&amp;""),""),9,2)))+TIME(VALUE(MID(IFERROR(TRIM(INDEX($A82:$L82,MATCH(Lists!$J$8,$A$1:$L$1,0))&amp;""),""),12,2)),VALUE(MID(IFERROR(TRIM(INDEX($A82:$L82,MATCH(Lists!$J$8,$A$1:$L$1,0))&amp;""),""),15,2)),VALUE(MID(IFERROR(TRIM(INDEX($A82:$L82,MATCH(Lists!$J$8,$A$1:$L$1,0))&amp;""),""),18,2)))),"")</f>
        <v/>
      </c>
      <c r="W82" s="29">
        <f>IF(V82="","",ROUND(V82*86400,0))</f>
        <v/>
      </c>
      <c r="X82" s="29">
        <f>IF(OR(R82="",U82="",W82=""),"",SUMPRODUCT(($U$2:$U$501=U82)*ISNUMBER($W$2:$W$501)*($W$2:$W$501&lt;W82))+SUMPRODUCT(($U$2:U82=U82)*($W$2:W82=W82)))</f>
        <v/>
      </c>
      <c r="Y82" s="29">
        <f>IF(R82="","",IF(LEN(O82)&gt;0,O82,IF(ISNUMBER(N82),"Offered","Waiting")))</f>
        <v/>
      </c>
      <c r="Z82" s="29">
        <f>IF(AND(Y82="Waiting",X82&lt;&gt;""),SUMPRODUCT(($U$2:$U$501=U82)*($Y$2:$Y$501="Waiting")*ISNUMBER($W$2:$W$501)*($W$2:$W$501&lt;W82))+SUMPRODUCT(($U$2:U82=U82)*($Y$2:Y82="Waiting")*($W$2:W82=W82)),"")</f>
        <v/>
      </c>
      <c r="AA82" s="29">
        <f>IF(X82="","",U82&amp;"|"&amp;X82)</f>
        <v/>
      </c>
      <c r="AB82" s="29">
        <f>IF(Z82="","",U82&amp;"|"&amp;Z82)</f>
        <v/>
      </c>
    </row>
    <row r="83">
      <c r="M83" s="28" t="n"/>
      <c r="N83" s="33" t="n"/>
      <c r="O83" s="30" t="n"/>
      <c r="P83" s="30" t="n"/>
      <c r="Q83" s="28" t="n"/>
      <c r="R83" s="29">
        <f>IFERROR(TRIM(INDEX($A83:$L83,MATCH(Lists!$J$2,$A$1:$L$1,0))&amp;""),"")</f>
        <v/>
      </c>
      <c r="S83" s="29">
        <f>IFERROR(TRIM(INDEX($A83:$L83,MATCH(Lists!$J$3,$A$1:$L$1,0))&amp;""),"")</f>
        <v/>
      </c>
      <c r="T83" s="29">
        <f>IFERROR(TRIM(INDEX($A83:$L83,MATCH(Lists!$J$4,$A$1:$L$1,0))&amp;""),"")</f>
        <v/>
      </c>
      <c r="U83" s="29">
        <f>IFERROR(TRIM(INDEX($A83:$L83,MATCH(Lists!$J$5,$A$1:$L$1,0))&amp;""),"")</f>
        <v/>
      </c>
      <c r="V83" s="32">
        <f>IFERROR(IF(ISNUMBER(INDEX($A83:$L83,MATCH(Lists!$J$8,$A$1:$L$1,0))),INDEX($A83:$L83,MATCH(Lists!$J$8,$A$1:$L$1,0)),DATE(VALUE(LEFT(IFERROR(TRIM(INDEX($A83:$L83,MATCH(Lists!$J$8,$A$1:$L$1,0))&amp;""),""),4)),VALUE(MID(IFERROR(TRIM(INDEX($A83:$L83,MATCH(Lists!$J$8,$A$1:$L$1,0))&amp;""),""),6,2)),VALUE(MID(IFERROR(TRIM(INDEX($A83:$L83,MATCH(Lists!$J$8,$A$1:$L$1,0))&amp;""),""),9,2)))+TIME(VALUE(MID(IFERROR(TRIM(INDEX($A83:$L83,MATCH(Lists!$J$8,$A$1:$L$1,0))&amp;""),""),12,2)),VALUE(MID(IFERROR(TRIM(INDEX($A83:$L83,MATCH(Lists!$J$8,$A$1:$L$1,0))&amp;""),""),15,2)),VALUE(MID(IFERROR(TRIM(INDEX($A83:$L83,MATCH(Lists!$J$8,$A$1:$L$1,0))&amp;""),""),18,2)))),"")</f>
        <v/>
      </c>
      <c r="W83" s="29">
        <f>IF(V83="","",ROUND(V83*86400,0))</f>
        <v/>
      </c>
      <c r="X83" s="29">
        <f>IF(OR(R83="",U83="",W83=""),"",SUMPRODUCT(($U$2:$U$501=U83)*ISNUMBER($W$2:$W$501)*($W$2:$W$501&lt;W83))+SUMPRODUCT(($U$2:U83=U83)*($W$2:W83=W83)))</f>
        <v/>
      </c>
      <c r="Y83" s="29">
        <f>IF(R83="","",IF(LEN(O83)&gt;0,O83,IF(ISNUMBER(N83),"Offered","Waiting")))</f>
        <v/>
      </c>
      <c r="Z83" s="29">
        <f>IF(AND(Y83="Waiting",X83&lt;&gt;""),SUMPRODUCT(($U$2:$U$501=U83)*($Y$2:$Y$501="Waiting")*ISNUMBER($W$2:$W$501)*($W$2:$W$501&lt;W83))+SUMPRODUCT(($U$2:U83=U83)*($Y$2:Y83="Waiting")*($W$2:W83=W83)),"")</f>
        <v/>
      </c>
      <c r="AA83" s="29">
        <f>IF(X83="","",U83&amp;"|"&amp;X83)</f>
        <v/>
      </c>
      <c r="AB83" s="29">
        <f>IF(Z83="","",U83&amp;"|"&amp;Z83)</f>
        <v/>
      </c>
    </row>
    <row r="84">
      <c r="M84" s="28" t="n"/>
      <c r="N84" s="33" t="n"/>
      <c r="O84" s="30" t="n"/>
      <c r="P84" s="30" t="n"/>
      <c r="Q84" s="28" t="n"/>
      <c r="R84" s="29">
        <f>IFERROR(TRIM(INDEX($A84:$L84,MATCH(Lists!$J$2,$A$1:$L$1,0))&amp;""),"")</f>
        <v/>
      </c>
      <c r="S84" s="29">
        <f>IFERROR(TRIM(INDEX($A84:$L84,MATCH(Lists!$J$3,$A$1:$L$1,0))&amp;""),"")</f>
        <v/>
      </c>
      <c r="T84" s="29">
        <f>IFERROR(TRIM(INDEX($A84:$L84,MATCH(Lists!$J$4,$A$1:$L$1,0))&amp;""),"")</f>
        <v/>
      </c>
      <c r="U84" s="29">
        <f>IFERROR(TRIM(INDEX($A84:$L84,MATCH(Lists!$J$5,$A$1:$L$1,0))&amp;""),"")</f>
        <v/>
      </c>
      <c r="V84" s="32">
        <f>IFERROR(IF(ISNUMBER(INDEX($A84:$L84,MATCH(Lists!$J$8,$A$1:$L$1,0))),INDEX($A84:$L84,MATCH(Lists!$J$8,$A$1:$L$1,0)),DATE(VALUE(LEFT(IFERROR(TRIM(INDEX($A84:$L84,MATCH(Lists!$J$8,$A$1:$L$1,0))&amp;""),""),4)),VALUE(MID(IFERROR(TRIM(INDEX($A84:$L84,MATCH(Lists!$J$8,$A$1:$L$1,0))&amp;""),""),6,2)),VALUE(MID(IFERROR(TRIM(INDEX($A84:$L84,MATCH(Lists!$J$8,$A$1:$L$1,0))&amp;""),""),9,2)))+TIME(VALUE(MID(IFERROR(TRIM(INDEX($A84:$L84,MATCH(Lists!$J$8,$A$1:$L$1,0))&amp;""),""),12,2)),VALUE(MID(IFERROR(TRIM(INDEX($A84:$L84,MATCH(Lists!$J$8,$A$1:$L$1,0))&amp;""),""),15,2)),VALUE(MID(IFERROR(TRIM(INDEX($A84:$L84,MATCH(Lists!$J$8,$A$1:$L$1,0))&amp;""),""),18,2)))),"")</f>
        <v/>
      </c>
      <c r="W84" s="29">
        <f>IF(V84="","",ROUND(V84*86400,0))</f>
        <v/>
      </c>
      <c r="X84" s="29">
        <f>IF(OR(R84="",U84="",W84=""),"",SUMPRODUCT(($U$2:$U$501=U84)*ISNUMBER($W$2:$W$501)*($W$2:$W$501&lt;W84))+SUMPRODUCT(($U$2:U84=U84)*($W$2:W84=W84)))</f>
        <v/>
      </c>
      <c r="Y84" s="29">
        <f>IF(R84="","",IF(LEN(O84)&gt;0,O84,IF(ISNUMBER(N84),"Offered","Waiting")))</f>
        <v/>
      </c>
      <c r="Z84" s="29">
        <f>IF(AND(Y84="Waiting",X84&lt;&gt;""),SUMPRODUCT(($U$2:$U$501=U84)*($Y$2:$Y$501="Waiting")*ISNUMBER($W$2:$W$501)*($W$2:$W$501&lt;W84))+SUMPRODUCT(($U$2:U84=U84)*($Y$2:Y84="Waiting")*($W$2:W84=W84)),"")</f>
        <v/>
      </c>
      <c r="AA84" s="29">
        <f>IF(X84="","",U84&amp;"|"&amp;X84)</f>
        <v/>
      </c>
      <c r="AB84" s="29">
        <f>IF(Z84="","",U84&amp;"|"&amp;Z84)</f>
        <v/>
      </c>
    </row>
    <row r="85">
      <c r="M85" s="28" t="n"/>
      <c r="N85" s="33" t="n"/>
      <c r="O85" s="30" t="n"/>
      <c r="P85" s="30" t="n"/>
      <c r="Q85" s="28" t="n"/>
      <c r="R85" s="29">
        <f>IFERROR(TRIM(INDEX($A85:$L85,MATCH(Lists!$J$2,$A$1:$L$1,0))&amp;""),"")</f>
        <v/>
      </c>
      <c r="S85" s="29">
        <f>IFERROR(TRIM(INDEX($A85:$L85,MATCH(Lists!$J$3,$A$1:$L$1,0))&amp;""),"")</f>
        <v/>
      </c>
      <c r="T85" s="29">
        <f>IFERROR(TRIM(INDEX($A85:$L85,MATCH(Lists!$J$4,$A$1:$L$1,0))&amp;""),"")</f>
        <v/>
      </c>
      <c r="U85" s="29">
        <f>IFERROR(TRIM(INDEX($A85:$L85,MATCH(Lists!$J$5,$A$1:$L$1,0))&amp;""),"")</f>
        <v/>
      </c>
      <c r="V85" s="32">
        <f>IFERROR(IF(ISNUMBER(INDEX($A85:$L85,MATCH(Lists!$J$8,$A$1:$L$1,0))),INDEX($A85:$L85,MATCH(Lists!$J$8,$A$1:$L$1,0)),DATE(VALUE(LEFT(IFERROR(TRIM(INDEX($A85:$L85,MATCH(Lists!$J$8,$A$1:$L$1,0))&amp;""),""),4)),VALUE(MID(IFERROR(TRIM(INDEX($A85:$L85,MATCH(Lists!$J$8,$A$1:$L$1,0))&amp;""),""),6,2)),VALUE(MID(IFERROR(TRIM(INDEX($A85:$L85,MATCH(Lists!$J$8,$A$1:$L$1,0))&amp;""),""),9,2)))+TIME(VALUE(MID(IFERROR(TRIM(INDEX($A85:$L85,MATCH(Lists!$J$8,$A$1:$L$1,0))&amp;""),""),12,2)),VALUE(MID(IFERROR(TRIM(INDEX($A85:$L85,MATCH(Lists!$J$8,$A$1:$L$1,0))&amp;""),""),15,2)),VALUE(MID(IFERROR(TRIM(INDEX($A85:$L85,MATCH(Lists!$J$8,$A$1:$L$1,0))&amp;""),""),18,2)))),"")</f>
        <v/>
      </c>
      <c r="W85" s="29">
        <f>IF(V85="","",ROUND(V85*86400,0))</f>
        <v/>
      </c>
      <c r="X85" s="29">
        <f>IF(OR(R85="",U85="",W85=""),"",SUMPRODUCT(($U$2:$U$501=U85)*ISNUMBER($W$2:$W$501)*($W$2:$W$501&lt;W85))+SUMPRODUCT(($U$2:U85=U85)*($W$2:W85=W85)))</f>
        <v/>
      </c>
      <c r="Y85" s="29">
        <f>IF(R85="","",IF(LEN(O85)&gt;0,O85,IF(ISNUMBER(N85),"Offered","Waiting")))</f>
        <v/>
      </c>
      <c r="Z85" s="29">
        <f>IF(AND(Y85="Waiting",X85&lt;&gt;""),SUMPRODUCT(($U$2:$U$501=U85)*($Y$2:$Y$501="Waiting")*ISNUMBER($W$2:$W$501)*($W$2:$W$501&lt;W85))+SUMPRODUCT(($U$2:U85=U85)*($Y$2:Y85="Waiting")*($W$2:W85=W85)),"")</f>
        <v/>
      </c>
      <c r="AA85" s="29">
        <f>IF(X85="","",U85&amp;"|"&amp;X85)</f>
        <v/>
      </c>
      <c r="AB85" s="29">
        <f>IF(Z85="","",U85&amp;"|"&amp;Z85)</f>
        <v/>
      </c>
    </row>
    <row r="86">
      <c r="M86" s="28" t="n"/>
      <c r="N86" s="33" t="n"/>
      <c r="O86" s="30" t="n"/>
      <c r="P86" s="30" t="n"/>
      <c r="Q86" s="28" t="n"/>
      <c r="R86" s="29">
        <f>IFERROR(TRIM(INDEX($A86:$L86,MATCH(Lists!$J$2,$A$1:$L$1,0))&amp;""),"")</f>
        <v/>
      </c>
      <c r="S86" s="29">
        <f>IFERROR(TRIM(INDEX($A86:$L86,MATCH(Lists!$J$3,$A$1:$L$1,0))&amp;""),"")</f>
        <v/>
      </c>
      <c r="T86" s="29">
        <f>IFERROR(TRIM(INDEX($A86:$L86,MATCH(Lists!$J$4,$A$1:$L$1,0))&amp;""),"")</f>
        <v/>
      </c>
      <c r="U86" s="29">
        <f>IFERROR(TRIM(INDEX($A86:$L86,MATCH(Lists!$J$5,$A$1:$L$1,0))&amp;""),"")</f>
        <v/>
      </c>
      <c r="V86" s="32">
        <f>IFERROR(IF(ISNUMBER(INDEX($A86:$L86,MATCH(Lists!$J$8,$A$1:$L$1,0))),INDEX($A86:$L86,MATCH(Lists!$J$8,$A$1:$L$1,0)),DATE(VALUE(LEFT(IFERROR(TRIM(INDEX($A86:$L86,MATCH(Lists!$J$8,$A$1:$L$1,0))&amp;""),""),4)),VALUE(MID(IFERROR(TRIM(INDEX($A86:$L86,MATCH(Lists!$J$8,$A$1:$L$1,0))&amp;""),""),6,2)),VALUE(MID(IFERROR(TRIM(INDEX($A86:$L86,MATCH(Lists!$J$8,$A$1:$L$1,0))&amp;""),""),9,2)))+TIME(VALUE(MID(IFERROR(TRIM(INDEX($A86:$L86,MATCH(Lists!$J$8,$A$1:$L$1,0))&amp;""),""),12,2)),VALUE(MID(IFERROR(TRIM(INDEX($A86:$L86,MATCH(Lists!$J$8,$A$1:$L$1,0))&amp;""),""),15,2)),VALUE(MID(IFERROR(TRIM(INDEX($A86:$L86,MATCH(Lists!$J$8,$A$1:$L$1,0))&amp;""),""),18,2)))),"")</f>
        <v/>
      </c>
      <c r="W86" s="29">
        <f>IF(V86="","",ROUND(V86*86400,0))</f>
        <v/>
      </c>
      <c r="X86" s="29">
        <f>IF(OR(R86="",U86="",W86=""),"",SUMPRODUCT(($U$2:$U$501=U86)*ISNUMBER($W$2:$W$501)*($W$2:$W$501&lt;W86))+SUMPRODUCT(($U$2:U86=U86)*($W$2:W86=W86)))</f>
        <v/>
      </c>
      <c r="Y86" s="29">
        <f>IF(R86="","",IF(LEN(O86)&gt;0,O86,IF(ISNUMBER(N86),"Offered","Waiting")))</f>
        <v/>
      </c>
      <c r="Z86" s="29">
        <f>IF(AND(Y86="Waiting",X86&lt;&gt;""),SUMPRODUCT(($U$2:$U$501=U86)*($Y$2:$Y$501="Waiting")*ISNUMBER($W$2:$W$501)*($W$2:$W$501&lt;W86))+SUMPRODUCT(($U$2:U86=U86)*($Y$2:Y86="Waiting")*($W$2:W86=W86)),"")</f>
        <v/>
      </c>
      <c r="AA86" s="29">
        <f>IF(X86="","",U86&amp;"|"&amp;X86)</f>
        <v/>
      </c>
      <c r="AB86" s="29">
        <f>IF(Z86="","",U86&amp;"|"&amp;Z86)</f>
        <v/>
      </c>
    </row>
    <row r="87">
      <c r="M87" s="28" t="n"/>
      <c r="N87" s="33" t="n"/>
      <c r="O87" s="30" t="n"/>
      <c r="P87" s="30" t="n"/>
      <c r="Q87" s="28" t="n"/>
      <c r="R87" s="29">
        <f>IFERROR(TRIM(INDEX($A87:$L87,MATCH(Lists!$J$2,$A$1:$L$1,0))&amp;""),"")</f>
        <v/>
      </c>
      <c r="S87" s="29">
        <f>IFERROR(TRIM(INDEX($A87:$L87,MATCH(Lists!$J$3,$A$1:$L$1,0))&amp;""),"")</f>
        <v/>
      </c>
      <c r="T87" s="29">
        <f>IFERROR(TRIM(INDEX($A87:$L87,MATCH(Lists!$J$4,$A$1:$L$1,0))&amp;""),"")</f>
        <v/>
      </c>
      <c r="U87" s="29">
        <f>IFERROR(TRIM(INDEX($A87:$L87,MATCH(Lists!$J$5,$A$1:$L$1,0))&amp;""),"")</f>
        <v/>
      </c>
      <c r="V87" s="32">
        <f>IFERROR(IF(ISNUMBER(INDEX($A87:$L87,MATCH(Lists!$J$8,$A$1:$L$1,0))),INDEX($A87:$L87,MATCH(Lists!$J$8,$A$1:$L$1,0)),DATE(VALUE(LEFT(IFERROR(TRIM(INDEX($A87:$L87,MATCH(Lists!$J$8,$A$1:$L$1,0))&amp;""),""),4)),VALUE(MID(IFERROR(TRIM(INDEX($A87:$L87,MATCH(Lists!$J$8,$A$1:$L$1,0))&amp;""),""),6,2)),VALUE(MID(IFERROR(TRIM(INDEX($A87:$L87,MATCH(Lists!$J$8,$A$1:$L$1,0))&amp;""),""),9,2)))+TIME(VALUE(MID(IFERROR(TRIM(INDEX($A87:$L87,MATCH(Lists!$J$8,$A$1:$L$1,0))&amp;""),""),12,2)),VALUE(MID(IFERROR(TRIM(INDEX($A87:$L87,MATCH(Lists!$J$8,$A$1:$L$1,0))&amp;""),""),15,2)),VALUE(MID(IFERROR(TRIM(INDEX($A87:$L87,MATCH(Lists!$J$8,$A$1:$L$1,0))&amp;""),""),18,2)))),"")</f>
        <v/>
      </c>
      <c r="W87" s="29">
        <f>IF(V87="","",ROUND(V87*86400,0))</f>
        <v/>
      </c>
      <c r="X87" s="29">
        <f>IF(OR(R87="",U87="",W87=""),"",SUMPRODUCT(($U$2:$U$501=U87)*ISNUMBER($W$2:$W$501)*($W$2:$W$501&lt;W87))+SUMPRODUCT(($U$2:U87=U87)*($W$2:W87=W87)))</f>
        <v/>
      </c>
      <c r="Y87" s="29">
        <f>IF(R87="","",IF(LEN(O87)&gt;0,O87,IF(ISNUMBER(N87),"Offered","Waiting")))</f>
        <v/>
      </c>
      <c r="Z87" s="29">
        <f>IF(AND(Y87="Waiting",X87&lt;&gt;""),SUMPRODUCT(($U$2:$U$501=U87)*($Y$2:$Y$501="Waiting")*ISNUMBER($W$2:$W$501)*($W$2:$W$501&lt;W87))+SUMPRODUCT(($U$2:U87=U87)*($Y$2:Y87="Waiting")*($W$2:W87=W87)),"")</f>
        <v/>
      </c>
      <c r="AA87" s="29">
        <f>IF(X87="","",U87&amp;"|"&amp;X87)</f>
        <v/>
      </c>
      <c r="AB87" s="29">
        <f>IF(Z87="","",U87&amp;"|"&amp;Z87)</f>
        <v/>
      </c>
    </row>
    <row r="88">
      <c r="M88" s="28" t="n"/>
      <c r="N88" s="33" t="n"/>
      <c r="O88" s="30" t="n"/>
      <c r="P88" s="30" t="n"/>
      <c r="Q88" s="28" t="n"/>
      <c r="R88" s="29">
        <f>IFERROR(TRIM(INDEX($A88:$L88,MATCH(Lists!$J$2,$A$1:$L$1,0))&amp;""),"")</f>
        <v/>
      </c>
      <c r="S88" s="29">
        <f>IFERROR(TRIM(INDEX($A88:$L88,MATCH(Lists!$J$3,$A$1:$L$1,0))&amp;""),"")</f>
        <v/>
      </c>
      <c r="T88" s="29">
        <f>IFERROR(TRIM(INDEX($A88:$L88,MATCH(Lists!$J$4,$A$1:$L$1,0))&amp;""),"")</f>
        <v/>
      </c>
      <c r="U88" s="29">
        <f>IFERROR(TRIM(INDEX($A88:$L88,MATCH(Lists!$J$5,$A$1:$L$1,0))&amp;""),"")</f>
        <v/>
      </c>
      <c r="V88" s="32">
        <f>IFERROR(IF(ISNUMBER(INDEX($A88:$L88,MATCH(Lists!$J$8,$A$1:$L$1,0))),INDEX($A88:$L88,MATCH(Lists!$J$8,$A$1:$L$1,0)),DATE(VALUE(LEFT(IFERROR(TRIM(INDEX($A88:$L88,MATCH(Lists!$J$8,$A$1:$L$1,0))&amp;""),""),4)),VALUE(MID(IFERROR(TRIM(INDEX($A88:$L88,MATCH(Lists!$J$8,$A$1:$L$1,0))&amp;""),""),6,2)),VALUE(MID(IFERROR(TRIM(INDEX($A88:$L88,MATCH(Lists!$J$8,$A$1:$L$1,0))&amp;""),""),9,2)))+TIME(VALUE(MID(IFERROR(TRIM(INDEX($A88:$L88,MATCH(Lists!$J$8,$A$1:$L$1,0))&amp;""),""),12,2)),VALUE(MID(IFERROR(TRIM(INDEX($A88:$L88,MATCH(Lists!$J$8,$A$1:$L$1,0))&amp;""),""),15,2)),VALUE(MID(IFERROR(TRIM(INDEX($A88:$L88,MATCH(Lists!$J$8,$A$1:$L$1,0))&amp;""),""),18,2)))),"")</f>
        <v/>
      </c>
      <c r="W88" s="29">
        <f>IF(V88="","",ROUND(V88*86400,0))</f>
        <v/>
      </c>
      <c r="X88" s="29">
        <f>IF(OR(R88="",U88="",W88=""),"",SUMPRODUCT(($U$2:$U$501=U88)*ISNUMBER($W$2:$W$501)*($W$2:$W$501&lt;W88))+SUMPRODUCT(($U$2:U88=U88)*($W$2:W88=W88)))</f>
        <v/>
      </c>
      <c r="Y88" s="29">
        <f>IF(R88="","",IF(LEN(O88)&gt;0,O88,IF(ISNUMBER(N88),"Offered","Waiting")))</f>
        <v/>
      </c>
      <c r="Z88" s="29">
        <f>IF(AND(Y88="Waiting",X88&lt;&gt;""),SUMPRODUCT(($U$2:$U$501=U88)*($Y$2:$Y$501="Waiting")*ISNUMBER($W$2:$W$501)*($W$2:$W$501&lt;W88))+SUMPRODUCT(($U$2:U88=U88)*($Y$2:Y88="Waiting")*($W$2:W88=W88)),"")</f>
        <v/>
      </c>
      <c r="AA88" s="29">
        <f>IF(X88="","",U88&amp;"|"&amp;X88)</f>
        <v/>
      </c>
      <c r="AB88" s="29">
        <f>IF(Z88="","",U88&amp;"|"&amp;Z88)</f>
        <v/>
      </c>
    </row>
    <row r="89">
      <c r="M89" s="28" t="n"/>
      <c r="N89" s="33" t="n"/>
      <c r="O89" s="30" t="n"/>
      <c r="P89" s="30" t="n"/>
      <c r="Q89" s="28" t="n"/>
      <c r="R89" s="29">
        <f>IFERROR(TRIM(INDEX($A89:$L89,MATCH(Lists!$J$2,$A$1:$L$1,0))&amp;""),"")</f>
        <v/>
      </c>
      <c r="S89" s="29">
        <f>IFERROR(TRIM(INDEX($A89:$L89,MATCH(Lists!$J$3,$A$1:$L$1,0))&amp;""),"")</f>
        <v/>
      </c>
      <c r="T89" s="29">
        <f>IFERROR(TRIM(INDEX($A89:$L89,MATCH(Lists!$J$4,$A$1:$L$1,0))&amp;""),"")</f>
        <v/>
      </c>
      <c r="U89" s="29">
        <f>IFERROR(TRIM(INDEX($A89:$L89,MATCH(Lists!$J$5,$A$1:$L$1,0))&amp;""),"")</f>
        <v/>
      </c>
      <c r="V89" s="32">
        <f>IFERROR(IF(ISNUMBER(INDEX($A89:$L89,MATCH(Lists!$J$8,$A$1:$L$1,0))),INDEX($A89:$L89,MATCH(Lists!$J$8,$A$1:$L$1,0)),DATE(VALUE(LEFT(IFERROR(TRIM(INDEX($A89:$L89,MATCH(Lists!$J$8,$A$1:$L$1,0))&amp;""),""),4)),VALUE(MID(IFERROR(TRIM(INDEX($A89:$L89,MATCH(Lists!$J$8,$A$1:$L$1,0))&amp;""),""),6,2)),VALUE(MID(IFERROR(TRIM(INDEX($A89:$L89,MATCH(Lists!$J$8,$A$1:$L$1,0))&amp;""),""),9,2)))+TIME(VALUE(MID(IFERROR(TRIM(INDEX($A89:$L89,MATCH(Lists!$J$8,$A$1:$L$1,0))&amp;""),""),12,2)),VALUE(MID(IFERROR(TRIM(INDEX($A89:$L89,MATCH(Lists!$J$8,$A$1:$L$1,0))&amp;""),""),15,2)),VALUE(MID(IFERROR(TRIM(INDEX($A89:$L89,MATCH(Lists!$J$8,$A$1:$L$1,0))&amp;""),""),18,2)))),"")</f>
        <v/>
      </c>
      <c r="W89" s="29">
        <f>IF(V89="","",ROUND(V89*86400,0))</f>
        <v/>
      </c>
      <c r="X89" s="29">
        <f>IF(OR(R89="",U89="",W89=""),"",SUMPRODUCT(($U$2:$U$501=U89)*ISNUMBER($W$2:$W$501)*($W$2:$W$501&lt;W89))+SUMPRODUCT(($U$2:U89=U89)*($W$2:W89=W89)))</f>
        <v/>
      </c>
      <c r="Y89" s="29">
        <f>IF(R89="","",IF(LEN(O89)&gt;0,O89,IF(ISNUMBER(N89),"Offered","Waiting")))</f>
        <v/>
      </c>
      <c r="Z89" s="29">
        <f>IF(AND(Y89="Waiting",X89&lt;&gt;""),SUMPRODUCT(($U$2:$U$501=U89)*($Y$2:$Y$501="Waiting")*ISNUMBER($W$2:$W$501)*($W$2:$W$501&lt;W89))+SUMPRODUCT(($U$2:U89=U89)*($Y$2:Y89="Waiting")*($W$2:W89=W89)),"")</f>
        <v/>
      </c>
      <c r="AA89" s="29">
        <f>IF(X89="","",U89&amp;"|"&amp;X89)</f>
        <v/>
      </c>
      <c r="AB89" s="29">
        <f>IF(Z89="","",U89&amp;"|"&amp;Z89)</f>
        <v/>
      </c>
    </row>
    <row r="90">
      <c r="M90" s="28" t="n"/>
      <c r="N90" s="33" t="n"/>
      <c r="O90" s="30" t="n"/>
      <c r="P90" s="30" t="n"/>
      <c r="Q90" s="28" t="n"/>
      <c r="R90" s="29">
        <f>IFERROR(TRIM(INDEX($A90:$L90,MATCH(Lists!$J$2,$A$1:$L$1,0))&amp;""),"")</f>
        <v/>
      </c>
      <c r="S90" s="29">
        <f>IFERROR(TRIM(INDEX($A90:$L90,MATCH(Lists!$J$3,$A$1:$L$1,0))&amp;""),"")</f>
        <v/>
      </c>
      <c r="T90" s="29">
        <f>IFERROR(TRIM(INDEX($A90:$L90,MATCH(Lists!$J$4,$A$1:$L$1,0))&amp;""),"")</f>
        <v/>
      </c>
      <c r="U90" s="29">
        <f>IFERROR(TRIM(INDEX($A90:$L90,MATCH(Lists!$J$5,$A$1:$L$1,0))&amp;""),"")</f>
        <v/>
      </c>
      <c r="V90" s="32">
        <f>IFERROR(IF(ISNUMBER(INDEX($A90:$L90,MATCH(Lists!$J$8,$A$1:$L$1,0))),INDEX($A90:$L90,MATCH(Lists!$J$8,$A$1:$L$1,0)),DATE(VALUE(LEFT(IFERROR(TRIM(INDEX($A90:$L90,MATCH(Lists!$J$8,$A$1:$L$1,0))&amp;""),""),4)),VALUE(MID(IFERROR(TRIM(INDEX($A90:$L90,MATCH(Lists!$J$8,$A$1:$L$1,0))&amp;""),""),6,2)),VALUE(MID(IFERROR(TRIM(INDEX($A90:$L90,MATCH(Lists!$J$8,$A$1:$L$1,0))&amp;""),""),9,2)))+TIME(VALUE(MID(IFERROR(TRIM(INDEX($A90:$L90,MATCH(Lists!$J$8,$A$1:$L$1,0))&amp;""),""),12,2)),VALUE(MID(IFERROR(TRIM(INDEX($A90:$L90,MATCH(Lists!$J$8,$A$1:$L$1,0))&amp;""),""),15,2)),VALUE(MID(IFERROR(TRIM(INDEX($A90:$L90,MATCH(Lists!$J$8,$A$1:$L$1,0))&amp;""),""),18,2)))),"")</f>
        <v/>
      </c>
      <c r="W90" s="29">
        <f>IF(V90="","",ROUND(V90*86400,0))</f>
        <v/>
      </c>
      <c r="X90" s="29">
        <f>IF(OR(R90="",U90="",W90=""),"",SUMPRODUCT(($U$2:$U$501=U90)*ISNUMBER($W$2:$W$501)*($W$2:$W$501&lt;W90))+SUMPRODUCT(($U$2:U90=U90)*($W$2:W90=W90)))</f>
        <v/>
      </c>
      <c r="Y90" s="29">
        <f>IF(R90="","",IF(LEN(O90)&gt;0,O90,IF(ISNUMBER(N90),"Offered","Waiting")))</f>
        <v/>
      </c>
      <c r="Z90" s="29">
        <f>IF(AND(Y90="Waiting",X90&lt;&gt;""),SUMPRODUCT(($U$2:$U$501=U90)*($Y$2:$Y$501="Waiting")*ISNUMBER($W$2:$W$501)*($W$2:$W$501&lt;W90))+SUMPRODUCT(($U$2:U90=U90)*($Y$2:Y90="Waiting")*($W$2:W90=W90)),"")</f>
        <v/>
      </c>
      <c r="AA90" s="29">
        <f>IF(X90="","",U90&amp;"|"&amp;X90)</f>
        <v/>
      </c>
      <c r="AB90" s="29">
        <f>IF(Z90="","",U90&amp;"|"&amp;Z90)</f>
        <v/>
      </c>
    </row>
    <row r="91">
      <c r="M91" s="28" t="n"/>
      <c r="N91" s="33" t="n"/>
      <c r="O91" s="30" t="n"/>
      <c r="P91" s="30" t="n"/>
      <c r="Q91" s="28" t="n"/>
      <c r="R91" s="29">
        <f>IFERROR(TRIM(INDEX($A91:$L91,MATCH(Lists!$J$2,$A$1:$L$1,0))&amp;""),"")</f>
        <v/>
      </c>
      <c r="S91" s="29">
        <f>IFERROR(TRIM(INDEX($A91:$L91,MATCH(Lists!$J$3,$A$1:$L$1,0))&amp;""),"")</f>
        <v/>
      </c>
      <c r="T91" s="29">
        <f>IFERROR(TRIM(INDEX($A91:$L91,MATCH(Lists!$J$4,$A$1:$L$1,0))&amp;""),"")</f>
        <v/>
      </c>
      <c r="U91" s="29">
        <f>IFERROR(TRIM(INDEX($A91:$L91,MATCH(Lists!$J$5,$A$1:$L$1,0))&amp;""),"")</f>
        <v/>
      </c>
      <c r="V91" s="32">
        <f>IFERROR(IF(ISNUMBER(INDEX($A91:$L91,MATCH(Lists!$J$8,$A$1:$L$1,0))),INDEX($A91:$L91,MATCH(Lists!$J$8,$A$1:$L$1,0)),DATE(VALUE(LEFT(IFERROR(TRIM(INDEX($A91:$L91,MATCH(Lists!$J$8,$A$1:$L$1,0))&amp;""),""),4)),VALUE(MID(IFERROR(TRIM(INDEX($A91:$L91,MATCH(Lists!$J$8,$A$1:$L$1,0))&amp;""),""),6,2)),VALUE(MID(IFERROR(TRIM(INDEX($A91:$L91,MATCH(Lists!$J$8,$A$1:$L$1,0))&amp;""),""),9,2)))+TIME(VALUE(MID(IFERROR(TRIM(INDEX($A91:$L91,MATCH(Lists!$J$8,$A$1:$L$1,0))&amp;""),""),12,2)),VALUE(MID(IFERROR(TRIM(INDEX($A91:$L91,MATCH(Lists!$J$8,$A$1:$L$1,0))&amp;""),""),15,2)),VALUE(MID(IFERROR(TRIM(INDEX($A91:$L91,MATCH(Lists!$J$8,$A$1:$L$1,0))&amp;""),""),18,2)))),"")</f>
        <v/>
      </c>
      <c r="W91" s="29">
        <f>IF(V91="","",ROUND(V91*86400,0))</f>
        <v/>
      </c>
      <c r="X91" s="29">
        <f>IF(OR(R91="",U91="",W91=""),"",SUMPRODUCT(($U$2:$U$501=U91)*ISNUMBER($W$2:$W$501)*($W$2:$W$501&lt;W91))+SUMPRODUCT(($U$2:U91=U91)*($W$2:W91=W91)))</f>
        <v/>
      </c>
      <c r="Y91" s="29">
        <f>IF(R91="","",IF(LEN(O91)&gt;0,O91,IF(ISNUMBER(N91),"Offered","Waiting")))</f>
        <v/>
      </c>
      <c r="Z91" s="29">
        <f>IF(AND(Y91="Waiting",X91&lt;&gt;""),SUMPRODUCT(($U$2:$U$501=U91)*($Y$2:$Y$501="Waiting")*ISNUMBER($W$2:$W$501)*($W$2:$W$501&lt;W91))+SUMPRODUCT(($U$2:U91=U91)*($Y$2:Y91="Waiting")*($W$2:W91=W91)),"")</f>
        <v/>
      </c>
      <c r="AA91" s="29">
        <f>IF(X91="","",U91&amp;"|"&amp;X91)</f>
        <v/>
      </c>
      <c r="AB91" s="29">
        <f>IF(Z91="","",U91&amp;"|"&amp;Z91)</f>
        <v/>
      </c>
    </row>
    <row r="92">
      <c r="M92" s="28" t="n"/>
      <c r="N92" s="33" t="n"/>
      <c r="O92" s="30" t="n"/>
      <c r="P92" s="30" t="n"/>
      <c r="Q92" s="28" t="n"/>
      <c r="R92" s="29">
        <f>IFERROR(TRIM(INDEX($A92:$L92,MATCH(Lists!$J$2,$A$1:$L$1,0))&amp;""),"")</f>
        <v/>
      </c>
      <c r="S92" s="29">
        <f>IFERROR(TRIM(INDEX($A92:$L92,MATCH(Lists!$J$3,$A$1:$L$1,0))&amp;""),"")</f>
        <v/>
      </c>
      <c r="T92" s="29">
        <f>IFERROR(TRIM(INDEX($A92:$L92,MATCH(Lists!$J$4,$A$1:$L$1,0))&amp;""),"")</f>
        <v/>
      </c>
      <c r="U92" s="29">
        <f>IFERROR(TRIM(INDEX($A92:$L92,MATCH(Lists!$J$5,$A$1:$L$1,0))&amp;""),"")</f>
        <v/>
      </c>
      <c r="V92" s="32">
        <f>IFERROR(IF(ISNUMBER(INDEX($A92:$L92,MATCH(Lists!$J$8,$A$1:$L$1,0))),INDEX($A92:$L92,MATCH(Lists!$J$8,$A$1:$L$1,0)),DATE(VALUE(LEFT(IFERROR(TRIM(INDEX($A92:$L92,MATCH(Lists!$J$8,$A$1:$L$1,0))&amp;""),""),4)),VALUE(MID(IFERROR(TRIM(INDEX($A92:$L92,MATCH(Lists!$J$8,$A$1:$L$1,0))&amp;""),""),6,2)),VALUE(MID(IFERROR(TRIM(INDEX($A92:$L92,MATCH(Lists!$J$8,$A$1:$L$1,0))&amp;""),""),9,2)))+TIME(VALUE(MID(IFERROR(TRIM(INDEX($A92:$L92,MATCH(Lists!$J$8,$A$1:$L$1,0))&amp;""),""),12,2)),VALUE(MID(IFERROR(TRIM(INDEX($A92:$L92,MATCH(Lists!$J$8,$A$1:$L$1,0))&amp;""),""),15,2)),VALUE(MID(IFERROR(TRIM(INDEX($A92:$L92,MATCH(Lists!$J$8,$A$1:$L$1,0))&amp;""),""),18,2)))),"")</f>
        <v/>
      </c>
      <c r="W92" s="29">
        <f>IF(V92="","",ROUND(V92*86400,0))</f>
        <v/>
      </c>
      <c r="X92" s="29">
        <f>IF(OR(R92="",U92="",W92=""),"",SUMPRODUCT(($U$2:$U$501=U92)*ISNUMBER($W$2:$W$501)*($W$2:$W$501&lt;W92))+SUMPRODUCT(($U$2:U92=U92)*($W$2:W92=W92)))</f>
        <v/>
      </c>
      <c r="Y92" s="29">
        <f>IF(R92="","",IF(LEN(O92)&gt;0,O92,IF(ISNUMBER(N92),"Offered","Waiting")))</f>
        <v/>
      </c>
      <c r="Z92" s="29">
        <f>IF(AND(Y92="Waiting",X92&lt;&gt;""),SUMPRODUCT(($U$2:$U$501=U92)*($Y$2:$Y$501="Waiting")*ISNUMBER($W$2:$W$501)*($W$2:$W$501&lt;W92))+SUMPRODUCT(($U$2:U92=U92)*($Y$2:Y92="Waiting")*($W$2:W92=W92)),"")</f>
        <v/>
      </c>
      <c r="AA92" s="29">
        <f>IF(X92="","",U92&amp;"|"&amp;X92)</f>
        <v/>
      </c>
      <c r="AB92" s="29">
        <f>IF(Z92="","",U92&amp;"|"&amp;Z92)</f>
        <v/>
      </c>
    </row>
    <row r="93">
      <c r="M93" s="28" t="n"/>
      <c r="N93" s="33" t="n"/>
      <c r="O93" s="30" t="n"/>
      <c r="P93" s="30" t="n"/>
      <c r="Q93" s="28" t="n"/>
      <c r="R93" s="29">
        <f>IFERROR(TRIM(INDEX($A93:$L93,MATCH(Lists!$J$2,$A$1:$L$1,0))&amp;""),"")</f>
        <v/>
      </c>
      <c r="S93" s="29">
        <f>IFERROR(TRIM(INDEX($A93:$L93,MATCH(Lists!$J$3,$A$1:$L$1,0))&amp;""),"")</f>
        <v/>
      </c>
      <c r="T93" s="29">
        <f>IFERROR(TRIM(INDEX($A93:$L93,MATCH(Lists!$J$4,$A$1:$L$1,0))&amp;""),"")</f>
        <v/>
      </c>
      <c r="U93" s="29">
        <f>IFERROR(TRIM(INDEX($A93:$L93,MATCH(Lists!$J$5,$A$1:$L$1,0))&amp;""),"")</f>
        <v/>
      </c>
      <c r="V93" s="32">
        <f>IFERROR(IF(ISNUMBER(INDEX($A93:$L93,MATCH(Lists!$J$8,$A$1:$L$1,0))),INDEX($A93:$L93,MATCH(Lists!$J$8,$A$1:$L$1,0)),DATE(VALUE(LEFT(IFERROR(TRIM(INDEX($A93:$L93,MATCH(Lists!$J$8,$A$1:$L$1,0))&amp;""),""),4)),VALUE(MID(IFERROR(TRIM(INDEX($A93:$L93,MATCH(Lists!$J$8,$A$1:$L$1,0))&amp;""),""),6,2)),VALUE(MID(IFERROR(TRIM(INDEX($A93:$L93,MATCH(Lists!$J$8,$A$1:$L$1,0))&amp;""),""),9,2)))+TIME(VALUE(MID(IFERROR(TRIM(INDEX($A93:$L93,MATCH(Lists!$J$8,$A$1:$L$1,0))&amp;""),""),12,2)),VALUE(MID(IFERROR(TRIM(INDEX($A93:$L93,MATCH(Lists!$J$8,$A$1:$L$1,0))&amp;""),""),15,2)),VALUE(MID(IFERROR(TRIM(INDEX($A93:$L93,MATCH(Lists!$J$8,$A$1:$L$1,0))&amp;""),""),18,2)))),"")</f>
        <v/>
      </c>
      <c r="W93" s="29">
        <f>IF(V93="","",ROUND(V93*86400,0))</f>
        <v/>
      </c>
      <c r="X93" s="29">
        <f>IF(OR(R93="",U93="",W93=""),"",SUMPRODUCT(($U$2:$U$501=U93)*ISNUMBER($W$2:$W$501)*($W$2:$W$501&lt;W93))+SUMPRODUCT(($U$2:U93=U93)*($W$2:W93=W93)))</f>
        <v/>
      </c>
      <c r="Y93" s="29">
        <f>IF(R93="","",IF(LEN(O93)&gt;0,O93,IF(ISNUMBER(N93),"Offered","Waiting")))</f>
        <v/>
      </c>
      <c r="Z93" s="29">
        <f>IF(AND(Y93="Waiting",X93&lt;&gt;""),SUMPRODUCT(($U$2:$U$501=U93)*($Y$2:$Y$501="Waiting")*ISNUMBER($W$2:$W$501)*($W$2:$W$501&lt;W93))+SUMPRODUCT(($U$2:U93=U93)*($Y$2:Y93="Waiting")*($W$2:W93=W93)),"")</f>
        <v/>
      </c>
      <c r="AA93" s="29">
        <f>IF(X93="","",U93&amp;"|"&amp;X93)</f>
        <v/>
      </c>
      <c r="AB93" s="29">
        <f>IF(Z93="","",U93&amp;"|"&amp;Z93)</f>
        <v/>
      </c>
    </row>
    <row r="94">
      <c r="M94" s="28" t="n"/>
      <c r="N94" s="33" t="n"/>
      <c r="O94" s="30" t="n"/>
      <c r="P94" s="30" t="n"/>
      <c r="Q94" s="28" t="n"/>
      <c r="R94" s="29">
        <f>IFERROR(TRIM(INDEX($A94:$L94,MATCH(Lists!$J$2,$A$1:$L$1,0))&amp;""),"")</f>
        <v/>
      </c>
      <c r="S94" s="29">
        <f>IFERROR(TRIM(INDEX($A94:$L94,MATCH(Lists!$J$3,$A$1:$L$1,0))&amp;""),"")</f>
        <v/>
      </c>
      <c r="T94" s="29">
        <f>IFERROR(TRIM(INDEX($A94:$L94,MATCH(Lists!$J$4,$A$1:$L$1,0))&amp;""),"")</f>
        <v/>
      </c>
      <c r="U94" s="29">
        <f>IFERROR(TRIM(INDEX($A94:$L94,MATCH(Lists!$J$5,$A$1:$L$1,0))&amp;""),"")</f>
        <v/>
      </c>
      <c r="V94" s="32">
        <f>IFERROR(IF(ISNUMBER(INDEX($A94:$L94,MATCH(Lists!$J$8,$A$1:$L$1,0))),INDEX($A94:$L94,MATCH(Lists!$J$8,$A$1:$L$1,0)),DATE(VALUE(LEFT(IFERROR(TRIM(INDEX($A94:$L94,MATCH(Lists!$J$8,$A$1:$L$1,0))&amp;""),""),4)),VALUE(MID(IFERROR(TRIM(INDEX($A94:$L94,MATCH(Lists!$J$8,$A$1:$L$1,0))&amp;""),""),6,2)),VALUE(MID(IFERROR(TRIM(INDEX($A94:$L94,MATCH(Lists!$J$8,$A$1:$L$1,0))&amp;""),""),9,2)))+TIME(VALUE(MID(IFERROR(TRIM(INDEX($A94:$L94,MATCH(Lists!$J$8,$A$1:$L$1,0))&amp;""),""),12,2)),VALUE(MID(IFERROR(TRIM(INDEX($A94:$L94,MATCH(Lists!$J$8,$A$1:$L$1,0))&amp;""),""),15,2)),VALUE(MID(IFERROR(TRIM(INDEX($A94:$L94,MATCH(Lists!$J$8,$A$1:$L$1,0))&amp;""),""),18,2)))),"")</f>
        <v/>
      </c>
      <c r="W94" s="29">
        <f>IF(V94="","",ROUND(V94*86400,0))</f>
        <v/>
      </c>
      <c r="X94" s="29">
        <f>IF(OR(R94="",U94="",W94=""),"",SUMPRODUCT(($U$2:$U$501=U94)*ISNUMBER($W$2:$W$501)*($W$2:$W$501&lt;W94))+SUMPRODUCT(($U$2:U94=U94)*($W$2:W94=W94)))</f>
        <v/>
      </c>
      <c r="Y94" s="29">
        <f>IF(R94="","",IF(LEN(O94)&gt;0,O94,IF(ISNUMBER(N94),"Offered","Waiting")))</f>
        <v/>
      </c>
      <c r="Z94" s="29">
        <f>IF(AND(Y94="Waiting",X94&lt;&gt;""),SUMPRODUCT(($U$2:$U$501=U94)*($Y$2:$Y$501="Waiting")*ISNUMBER($W$2:$W$501)*($W$2:$W$501&lt;W94))+SUMPRODUCT(($U$2:U94=U94)*($Y$2:Y94="Waiting")*($W$2:W94=W94)),"")</f>
        <v/>
      </c>
      <c r="AA94" s="29">
        <f>IF(X94="","",U94&amp;"|"&amp;X94)</f>
        <v/>
      </c>
      <c r="AB94" s="29">
        <f>IF(Z94="","",U94&amp;"|"&amp;Z94)</f>
        <v/>
      </c>
    </row>
    <row r="95">
      <c r="M95" s="28" t="n"/>
      <c r="N95" s="33" t="n"/>
      <c r="O95" s="30" t="n"/>
      <c r="P95" s="30" t="n"/>
      <c r="Q95" s="28" t="n"/>
      <c r="R95" s="29">
        <f>IFERROR(TRIM(INDEX($A95:$L95,MATCH(Lists!$J$2,$A$1:$L$1,0))&amp;""),"")</f>
        <v/>
      </c>
      <c r="S95" s="29">
        <f>IFERROR(TRIM(INDEX($A95:$L95,MATCH(Lists!$J$3,$A$1:$L$1,0))&amp;""),"")</f>
        <v/>
      </c>
      <c r="T95" s="29">
        <f>IFERROR(TRIM(INDEX($A95:$L95,MATCH(Lists!$J$4,$A$1:$L$1,0))&amp;""),"")</f>
        <v/>
      </c>
      <c r="U95" s="29">
        <f>IFERROR(TRIM(INDEX($A95:$L95,MATCH(Lists!$J$5,$A$1:$L$1,0))&amp;""),"")</f>
        <v/>
      </c>
      <c r="V95" s="32">
        <f>IFERROR(IF(ISNUMBER(INDEX($A95:$L95,MATCH(Lists!$J$8,$A$1:$L$1,0))),INDEX($A95:$L95,MATCH(Lists!$J$8,$A$1:$L$1,0)),DATE(VALUE(LEFT(IFERROR(TRIM(INDEX($A95:$L95,MATCH(Lists!$J$8,$A$1:$L$1,0))&amp;""),""),4)),VALUE(MID(IFERROR(TRIM(INDEX($A95:$L95,MATCH(Lists!$J$8,$A$1:$L$1,0))&amp;""),""),6,2)),VALUE(MID(IFERROR(TRIM(INDEX($A95:$L95,MATCH(Lists!$J$8,$A$1:$L$1,0))&amp;""),""),9,2)))+TIME(VALUE(MID(IFERROR(TRIM(INDEX($A95:$L95,MATCH(Lists!$J$8,$A$1:$L$1,0))&amp;""),""),12,2)),VALUE(MID(IFERROR(TRIM(INDEX($A95:$L95,MATCH(Lists!$J$8,$A$1:$L$1,0))&amp;""),""),15,2)),VALUE(MID(IFERROR(TRIM(INDEX($A95:$L95,MATCH(Lists!$J$8,$A$1:$L$1,0))&amp;""),""),18,2)))),"")</f>
        <v/>
      </c>
      <c r="W95" s="29">
        <f>IF(V95="","",ROUND(V95*86400,0))</f>
        <v/>
      </c>
      <c r="X95" s="29">
        <f>IF(OR(R95="",U95="",W95=""),"",SUMPRODUCT(($U$2:$U$501=U95)*ISNUMBER($W$2:$W$501)*($W$2:$W$501&lt;W95))+SUMPRODUCT(($U$2:U95=U95)*($W$2:W95=W95)))</f>
        <v/>
      </c>
      <c r="Y95" s="29">
        <f>IF(R95="","",IF(LEN(O95)&gt;0,O95,IF(ISNUMBER(N95),"Offered","Waiting")))</f>
        <v/>
      </c>
      <c r="Z95" s="29">
        <f>IF(AND(Y95="Waiting",X95&lt;&gt;""),SUMPRODUCT(($U$2:$U$501=U95)*($Y$2:$Y$501="Waiting")*ISNUMBER($W$2:$W$501)*($W$2:$W$501&lt;W95))+SUMPRODUCT(($U$2:U95=U95)*($Y$2:Y95="Waiting")*($W$2:W95=W95)),"")</f>
        <v/>
      </c>
      <c r="AA95" s="29">
        <f>IF(X95="","",U95&amp;"|"&amp;X95)</f>
        <v/>
      </c>
      <c r="AB95" s="29">
        <f>IF(Z95="","",U95&amp;"|"&amp;Z95)</f>
        <v/>
      </c>
    </row>
    <row r="96">
      <c r="M96" s="28" t="n"/>
      <c r="N96" s="33" t="n"/>
      <c r="O96" s="30" t="n"/>
      <c r="P96" s="30" t="n"/>
      <c r="Q96" s="28" t="n"/>
      <c r="R96" s="29">
        <f>IFERROR(TRIM(INDEX($A96:$L96,MATCH(Lists!$J$2,$A$1:$L$1,0))&amp;""),"")</f>
        <v/>
      </c>
      <c r="S96" s="29">
        <f>IFERROR(TRIM(INDEX($A96:$L96,MATCH(Lists!$J$3,$A$1:$L$1,0))&amp;""),"")</f>
        <v/>
      </c>
      <c r="T96" s="29">
        <f>IFERROR(TRIM(INDEX($A96:$L96,MATCH(Lists!$J$4,$A$1:$L$1,0))&amp;""),"")</f>
        <v/>
      </c>
      <c r="U96" s="29">
        <f>IFERROR(TRIM(INDEX($A96:$L96,MATCH(Lists!$J$5,$A$1:$L$1,0))&amp;""),"")</f>
        <v/>
      </c>
      <c r="V96" s="32">
        <f>IFERROR(IF(ISNUMBER(INDEX($A96:$L96,MATCH(Lists!$J$8,$A$1:$L$1,0))),INDEX($A96:$L96,MATCH(Lists!$J$8,$A$1:$L$1,0)),DATE(VALUE(LEFT(IFERROR(TRIM(INDEX($A96:$L96,MATCH(Lists!$J$8,$A$1:$L$1,0))&amp;""),""),4)),VALUE(MID(IFERROR(TRIM(INDEX($A96:$L96,MATCH(Lists!$J$8,$A$1:$L$1,0))&amp;""),""),6,2)),VALUE(MID(IFERROR(TRIM(INDEX($A96:$L96,MATCH(Lists!$J$8,$A$1:$L$1,0))&amp;""),""),9,2)))+TIME(VALUE(MID(IFERROR(TRIM(INDEX($A96:$L96,MATCH(Lists!$J$8,$A$1:$L$1,0))&amp;""),""),12,2)),VALUE(MID(IFERROR(TRIM(INDEX($A96:$L96,MATCH(Lists!$J$8,$A$1:$L$1,0))&amp;""),""),15,2)),VALUE(MID(IFERROR(TRIM(INDEX($A96:$L96,MATCH(Lists!$J$8,$A$1:$L$1,0))&amp;""),""),18,2)))),"")</f>
        <v/>
      </c>
      <c r="W96" s="29">
        <f>IF(V96="","",ROUND(V96*86400,0))</f>
        <v/>
      </c>
      <c r="X96" s="29">
        <f>IF(OR(R96="",U96="",W96=""),"",SUMPRODUCT(($U$2:$U$501=U96)*ISNUMBER($W$2:$W$501)*($W$2:$W$501&lt;W96))+SUMPRODUCT(($U$2:U96=U96)*($W$2:W96=W96)))</f>
        <v/>
      </c>
      <c r="Y96" s="29">
        <f>IF(R96="","",IF(LEN(O96)&gt;0,O96,IF(ISNUMBER(N96),"Offered","Waiting")))</f>
        <v/>
      </c>
      <c r="Z96" s="29">
        <f>IF(AND(Y96="Waiting",X96&lt;&gt;""),SUMPRODUCT(($U$2:$U$501=U96)*($Y$2:$Y$501="Waiting")*ISNUMBER($W$2:$W$501)*($W$2:$W$501&lt;W96))+SUMPRODUCT(($U$2:U96=U96)*($Y$2:Y96="Waiting")*($W$2:W96=W96)),"")</f>
        <v/>
      </c>
      <c r="AA96" s="29">
        <f>IF(X96="","",U96&amp;"|"&amp;X96)</f>
        <v/>
      </c>
      <c r="AB96" s="29">
        <f>IF(Z96="","",U96&amp;"|"&amp;Z96)</f>
        <v/>
      </c>
    </row>
    <row r="97">
      <c r="M97" s="28" t="n"/>
      <c r="N97" s="33" t="n"/>
      <c r="O97" s="30" t="n"/>
      <c r="P97" s="30" t="n"/>
      <c r="Q97" s="28" t="n"/>
      <c r="R97" s="29">
        <f>IFERROR(TRIM(INDEX($A97:$L97,MATCH(Lists!$J$2,$A$1:$L$1,0))&amp;""),"")</f>
        <v/>
      </c>
      <c r="S97" s="29">
        <f>IFERROR(TRIM(INDEX($A97:$L97,MATCH(Lists!$J$3,$A$1:$L$1,0))&amp;""),"")</f>
        <v/>
      </c>
      <c r="T97" s="29">
        <f>IFERROR(TRIM(INDEX($A97:$L97,MATCH(Lists!$J$4,$A$1:$L$1,0))&amp;""),"")</f>
        <v/>
      </c>
      <c r="U97" s="29">
        <f>IFERROR(TRIM(INDEX($A97:$L97,MATCH(Lists!$J$5,$A$1:$L$1,0))&amp;""),"")</f>
        <v/>
      </c>
      <c r="V97" s="32">
        <f>IFERROR(IF(ISNUMBER(INDEX($A97:$L97,MATCH(Lists!$J$8,$A$1:$L$1,0))),INDEX($A97:$L97,MATCH(Lists!$J$8,$A$1:$L$1,0)),DATE(VALUE(LEFT(IFERROR(TRIM(INDEX($A97:$L97,MATCH(Lists!$J$8,$A$1:$L$1,0))&amp;""),""),4)),VALUE(MID(IFERROR(TRIM(INDEX($A97:$L97,MATCH(Lists!$J$8,$A$1:$L$1,0))&amp;""),""),6,2)),VALUE(MID(IFERROR(TRIM(INDEX($A97:$L97,MATCH(Lists!$J$8,$A$1:$L$1,0))&amp;""),""),9,2)))+TIME(VALUE(MID(IFERROR(TRIM(INDEX($A97:$L97,MATCH(Lists!$J$8,$A$1:$L$1,0))&amp;""),""),12,2)),VALUE(MID(IFERROR(TRIM(INDEX($A97:$L97,MATCH(Lists!$J$8,$A$1:$L$1,0))&amp;""),""),15,2)),VALUE(MID(IFERROR(TRIM(INDEX($A97:$L97,MATCH(Lists!$J$8,$A$1:$L$1,0))&amp;""),""),18,2)))),"")</f>
        <v/>
      </c>
      <c r="W97" s="29">
        <f>IF(V97="","",ROUND(V97*86400,0))</f>
        <v/>
      </c>
      <c r="X97" s="29">
        <f>IF(OR(R97="",U97="",W97=""),"",SUMPRODUCT(($U$2:$U$501=U97)*ISNUMBER($W$2:$W$501)*($W$2:$W$501&lt;W97))+SUMPRODUCT(($U$2:U97=U97)*($W$2:W97=W97)))</f>
        <v/>
      </c>
      <c r="Y97" s="29">
        <f>IF(R97="","",IF(LEN(O97)&gt;0,O97,IF(ISNUMBER(N97),"Offered","Waiting")))</f>
        <v/>
      </c>
      <c r="Z97" s="29">
        <f>IF(AND(Y97="Waiting",X97&lt;&gt;""),SUMPRODUCT(($U$2:$U$501=U97)*($Y$2:$Y$501="Waiting")*ISNUMBER($W$2:$W$501)*($W$2:$W$501&lt;W97))+SUMPRODUCT(($U$2:U97=U97)*($Y$2:Y97="Waiting")*($W$2:W97=W97)),"")</f>
        <v/>
      </c>
      <c r="AA97" s="29">
        <f>IF(X97="","",U97&amp;"|"&amp;X97)</f>
        <v/>
      </c>
      <c r="AB97" s="29">
        <f>IF(Z97="","",U97&amp;"|"&amp;Z97)</f>
        <v/>
      </c>
    </row>
    <row r="98">
      <c r="M98" s="28" t="n"/>
      <c r="N98" s="33" t="n"/>
      <c r="O98" s="30" t="n"/>
      <c r="P98" s="30" t="n"/>
      <c r="Q98" s="28" t="n"/>
      <c r="R98" s="29">
        <f>IFERROR(TRIM(INDEX($A98:$L98,MATCH(Lists!$J$2,$A$1:$L$1,0))&amp;""),"")</f>
        <v/>
      </c>
      <c r="S98" s="29">
        <f>IFERROR(TRIM(INDEX($A98:$L98,MATCH(Lists!$J$3,$A$1:$L$1,0))&amp;""),"")</f>
        <v/>
      </c>
      <c r="T98" s="29">
        <f>IFERROR(TRIM(INDEX($A98:$L98,MATCH(Lists!$J$4,$A$1:$L$1,0))&amp;""),"")</f>
        <v/>
      </c>
      <c r="U98" s="29">
        <f>IFERROR(TRIM(INDEX($A98:$L98,MATCH(Lists!$J$5,$A$1:$L$1,0))&amp;""),"")</f>
        <v/>
      </c>
      <c r="V98" s="32">
        <f>IFERROR(IF(ISNUMBER(INDEX($A98:$L98,MATCH(Lists!$J$8,$A$1:$L$1,0))),INDEX($A98:$L98,MATCH(Lists!$J$8,$A$1:$L$1,0)),DATE(VALUE(LEFT(IFERROR(TRIM(INDEX($A98:$L98,MATCH(Lists!$J$8,$A$1:$L$1,0))&amp;""),""),4)),VALUE(MID(IFERROR(TRIM(INDEX($A98:$L98,MATCH(Lists!$J$8,$A$1:$L$1,0))&amp;""),""),6,2)),VALUE(MID(IFERROR(TRIM(INDEX($A98:$L98,MATCH(Lists!$J$8,$A$1:$L$1,0))&amp;""),""),9,2)))+TIME(VALUE(MID(IFERROR(TRIM(INDEX($A98:$L98,MATCH(Lists!$J$8,$A$1:$L$1,0))&amp;""),""),12,2)),VALUE(MID(IFERROR(TRIM(INDEX($A98:$L98,MATCH(Lists!$J$8,$A$1:$L$1,0))&amp;""),""),15,2)),VALUE(MID(IFERROR(TRIM(INDEX($A98:$L98,MATCH(Lists!$J$8,$A$1:$L$1,0))&amp;""),""),18,2)))),"")</f>
        <v/>
      </c>
      <c r="W98" s="29">
        <f>IF(V98="","",ROUND(V98*86400,0))</f>
        <v/>
      </c>
      <c r="X98" s="29">
        <f>IF(OR(R98="",U98="",W98=""),"",SUMPRODUCT(($U$2:$U$501=U98)*ISNUMBER($W$2:$W$501)*($W$2:$W$501&lt;W98))+SUMPRODUCT(($U$2:U98=U98)*($W$2:W98=W98)))</f>
        <v/>
      </c>
      <c r="Y98" s="29">
        <f>IF(R98="","",IF(LEN(O98)&gt;0,O98,IF(ISNUMBER(N98),"Offered","Waiting")))</f>
        <v/>
      </c>
      <c r="Z98" s="29">
        <f>IF(AND(Y98="Waiting",X98&lt;&gt;""),SUMPRODUCT(($U$2:$U$501=U98)*($Y$2:$Y$501="Waiting")*ISNUMBER($W$2:$W$501)*($W$2:$W$501&lt;W98))+SUMPRODUCT(($U$2:U98=U98)*($Y$2:Y98="Waiting")*($W$2:W98=W98)),"")</f>
        <v/>
      </c>
      <c r="AA98" s="29">
        <f>IF(X98="","",U98&amp;"|"&amp;X98)</f>
        <v/>
      </c>
      <c r="AB98" s="29">
        <f>IF(Z98="","",U98&amp;"|"&amp;Z98)</f>
        <v/>
      </c>
    </row>
    <row r="99">
      <c r="M99" s="28" t="n"/>
      <c r="N99" s="33" t="n"/>
      <c r="O99" s="30" t="n"/>
      <c r="P99" s="30" t="n"/>
      <c r="Q99" s="28" t="n"/>
      <c r="R99" s="29">
        <f>IFERROR(TRIM(INDEX($A99:$L99,MATCH(Lists!$J$2,$A$1:$L$1,0))&amp;""),"")</f>
        <v/>
      </c>
      <c r="S99" s="29">
        <f>IFERROR(TRIM(INDEX($A99:$L99,MATCH(Lists!$J$3,$A$1:$L$1,0))&amp;""),"")</f>
        <v/>
      </c>
      <c r="T99" s="29">
        <f>IFERROR(TRIM(INDEX($A99:$L99,MATCH(Lists!$J$4,$A$1:$L$1,0))&amp;""),"")</f>
        <v/>
      </c>
      <c r="U99" s="29">
        <f>IFERROR(TRIM(INDEX($A99:$L99,MATCH(Lists!$J$5,$A$1:$L$1,0))&amp;""),"")</f>
        <v/>
      </c>
      <c r="V99" s="32">
        <f>IFERROR(IF(ISNUMBER(INDEX($A99:$L99,MATCH(Lists!$J$8,$A$1:$L$1,0))),INDEX($A99:$L99,MATCH(Lists!$J$8,$A$1:$L$1,0)),DATE(VALUE(LEFT(IFERROR(TRIM(INDEX($A99:$L99,MATCH(Lists!$J$8,$A$1:$L$1,0))&amp;""),""),4)),VALUE(MID(IFERROR(TRIM(INDEX($A99:$L99,MATCH(Lists!$J$8,$A$1:$L$1,0))&amp;""),""),6,2)),VALUE(MID(IFERROR(TRIM(INDEX($A99:$L99,MATCH(Lists!$J$8,$A$1:$L$1,0))&amp;""),""),9,2)))+TIME(VALUE(MID(IFERROR(TRIM(INDEX($A99:$L99,MATCH(Lists!$J$8,$A$1:$L$1,0))&amp;""),""),12,2)),VALUE(MID(IFERROR(TRIM(INDEX($A99:$L99,MATCH(Lists!$J$8,$A$1:$L$1,0))&amp;""),""),15,2)),VALUE(MID(IFERROR(TRIM(INDEX($A99:$L99,MATCH(Lists!$J$8,$A$1:$L$1,0))&amp;""),""),18,2)))),"")</f>
        <v/>
      </c>
      <c r="W99" s="29">
        <f>IF(V99="","",ROUND(V99*86400,0))</f>
        <v/>
      </c>
      <c r="X99" s="29">
        <f>IF(OR(R99="",U99="",W99=""),"",SUMPRODUCT(($U$2:$U$501=U99)*ISNUMBER($W$2:$W$501)*($W$2:$W$501&lt;W99))+SUMPRODUCT(($U$2:U99=U99)*($W$2:W99=W99)))</f>
        <v/>
      </c>
      <c r="Y99" s="29">
        <f>IF(R99="","",IF(LEN(O99)&gt;0,O99,IF(ISNUMBER(N99),"Offered","Waiting")))</f>
        <v/>
      </c>
      <c r="Z99" s="29">
        <f>IF(AND(Y99="Waiting",X99&lt;&gt;""),SUMPRODUCT(($U$2:$U$501=U99)*($Y$2:$Y$501="Waiting")*ISNUMBER($W$2:$W$501)*($W$2:$W$501&lt;W99))+SUMPRODUCT(($U$2:U99=U99)*($Y$2:Y99="Waiting")*($W$2:W99=W99)),"")</f>
        <v/>
      </c>
      <c r="AA99" s="29">
        <f>IF(X99="","",U99&amp;"|"&amp;X99)</f>
        <v/>
      </c>
      <c r="AB99" s="29">
        <f>IF(Z99="","",U99&amp;"|"&amp;Z99)</f>
        <v/>
      </c>
    </row>
    <row r="100">
      <c r="M100" s="28" t="n"/>
      <c r="N100" s="33" t="n"/>
      <c r="O100" s="30" t="n"/>
      <c r="P100" s="30" t="n"/>
      <c r="Q100" s="28" t="n"/>
      <c r="R100" s="29">
        <f>IFERROR(TRIM(INDEX($A100:$L100,MATCH(Lists!$J$2,$A$1:$L$1,0))&amp;""),"")</f>
        <v/>
      </c>
      <c r="S100" s="29">
        <f>IFERROR(TRIM(INDEX($A100:$L100,MATCH(Lists!$J$3,$A$1:$L$1,0))&amp;""),"")</f>
        <v/>
      </c>
      <c r="T100" s="29">
        <f>IFERROR(TRIM(INDEX($A100:$L100,MATCH(Lists!$J$4,$A$1:$L$1,0))&amp;""),"")</f>
        <v/>
      </c>
      <c r="U100" s="29">
        <f>IFERROR(TRIM(INDEX($A100:$L100,MATCH(Lists!$J$5,$A$1:$L$1,0))&amp;""),"")</f>
        <v/>
      </c>
      <c r="V100" s="32">
        <f>IFERROR(IF(ISNUMBER(INDEX($A100:$L100,MATCH(Lists!$J$8,$A$1:$L$1,0))),INDEX($A100:$L100,MATCH(Lists!$J$8,$A$1:$L$1,0)),DATE(VALUE(LEFT(IFERROR(TRIM(INDEX($A100:$L100,MATCH(Lists!$J$8,$A$1:$L$1,0))&amp;""),""),4)),VALUE(MID(IFERROR(TRIM(INDEX($A100:$L100,MATCH(Lists!$J$8,$A$1:$L$1,0))&amp;""),""),6,2)),VALUE(MID(IFERROR(TRIM(INDEX($A100:$L100,MATCH(Lists!$J$8,$A$1:$L$1,0))&amp;""),""),9,2)))+TIME(VALUE(MID(IFERROR(TRIM(INDEX($A100:$L100,MATCH(Lists!$J$8,$A$1:$L$1,0))&amp;""),""),12,2)),VALUE(MID(IFERROR(TRIM(INDEX($A100:$L100,MATCH(Lists!$J$8,$A$1:$L$1,0))&amp;""),""),15,2)),VALUE(MID(IFERROR(TRIM(INDEX($A100:$L100,MATCH(Lists!$J$8,$A$1:$L$1,0))&amp;""),""),18,2)))),"")</f>
        <v/>
      </c>
      <c r="W100" s="29">
        <f>IF(V100="","",ROUND(V100*86400,0))</f>
        <v/>
      </c>
      <c r="X100" s="29">
        <f>IF(OR(R100="",U100="",W100=""),"",SUMPRODUCT(($U$2:$U$501=U100)*ISNUMBER($W$2:$W$501)*($W$2:$W$501&lt;W100))+SUMPRODUCT(($U$2:U100=U100)*($W$2:W100=W100)))</f>
        <v/>
      </c>
      <c r="Y100" s="29">
        <f>IF(R100="","",IF(LEN(O100)&gt;0,O100,IF(ISNUMBER(N100),"Offered","Waiting")))</f>
        <v/>
      </c>
      <c r="Z100" s="29">
        <f>IF(AND(Y100="Waiting",X100&lt;&gt;""),SUMPRODUCT(($U$2:$U$501=U100)*($Y$2:$Y$501="Waiting")*ISNUMBER($W$2:$W$501)*($W$2:$W$501&lt;W100))+SUMPRODUCT(($U$2:U100=U100)*($Y$2:Y100="Waiting")*($W$2:W100=W100)),"")</f>
        <v/>
      </c>
      <c r="AA100" s="29">
        <f>IF(X100="","",U100&amp;"|"&amp;X100)</f>
        <v/>
      </c>
      <c r="AB100" s="29">
        <f>IF(Z100="","",U100&amp;"|"&amp;Z100)</f>
        <v/>
      </c>
    </row>
    <row r="101">
      <c r="M101" s="28" t="n"/>
      <c r="N101" s="33" t="n"/>
      <c r="O101" s="30" t="n"/>
      <c r="P101" s="30" t="n"/>
      <c r="Q101" s="28" t="n"/>
      <c r="R101" s="29">
        <f>IFERROR(TRIM(INDEX($A101:$L101,MATCH(Lists!$J$2,$A$1:$L$1,0))&amp;""),"")</f>
        <v/>
      </c>
      <c r="S101" s="29">
        <f>IFERROR(TRIM(INDEX($A101:$L101,MATCH(Lists!$J$3,$A$1:$L$1,0))&amp;""),"")</f>
        <v/>
      </c>
      <c r="T101" s="29">
        <f>IFERROR(TRIM(INDEX($A101:$L101,MATCH(Lists!$J$4,$A$1:$L$1,0))&amp;""),"")</f>
        <v/>
      </c>
      <c r="U101" s="29">
        <f>IFERROR(TRIM(INDEX($A101:$L101,MATCH(Lists!$J$5,$A$1:$L$1,0))&amp;""),"")</f>
        <v/>
      </c>
      <c r="V101" s="32">
        <f>IFERROR(IF(ISNUMBER(INDEX($A101:$L101,MATCH(Lists!$J$8,$A$1:$L$1,0))),INDEX($A101:$L101,MATCH(Lists!$J$8,$A$1:$L$1,0)),DATE(VALUE(LEFT(IFERROR(TRIM(INDEX($A101:$L101,MATCH(Lists!$J$8,$A$1:$L$1,0))&amp;""),""),4)),VALUE(MID(IFERROR(TRIM(INDEX($A101:$L101,MATCH(Lists!$J$8,$A$1:$L$1,0))&amp;""),""),6,2)),VALUE(MID(IFERROR(TRIM(INDEX($A101:$L101,MATCH(Lists!$J$8,$A$1:$L$1,0))&amp;""),""),9,2)))+TIME(VALUE(MID(IFERROR(TRIM(INDEX($A101:$L101,MATCH(Lists!$J$8,$A$1:$L$1,0))&amp;""),""),12,2)),VALUE(MID(IFERROR(TRIM(INDEX($A101:$L101,MATCH(Lists!$J$8,$A$1:$L$1,0))&amp;""),""),15,2)),VALUE(MID(IFERROR(TRIM(INDEX($A101:$L101,MATCH(Lists!$J$8,$A$1:$L$1,0))&amp;""),""),18,2)))),"")</f>
        <v/>
      </c>
      <c r="W101" s="29">
        <f>IF(V101="","",ROUND(V101*86400,0))</f>
        <v/>
      </c>
      <c r="X101" s="29">
        <f>IF(OR(R101="",U101="",W101=""),"",SUMPRODUCT(($U$2:$U$501=U101)*ISNUMBER($W$2:$W$501)*($W$2:$W$501&lt;W101))+SUMPRODUCT(($U$2:U101=U101)*($W$2:W101=W101)))</f>
        <v/>
      </c>
      <c r="Y101" s="29">
        <f>IF(R101="","",IF(LEN(O101)&gt;0,O101,IF(ISNUMBER(N101),"Offered","Waiting")))</f>
        <v/>
      </c>
      <c r="Z101" s="29">
        <f>IF(AND(Y101="Waiting",X101&lt;&gt;""),SUMPRODUCT(($U$2:$U$501=U101)*($Y$2:$Y$501="Waiting")*ISNUMBER($W$2:$W$501)*($W$2:$W$501&lt;W101))+SUMPRODUCT(($U$2:U101=U101)*($Y$2:Y101="Waiting")*($W$2:W101=W101)),"")</f>
        <v/>
      </c>
      <c r="AA101" s="29">
        <f>IF(X101="","",U101&amp;"|"&amp;X101)</f>
        <v/>
      </c>
      <c r="AB101" s="29">
        <f>IF(Z101="","",U101&amp;"|"&amp;Z101)</f>
        <v/>
      </c>
    </row>
    <row r="102">
      <c r="M102" s="28" t="n"/>
      <c r="N102" s="33" t="n"/>
      <c r="O102" s="30" t="n"/>
      <c r="P102" s="30" t="n"/>
      <c r="Q102" s="28" t="n"/>
      <c r="R102" s="29">
        <f>IFERROR(TRIM(INDEX($A102:$L102,MATCH(Lists!$J$2,$A$1:$L$1,0))&amp;""),"")</f>
        <v/>
      </c>
      <c r="S102" s="29">
        <f>IFERROR(TRIM(INDEX($A102:$L102,MATCH(Lists!$J$3,$A$1:$L$1,0))&amp;""),"")</f>
        <v/>
      </c>
      <c r="T102" s="29">
        <f>IFERROR(TRIM(INDEX($A102:$L102,MATCH(Lists!$J$4,$A$1:$L$1,0))&amp;""),"")</f>
        <v/>
      </c>
      <c r="U102" s="29">
        <f>IFERROR(TRIM(INDEX($A102:$L102,MATCH(Lists!$J$5,$A$1:$L$1,0))&amp;""),"")</f>
        <v/>
      </c>
      <c r="V102" s="32">
        <f>IFERROR(IF(ISNUMBER(INDEX($A102:$L102,MATCH(Lists!$J$8,$A$1:$L$1,0))),INDEX($A102:$L102,MATCH(Lists!$J$8,$A$1:$L$1,0)),DATE(VALUE(LEFT(IFERROR(TRIM(INDEX($A102:$L102,MATCH(Lists!$J$8,$A$1:$L$1,0))&amp;""),""),4)),VALUE(MID(IFERROR(TRIM(INDEX($A102:$L102,MATCH(Lists!$J$8,$A$1:$L$1,0))&amp;""),""),6,2)),VALUE(MID(IFERROR(TRIM(INDEX($A102:$L102,MATCH(Lists!$J$8,$A$1:$L$1,0))&amp;""),""),9,2)))+TIME(VALUE(MID(IFERROR(TRIM(INDEX($A102:$L102,MATCH(Lists!$J$8,$A$1:$L$1,0))&amp;""),""),12,2)),VALUE(MID(IFERROR(TRIM(INDEX($A102:$L102,MATCH(Lists!$J$8,$A$1:$L$1,0))&amp;""),""),15,2)),VALUE(MID(IFERROR(TRIM(INDEX($A102:$L102,MATCH(Lists!$J$8,$A$1:$L$1,0))&amp;""),""),18,2)))),"")</f>
        <v/>
      </c>
      <c r="W102" s="29">
        <f>IF(V102="","",ROUND(V102*86400,0))</f>
        <v/>
      </c>
      <c r="X102" s="29">
        <f>IF(OR(R102="",U102="",W102=""),"",SUMPRODUCT(($U$2:$U$501=U102)*ISNUMBER($W$2:$W$501)*($W$2:$W$501&lt;W102))+SUMPRODUCT(($U$2:U102=U102)*($W$2:W102=W102)))</f>
        <v/>
      </c>
      <c r="Y102" s="29">
        <f>IF(R102="","",IF(LEN(O102)&gt;0,O102,IF(ISNUMBER(N102),"Offered","Waiting")))</f>
        <v/>
      </c>
      <c r="Z102" s="29">
        <f>IF(AND(Y102="Waiting",X102&lt;&gt;""),SUMPRODUCT(($U$2:$U$501=U102)*($Y$2:$Y$501="Waiting")*ISNUMBER($W$2:$W$501)*($W$2:$W$501&lt;W102))+SUMPRODUCT(($U$2:U102=U102)*($Y$2:Y102="Waiting")*($W$2:W102=W102)),"")</f>
        <v/>
      </c>
      <c r="AA102" s="29">
        <f>IF(X102="","",U102&amp;"|"&amp;X102)</f>
        <v/>
      </c>
      <c r="AB102" s="29">
        <f>IF(Z102="","",U102&amp;"|"&amp;Z102)</f>
        <v/>
      </c>
    </row>
    <row r="103">
      <c r="M103" s="28" t="n"/>
      <c r="N103" s="33" t="n"/>
      <c r="O103" s="30" t="n"/>
      <c r="P103" s="30" t="n"/>
      <c r="Q103" s="28" t="n"/>
      <c r="R103" s="29">
        <f>IFERROR(TRIM(INDEX($A103:$L103,MATCH(Lists!$J$2,$A$1:$L$1,0))&amp;""),"")</f>
        <v/>
      </c>
      <c r="S103" s="29">
        <f>IFERROR(TRIM(INDEX($A103:$L103,MATCH(Lists!$J$3,$A$1:$L$1,0))&amp;""),"")</f>
        <v/>
      </c>
      <c r="T103" s="29">
        <f>IFERROR(TRIM(INDEX($A103:$L103,MATCH(Lists!$J$4,$A$1:$L$1,0))&amp;""),"")</f>
        <v/>
      </c>
      <c r="U103" s="29">
        <f>IFERROR(TRIM(INDEX($A103:$L103,MATCH(Lists!$J$5,$A$1:$L$1,0))&amp;""),"")</f>
        <v/>
      </c>
      <c r="V103" s="32">
        <f>IFERROR(IF(ISNUMBER(INDEX($A103:$L103,MATCH(Lists!$J$8,$A$1:$L$1,0))),INDEX($A103:$L103,MATCH(Lists!$J$8,$A$1:$L$1,0)),DATE(VALUE(LEFT(IFERROR(TRIM(INDEX($A103:$L103,MATCH(Lists!$J$8,$A$1:$L$1,0))&amp;""),""),4)),VALUE(MID(IFERROR(TRIM(INDEX($A103:$L103,MATCH(Lists!$J$8,$A$1:$L$1,0))&amp;""),""),6,2)),VALUE(MID(IFERROR(TRIM(INDEX($A103:$L103,MATCH(Lists!$J$8,$A$1:$L$1,0))&amp;""),""),9,2)))+TIME(VALUE(MID(IFERROR(TRIM(INDEX($A103:$L103,MATCH(Lists!$J$8,$A$1:$L$1,0))&amp;""),""),12,2)),VALUE(MID(IFERROR(TRIM(INDEX($A103:$L103,MATCH(Lists!$J$8,$A$1:$L$1,0))&amp;""),""),15,2)),VALUE(MID(IFERROR(TRIM(INDEX($A103:$L103,MATCH(Lists!$J$8,$A$1:$L$1,0))&amp;""),""),18,2)))),"")</f>
        <v/>
      </c>
      <c r="W103" s="29">
        <f>IF(V103="","",ROUND(V103*86400,0))</f>
        <v/>
      </c>
      <c r="X103" s="29">
        <f>IF(OR(R103="",U103="",W103=""),"",SUMPRODUCT(($U$2:$U$501=U103)*ISNUMBER($W$2:$W$501)*($W$2:$W$501&lt;W103))+SUMPRODUCT(($U$2:U103=U103)*($W$2:W103=W103)))</f>
        <v/>
      </c>
      <c r="Y103" s="29">
        <f>IF(R103="","",IF(LEN(O103)&gt;0,O103,IF(ISNUMBER(N103),"Offered","Waiting")))</f>
        <v/>
      </c>
      <c r="Z103" s="29">
        <f>IF(AND(Y103="Waiting",X103&lt;&gt;""),SUMPRODUCT(($U$2:$U$501=U103)*($Y$2:$Y$501="Waiting")*ISNUMBER($W$2:$W$501)*($W$2:$W$501&lt;W103))+SUMPRODUCT(($U$2:U103=U103)*($Y$2:Y103="Waiting")*($W$2:W103=W103)),"")</f>
        <v/>
      </c>
      <c r="AA103" s="29">
        <f>IF(X103="","",U103&amp;"|"&amp;X103)</f>
        <v/>
      </c>
      <c r="AB103" s="29">
        <f>IF(Z103="","",U103&amp;"|"&amp;Z103)</f>
        <v/>
      </c>
    </row>
    <row r="104">
      <c r="M104" s="28" t="n"/>
      <c r="N104" s="33" t="n"/>
      <c r="O104" s="30" t="n"/>
      <c r="P104" s="30" t="n"/>
      <c r="Q104" s="28" t="n"/>
      <c r="R104" s="29">
        <f>IFERROR(TRIM(INDEX($A104:$L104,MATCH(Lists!$J$2,$A$1:$L$1,0))&amp;""),"")</f>
        <v/>
      </c>
      <c r="S104" s="29">
        <f>IFERROR(TRIM(INDEX($A104:$L104,MATCH(Lists!$J$3,$A$1:$L$1,0))&amp;""),"")</f>
        <v/>
      </c>
      <c r="T104" s="29">
        <f>IFERROR(TRIM(INDEX($A104:$L104,MATCH(Lists!$J$4,$A$1:$L$1,0))&amp;""),"")</f>
        <v/>
      </c>
      <c r="U104" s="29">
        <f>IFERROR(TRIM(INDEX($A104:$L104,MATCH(Lists!$J$5,$A$1:$L$1,0))&amp;""),"")</f>
        <v/>
      </c>
      <c r="V104" s="32">
        <f>IFERROR(IF(ISNUMBER(INDEX($A104:$L104,MATCH(Lists!$J$8,$A$1:$L$1,0))),INDEX($A104:$L104,MATCH(Lists!$J$8,$A$1:$L$1,0)),DATE(VALUE(LEFT(IFERROR(TRIM(INDEX($A104:$L104,MATCH(Lists!$J$8,$A$1:$L$1,0))&amp;""),""),4)),VALUE(MID(IFERROR(TRIM(INDEX($A104:$L104,MATCH(Lists!$J$8,$A$1:$L$1,0))&amp;""),""),6,2)),VALUE(MID(IFERROR(TRIM(INDEX($A104:$L104,MATCH(Lists!$J$8,$A$1:$L$1,0))&amp;""),""),9,2)))+TIME(VALUE(MID(IFERROR(TRIM(INDEX($A104:$L104,MATCH(Lists!$J$8,$A$1:$L$1,0))&amp;""),""),12,2)),VALUE(MID(IFERROR(TRIM(INDEX($A104:$L104,MATCH(Lists!$J$8,$A$1:$L$1,0))&amp;""),""),15,2)),VALUE(MID(IFERROR(TRIM(INDEX($A104:$L104,MATCH(Lists!$J$8,$A$1:$L$1,0))&amp;""),""),18,2)))),"")</f>
        <v/>
      </c>
      <c r="W104" s="29">
        <f>IF(V104="","",ROUND(V104*86400,0))</f>
        <v/>
      </c>
      <c r="X104" s="29">
        <f>IF(OR(R104="",U104="",W104=""),"",SUMPRODUCT(($U$2:$U$501=U104)*ISNUMBER($W$2:$W$501)*($W$2:$W$501&lt;W104))+SUMPRODUCT(($U$2:U104=U104)*($W$2:W104=W104)))</f>
        <v/>
      </c>
      <c r="Y104" s="29">
        <f>IF(R104="","",IF(LEN(O104)&gt;0,O104,IF(ISNUMBER(N104),"Offered","Waiting")))</f>
        <v/>
      </c>
      <c r="Z104" s="29">
        <f>IF(AND(Y104="Waiting",X104&lt;&gt;""),SUMPRODUCT(($U$2:$U$501=U104)*($Y$2:$Y$501="Waiting")*ISNUMBER($W$2:$W$501)*($W$2:$W$501&lt;W104))+SUMPRODUCT(($U$2:U104=U104)*($Y$2:Y104="Waiting")*($W$2:W104=W104)),"")</f>
        <v/>
      </c>
      <c r="AA104" s="29">
        <f>IF(X104="","",U104&amp;"|"&amp;X104)</f>
        <v/>
      </c>
      <c r="AB104" s="29">
        <f>IF(Z104="","",U104&amp;"|"&amp;Z104)</f>
        <v/>
      </c>
    </row>
    <row r="105">
      <c r="M105" s="28" t="n"/>
      <c r="N105" s="33" t="n"/>
      <c r="O105" s="30" t="n"/>
      <c r="P105" s="30" t="n"/>
      <c r="Q105" s="28" t="n"/>
      <c r="R105" s="29">
        <f>IFERROR(TRIM(INDEX($A105:$L105,MATCH(Lists!$J$2,$A$1:$L$1,0))&amp;""),"")</f>
        <v/>
      </c>
      <c r="S105" s="29">
        <f>IFERROR(TRIM(INDEX($A105:$L105,MATCH(Lists!$J$3,$A$1:$L$1,0))&amp;""),"")</f>
        <v/>
      </c>
      <c r="T105" s="29">
        <f>IFERROR(TRIM(INDEX($A105:$L105,MATCH(Lists!$J$4,$A$1:$L$1,0))&amp;""),"")</f>
        <v/>
      </c>
      <c r="U105" s="29">
        <f>IFERROR(TRIM(INDEX($A105:$L105,MATCH(Lists!$J$5,$A$1:$L$1,0))&amp;""),"")</f>
        <v/>
      </c>
      <c r="V105" s="32">
        <f>IFERROR(IF(ISNUMBER(INDEX($A105:$L105,MATCH(Lists!$J$8,$A$1:$L$1,0))),INDEX($A105:$L105,MATCH(Lists!$J$8,$A$1:$L$1,0)),DATE(VALUE(LEFT(IFERROR(TRIM(INDEX($A105:$L105,MATCH(Lists!$J$8,$A$1:$L$1,0))&amp;""),""),4)),VALUE(MID(IFERROR(TRIM(INDEX($A105:$L105,MATCH(Lists!$J$8,$A$1:$L$1,0))&amp;""),""),6,2)),VALUE(MID(IFERROR(TRIM(INDEX($A105:$L105,MATCH(Lists!$J$8,$A$1:$L$1,0))&amp;""),""),9,2)))+TIME(VALUE(MID(IFERROR(TRIM(INDEX($A105:$L105,MATCH(Lists!$J$8,$A$1:$L$1,0))&amp;""),""),12,2)),VALUE(MID(IFERROR(TRIM(INDEX($A105:$L105,MATCH(Lists!$J$8,$A$1:$L$1,0))&amp;""),""),15,2)),VALUE(MID(IFERROR(TRIM(INDEX($A105:$L105,MATCH(Lists!$J$8,$A$1:$L$1,0))&amp;""),""),18,2)))),"")</f>
        <v/>
      </c>
      <c r="W105" s="29">
        <f>IF(V105="","",ROUND(V105*86400,0))</f>
        <v/>
      </c>
      <c r="X105" s="29">
        <f>IF(OR(R105="",U105="",W105=""),"",SUMPRODUCT(($U$2:$U$501=U105)*ISNUMBER($W$2:$W$501)*($W$2:$W$501&lt;W105))+SUMPRODUCT(($U$2:U105=U105)*($W$2:W105=W105)))</f>
        <v/>
      </c>
      <c r="Y105" s="29">
        <f>IF(R105="","",IF(LEN(O105)&gt;0,O105,IF(ISNUMBER(N105),"Offered","Waiting")))</f>
        <v/>
      </c>
      <c r="Z105" s="29">
        <f>IF(AND(Y105="Waiting",X105&lt;&gt;""),SUMPRODUCT(($U$2:$U$501=U105)*($Y$2:$Y$501="Waiting")*ISNUMBER($W$2:$W$501)*($W$2:$W$501&lt;W105))+SUMPRODUCT(($U$2:U105=U105)*($Y$2:Y105="Waiting")*($W$2:W105=W105)),"")</f>
        <v/>
      </c>
      <c r="AA105" s="29">
        <f>IF(X105="","",U105&amp;"|"&amp;X105)</f>
        <v/>
      </c>
      <c r="AB105" s="29">
        <f>IF(Z105="","",U105&amp;"|"&amp;Z105)</f>
        <v/>
      </c>
    </row>
    <row r="106">
      <c r="M106" s="28" t="n"/>
      <c r="N106" s="33" t="n"/>
      <c r="O106" s="30" t="n"/>
      <c r="P106" s="30" t="n"/>
      <c r="Q106" s="28" t="n"/>
      <c r="R106" s="29">
        <f>IFERROR(TRIM(INDEX($A106:$L106,MATCH(Lists!$J$2,$A$1:$L$1,0))&amp;""),"")</f>
        <v/>
      </c>
      <c r="S106" s="29">
        <f>IFERROR(TRIM(INDEX($A106:$L106,MATCH(Lists!$J$3,$A$1:$L$1,0))&amp;""),"")</f>
        <v/>
      </c>
      <c r="T106" s="29">
        <f>IFERROR(TRIM(INDEX($A106:$L106,MATCH(Lists!$J$4,$A$1:$L$1,0))&amp;""),"")</f>
        <v/>
      </c>
      <c r="U106" s="29">
        <f>IFERROR(TRIM(INDEX($A106:$L106,MATCH(Lists!$J$5,$A$1:$L$1,0))&amp;""),"")</f>
        <v/>
      </c>
      <c r="V106" s="32">
        <f>IFERROR(IF(ISNUMBER(INDEX($A106:$L106,MATCH(Lists!$J$8,$A$1:$L$1,0))),INDEX($A106:$L106,MATCH(Lists!$J$8,$A$1:$L$1,0)),DATE(VALUE(LEFT(IFERROR(TRIM(INDEX($A106:$L106,MATCH(Lists!$J$8,$A$1:$L$1,0))&amp;""),""),4)),VALUE(MID(IFERROR(TRIM(INDEX($A106:$L106,MATCH(Lists!$J$8,$A$1:$L$1,0))&amp;""),""),6,2)),VALUE(MID(IFERROR(TRIM(INDEX($A106:$L106,MATCH(Lists!$J$8,$A$1:$L$1,0))&amp;""),""),9,2)))+TIME(VALUE(MID(IFERROR(TRIM(INDEX($A106:$L106,MATCH(Lists!$J$8,$A$1:$L$1,0))&amp;""),""),12,2)),VALUE(MID(IFERROR(TRIM(INDEX($A106:$L106,MATCH(Lists!$J$8,$A$1:$L$1,0))&amp;""),""),15,2)),VALUE(MID(IFERROR(TRIM(INDEX($A106:$L106,MATCH(Lists!$J$8,$A$1:$L$1,0))&amp;""),""),18,2)))),"")</f>
        <v/>
      </c>
      <c r="W106" s="29">
        <f>IF(V106="","",ROUND(V106*86400,0))</f>
        <v/>
      </c>
      <c r="X106" s="29">
        <f>IF(OR(R106="",U106="",W106=""),"",SUMPRODUCT(($U$2:$U$501=U106)*ISNUMBER($W$2:$W$501)*($W$2:$W$501&lt;W106))+SUMPRODUCT(($U$2:U106=U106)*($W$2:W106=W106)))</f>
        <v/>
      </c>
      <c r="Y106" s="29">
        <f>IF(R106="","",IF(LEN(O106)&gt;0,O106,IF(ISNUMBER(N106),"Offered","Waiting")))</f>
        <v/>
      </c>
      <c r="Z106" s="29">
        <f>IF(AND(Y106="Waiting",X106&lt;&gt;""),SUMPRODUCT(($U$2:$U$501=U106)*($Y$2:$Y$501="Waiting")*ISNUMBER($W$2:$W$501)*($W$2:$W$501&lt;W106))+SUMPRODUCT(($U$2:U106=U106)*($Y$2:Y106="Waiting")*($W$2:W106=W106)),"")</f>
        <v/>
      </c>
      <c r="AA106" s="29">
        <f>IF(X106="","",U106&amp;"|"&amp;X106)</f>
        <v/>
      </c>
      <c r="AB106" s="29">
        <f>IF(Z106="","",U106&amp;"|"&amp;Z106)</f>
        <v/>
      </c>
    </row>
    <row r="107">
      <c r="M107" s="28" t="n"/>
      <c r="N107" s="33" t="n"/>
      <c r="O107" s="30" t="n"/>
      <c r="P107" s="30" t="n"/>
      <c r="Q107" s="28" t="n"/>
      <c r="R107" s="29">
        <f>IFERROR(TRIM(INDEX($A107:$L107,MATCH(Lists!$J$2,$A$1:$L$1,0))&amp;""),"")</f>
        <v/>
      </c>
      <c r="S107" s="29">
        <f>IFERROR(TRIM(INDEX($A107:$L107,MATCH(Lists!$J$3,$A$1:$L$1,0))&amp;""),"")</f>
        <v/>
      </c>
      <c r="T107" s="29">
        <f>IFERROR(TRIM(INDEX($A107:$L107,MATCH(Lists!$J$4,$A$1:$L$1,0))&amp;""),"")</f>
        <v/>
      </c>
      <c r="U107" s="29">
        <f>IFERROR(TRIM(INDEX($A107:$L107,MATCH(Lists!$J$5,$A$1:$L$1,0))&amp;""),"")</f>
        <v/>
      </c>
      <c r="V107" s="32">
        <f>IFERROR(IF(ISNUMBER(INDEX($A107:$L107,MATCH(Lists!$J$8,$A$1:$L$1,0))),INDEX($A107:$L107,MATCH(Lists!$J$8,$A$1:$L$1,0)),DATE(VALUE(LEFT(IFERROR(TRIM(INDEX($A107:$L107,MATCH(Lists!$J$8,$A$1:$L$1,0))&amp;""),""),4)),VALUE(MID(IFERROR(TRIM(INDEX($A107:$L107,MATCH(Lists!$J$8,$A$1:$L$1,0))&amp;""),""),6,2)),VALUE(MID(IFERROR(TRIM(INDEX($A107:$L107,MATCH(Lists!$J$8,$A$1:$L$1,0))&amp;""),""),9,2)))+TIME(VALUE(MID(IFERROR(TRIM(INDEX($A107:$L107,MATCH(Lists!$J$8,$A$1:$L$1,0))&amp;""),""),12,2)),VALUE(MID(IFERROR(TRIM(INDEX($A107:$L107,MATCH(Lists!$J$8,$A$1:$L$1,0))&amp;""),""),15,2)),VALUE(MID(IFERROR(TRIM(INDEX($A107:$L107,MATCH(Lists!$J$8,$A$1:$L$1,0))&amp;""),""),18,2)))),"")</f>
        <v/>
      </c>
      <c r="W107" s="29">
        <f>IF(V107="","",ROUND(V107*86400,0))</f>
        <v/>
      </c>
      <c r="X107" s="29">
        <f>IF(OR(R107="",U107="",W107=""),"",SUMPRODUCT(($U$2:$U$501=U107)*ISNUMBER($W$2:$W$501)*($W$2:$W$501&lt;W107))+SUMPRODUCT(($U$2:U107=U107)*($W$2:W107=W107)))</f>
        <v/>
      </c>
      <c r="Y107" s="29">
        <f>IF(R107="","",IF(LEN(O107)&gt;0,O107,IF(ISNUMBER(N107),"Offered","Waiting")))</f>
        <v/>
      </c>
      <c r="Z107" s="29">
        <f>IF(AND(Y107="Waiting",X107&lt;&gt;""),SUMPRODUCT(($U$2:$U$501=U107)*($Y$2:$Y$501="Waiting")*ISNUMBER($W$2:$W$501)*($W$2:$W$501&lt;W107))+SUMPRODUCT(($U$2:U107=U107)*($Y$2:Y107="Waiting")*($W$2:W107=W107)),"")</f>
        <v/>
      </c>
      <c r="AA107" s="29">
        <f>IF(X107="","",U107&amp;"|"&amp;X107)</f>
        <v/>
      </c>
      <c r="AB107" s="29">
        <f>IF(Z107="","",U107&amp;"|"&amp;Z107)</f>
        <v/>
      </c>
    </row>
    <row r="108">
      <c r="M108" s="28" t="n"/>
      <c r="N108" s="33" t="n"/>
      <c r="O108" s="30" t="n"/>
      <c r="P108" s="30" t="n"/>
      <c r="Q108" s="28" t="n"/>
      <c r="R108" s="29">
        <f>IFERROR(TRIM(INDEX($A108:$L108,MATCH(Lists!$J$2,$A$1:$L$1,0))&amp;""),"")</f>
        <v/>
      </c>
      <c r="S108" s="29">
        <f>IFERROR(TRIM(INDEX($A108:$L108,MATCH(Lists!$J$3,$A$1:$L$1,0))&amp;""),"")</f>
        <v/>
      </c>
      <c r="T108" s="29">
        <f>IFERROR(TRIM(INDEX($A108:$L108,MATCH(Lists!$J$4,$A$1:$L$1,0))&amp;""),"")</f>
        <v/>
      </c>
      <c r="U108" s="29">
        <f>IFERROR(TRIM(INDEX($A108:$L108,MATCH(Lists!$J$5,$A$1:$L$1,0))&amp;""),"")</f>
        <v/>
      </c>
      <c r="V108" s="32">
        <f>IFERROR(IF(ISNUMBER(INDEX($A108:$L108,MATCH(Lists!$J$8,$A$1:$L$1,0))),INDEX($A108:$L108,MATCH(Lists!$J$8,$A$1:$L$1,0)),DATE(VALUE(LEFT(IFERROR(TRIM(INDEX($A108:$L108,MATCH(Lists!$J$8,$A$1:$L$1,0))&amp;""),""),4)),VALUE(MID(IFERROR(TRIM(INDEX($A108:$L108,MATCH(Lists!$J$8,$A$1:$L$1,0))&amp;""),""),6,2)),VALUE(MID(IFERROR(TRIM(INDEX($A108:$L108,MATCH(Lists!$J$8,$A$1:$L$1,0))&amp;""),""),9,2)))+TIME(VALUE(MID(IFERROR(TRIM(INDEX($A108:$L108,MATCH(Lists!$J$8,$A$1:$L$1,0))&amp;""),""),12,2)),VALUE(MID(IFERROR(TRIM(INDEX($A108:$L108,MATCH(Lists!$J$8,$A$1:$L$1,0))&amp;""),""),15,2)),VALUE(MID(IFERROR(TRIM(INDEX($A108:$L108,MATCH(Lists!$J$8,$A$1:$L$1,0))&amp;""),""),18,2)))),"")</f>
        <v/>
      </c>
      <c r="W108" s="29">
        <f>IF(V108="","",ROUND(V108*86400,0))</f>
        <v/>
      </c>
      <c r="X108" s="29">
        <f>IF(OR(R108="",U108="",W108=""),"",SUMPRODUCT(($U$2:$U$501=U108)*ISNUMBER($W$2:$W$501)*($W$2:$W$501&lt;W108))+SUMPRODUCT(($U$2:U108=U108)*($W$2:W108=W108)))</f>
        <v/>
      </c>
      <c r="Y108" s="29">
        <f>IF(R108="","",IF(LEN(O108)&gt;0,O108,IF(ISNUMBER(N108),"Offered","Waiting")))</f>
        <v/>
      </c>
      <c r="Z108" s="29">
        <f>IF(AND(Y108="Waiting",X108&lt;&gt;""),SUMPRODUCT(($U$2:$U$501=U108)*($Y$2:$Y$501="Waiting")*ISNUMBER($W$2:$W$501)*($W$2:$W$501&lt;W108))+SUMPRODUCT(($U$2:U108=U108)*($Y$2:Y108="Waiting")*($W$2:W108=W108)),"")</f>
        <v/>
      </c>
      <c r="AA108" s="29">
        <f>IF(X108="","",U108&amp;"|"&amp;X108)</f>
        <v/>
      </c>
      <c r="AB108" s="29">
        <f>IF(Z108="","",U108&amp;"|"&amp;Z108)</f>
        <v/>
      </c>
    </row>
    <row r="109">
      <c r="M109" s="28" t="n"/>
      <c r="N109" s="33" t="n"/>
      <c r="O109" s="30" t="n"/>
      <c r="P109" s="30" t="n"/>
      <c r="Q109" s="28" t="n"/>
      <c r="R109" s="29">
        <f>IFERROR(TRIM(INDEX($A109:$L109,MATCH(Lists!$J$2,$A$1:$L$1,0))&amp;""),"")</f>
        <v/>
      </c>
      <c r="S109" s="29">
        <f>IFERROR(TRIM(INDEX($A109:$L109,MATCH(Lists!$J$3,$A$1:$L$1,0))&amp;""),"")</f>
        <v/>
      </c>
      <c r="T109" s="29">
        <f>IFERROR(TRIM(INDEX($A109:$L109,MATCH(Lists!$J$4,$A$1:$L$1,0))&amp;""),"")</f>
        <v/>
      </c>
      <c r="U109" s="29">
        <f>IFERROR(TRIM(INDEX($A109:$L109,MATCH(Lists!$J$5,$A$1:$L$1,0))&amp;""),"")</f>
        <v/>
      </c>
      <c r="V109" s="32">
        <f>IFERROR(IF(ISNUMBER(INDEX($A109:$L109,MATCH(Lists!$J$8,$A$1:$L$1,0))),INDEX($A109:$L109,MATCH(Lists!$J$8,$A$1:$L$1,0)),DATE(VALUE(LEFT(IFERROR(TRIM(INDEX($A109:$L109,MATCH(Lists!$J$8,$A$1:$L$1,0))&amp;""),""),4)),VALUE(MID(IFERROR(TRIM(INDEX($A109:$L109,MATCH(Lists!$J$8,$A$1:$L$1,0))&amp;""),""),6,2)),VALUE(MID(IFERROR(TRIM(INDEX($A109:$L109,MATCH(Lists!$J$8,$A$1:$L$1,0))&amp;""),""),9,2)))+TIME(VALUE(MID(IFERROR(TRIM(INDEX($A109:$L109,MATCH(Lists!$J$8,$A$1:$L$1,0))&amp;""),""),12,2)),VALUE(MID(IFERROR(TRIM(INDEX($A109:$L109,MATCH(Lists!$J$8,$A$1:$L$1,0))&amp;""),""),15,2)),VALUE(MID(IFERROR(TRIM(INDEX($A109:$L109,MATCH(Lists!$J$8,$A$1:$L$1,0))&amp;""),""),18,2)))),"")</f>
        <v/>
      </c>
      <c r="W109" s="29">
        <f>IF(V109="","",ROUND(V109*86400,0))</f>
        <v/>
      </c>
      <c r="X109" s="29">
        <f>IF(OR(R109="",U109="",W109=""),"",SUMPRODUCT(($U$2:$U$501=U109)*ISNUMBER($W$2:$W$501)*($W$2:$W$501&lt;W109))+SUMPRODUCT(($U$2:U109=U109)*($W$2:W109=W109)))</f>
        <v/>
      </c>
      <c r="Y109" s="29">
        <f>IF(R109="","",IF(LEN(O109)&gt;0,O109,IF(ISNUMBER(N109),"Offered","Waiting")))</f>
        <v/>
      </c>
      <c r="Z109" s="29">
        <f>IF(AND(Y109="Waiting",X109&lt;&gt;""),SUMPRODUCT(($U$2:$U$501=U109)*($Y$2:$Y$501="Waiting")*ISNUMBER($W$2:$W$501)*($W$2:$W$501&lt;W109))+SUMPRODUCT(($U$2:U109=U109)*($Y$2:Y109="Waiting")*($W$2:W109=W109)),"")</f>
        <v/>
      </c>
      <c r="AA109" s="29">
        <f>IF(X109="","",U109&amp;"|"&amp;X109)</f>
        <v/>
      </c>
      <c r="AB109" s="29">
        <f>IF(Z109="","",U109&amp;"|"&amp;Z109)</f>
        <v/>
      </c>
    </row>
    <row r="110">
      <c r="M110" s="28" t="n"/>
      <c r="N110" s="33" t="n"/>
      <c r="O110" s="30" t="n"/>
      <c r="P110" s="30" t="n"/>
      <c r="Q110" s="28" t="n"/>
      <c r="R110" s="29">
        <f>IFERROR(TRIM(INDEX($A110:$L110,MATCH(Lists!$J$2,$A$1:$L$1,0))&amp;""),"")</f>
        <v/>
      </c>
      <c r="S110" s="29">
        <f>IFERROR(TRIM(INDEX($A110:$L110,MATCH(Lists!$J$3,$A$1:$L$1,0))&amp;""),"")</f>
        <v/>
      </c>
      <c r="T110" s="29">
        <f>IFERROR(TRIM(INDEX($A110:$L110,MATCH(Lists!$J$4,$A$1:$L$1,0))&amp;""),"")</f>
        <v/>
      </c>
      <c r="U110" s="29">
        <f>IFERROR(TRIM(INDEX($A110:$L110,MATCH(Lists!$J$5,$A$1:$L$1,0))&amp;""),"")</f>
        <v/>
      </c>
      <c r="V110" s="32">
        <f>IFERROR(IF(ISNUMBER(INDEX($A110:$L110,MATCH(Lists!$J$8,$A$1:$L$1,0))),INDEX($A110:$L110,MATCH(Lists!$J$8,$A$1:$L$1,0)),DATE(VALUE(LEFT(IFERROR(TRIM(INDEX($A110:$L110,MATCH(Lists!$J$8,$A$1:$L$1,0))&amp;""),""),4)),VALUE(MID(IFERROR(TRIM(INDEX($A110:$L110,MATCH(Lists!$J$8,$A$1:$L$1,0))&amp;""),""),6,2)),VALUE(MID(IFERROR(TRIM(INDEX($A110:$L110,MATCH(Lists!$J$8,$A$1:$L$1,0))&amp;""),""),9,2)))+TIME(VALUE(MID(IFERROR(TRIM(INDEX($A110:$L110,MATCH(Lists!$J$8,$A$1:$L$1,0))&amp;""),""),12,2)),VALUE(MID(IFERROR(TRIM(INDEX($A110:$L110,MATCH(Lists!$J$8,$A$1:$L$1,0))&amp;""),""),15,2)),VALUE(MID(IFERROR(TRIM(INDEX($A110:$L110,MATCH(Lists!$J$8,$A$1:$L$1,0))&amp;""),""),18,2)))),"")</f>
        <v/>
      </c>
      <c r="W110" s="29">
        <f>IF(V110="","",ROUND(V110*86400,0))</f>
        <v/>
      </c>
      <c r="X110" s="29">
        <f>IF(OR(R110="",U110="",W110=""),"",SUMPRODUCT(($U$2:$U$501=U110)*ISNUMBER($W$2:$W$501)*($W$2:$W$501&lt;W110))+SUMPRODUCT(($U$2:U110=U110)*($W$2:W110=W110)))</f>
        <v/>
      </c>
      <c r="Y110" s="29">
        <f>IF(R110="","",IF(LEN(O110)&gt;0,O110,IF(ISNUMBER(N110),"Offered","Waiting")))</f>
        <v/>
      </c>
      <c r="Z110" s="29">
        <f>IF(AND(Y110="Waiting",X110&lt;&gt;""),SUMPRODUCT(($U$2:$U$501=U110)*($Y$2:$Y$501="Waiting")*ISNUMBER($W$2:$W$501)*($W$2:$W$501&lt;W110))+SUMPRODUCT(($U$2:U110=U110)*($Y$2:Y110="Waiting")*($W$2:W110=W110)),"")</f>
        <v/>
      </c>
      <c r="AA110" s="29">
        <f>IF(X110="","",U110&amp;"|"&amp;X110)</f>
        <v/>
      </c>
      <c r="AB110" s="29">
        <f>IF(Z110="","",U110&amp;"|"&amp;Z110)</f>
        <v/>
      </c>
    </row>
    <row r="111">
      <c r="M111" s="28" t="n"/>
      <c r="N111" s="33" t="n"/>
      <c r="O111" s="30" t="n"/>
      <c r="P111" s="30" t="n"/>
      <c r="Q111" s="28" t="n"/>
      <c r="R111" s="29">
        <f>IFERROR(TRIM(INDEX($A111:$L111,MATCH(Lists!$J$2,$A$1:$L$1,0))&amp;""),"")</f>
        <v/>
      </c>
      <c r="S111" s="29">
        <f>IFERROR(TRIM(INDEX($A111:$L111,MATCH(Lists!$J$3,$A$1:$L$1,0))&amp;""),"")</f>
        <v/>
      </c>
      <c r="T111" s="29">
        <f>IFERROR(TRIM(INDEX($A111:$L111,MATCH(Lists!$J$4,$A$1:$L$1,0))&amp;""),"")</f>
        <v/>
      </c>
      <c r="U111" s="29">
        <f>IFERROR(TRIM(INDEX($A111:$L111,MATCH(Lists!$J$5,$A$1:$L$1,0))&amp;""),"")</f>
        <v/>
      </c>
      <c r="V111" s="32">
        <f>IFERROR(IF(ISNUMBER(INDEX($A111:$L111,MATCH(Lists!$J$8,$A$1:$L$1,0))),INDEX($A111:$L111,MATCH(Lists!$J$8,$A$1:$L$1,0)),DATE(VALUE(LEFT(IFERROR(TRIM(INDEX($A111:$L111,MATCH(Lists!$J$8,$A$1:$L$1,0))&amp;""),""),4)),VALUE(MID(IFERROR(TRIM(INDEX($A111:$L111,MATCH(Lists!$J$8,$A$1:$L$1,0))&amp;""),""),6,2)),VALUE(MID(IFERROR(TRIM(INDEX($A111:$L111,MATCH(Lists!$J$8,$A$1:$L$1,0))&amp;""),""),9,2)))+TIME(VALUE(MID(IFERROR(TRIM(INDEX($A111:$L111,MATCH(Lists!$J$8,$A$1:$L$1,0))&amp;""),""),12,2)),VALUE(MID(IFERROR(TRIM(INDEX($A111:$L111,MATCH(Lists!$J$8,$A$1:$L$1,0))&amp;""),""),15,2)),VALUE(MID(IFERROR(TRIM(INDEX($A111:$L111,MATCH(Lists!$J$8,$A$1:$L$1,0))&amp;""),""),18,2)))),"")</f>
        <v/>
      </c>
      <c r="W111" s="29">
        <f>IF(V111="","",ROUND(V111*86400,0))</f>
        <v/>
      </c>
      <c r="X111" s="29">
        <f>IF(OR(R111="",U111="",W111=""),"",SUMPRODUCT(($U$2:$U$501=U111)*ISNUMBER($W$2:$W$501)*($W$2:$W$501&lt;W111))+SUMPRODUCT(($U$2:U111=U111)*($W$2:W111=W111)))</f>
        <v/>
      </c>
      <c r="Y111" s="29">
        <f>IF(R111="","",IF(LEN(O111)&gt;0,O111,IF(ISNUMBER(N111),"Offered","Waiting")))</f>
        <v/>
      </c>
      <c r="Z111" s="29">
        <f>IF(AND(Y111="Waiting",X111&lt;&gt;""),SUMPRODUCT(($U$2:$U$501=U111)*($Y$2:$Y$501="Waiting")*ISNUMBER($W$2:$W$501)*($W$2:$W$501&lt;W111))+SUMPRODUCT(($U$2:U111=U111)*($Y$2:Y111="Waiting")*($W$2:W111=W111)),"")</f>
        <v/>
      </c>
      <c r="AA111" s="29">
        <f>IF(X111="","",U111&amp;"|"&amp;X111)</f>
        <v/>
      </c>
      <c r="AB111" s="29">
        <f>IF(Z111="","",U111&amp;"|"&amp;Z111)</f>
        <v/>
      </c>
    </row>
    <row r="112">
      <c r="M112" s="28" t="n"/>
      <c r="N112" s="33" t="n"/>
      <c r="O112" s="30" t="n"/>
      <c r="P112" s="30" t="n"/>
      <c r="Q112" s="28" t="n"/>
      <c r="R112" s="29">
        <f>IFERROR(TRIM(INDEX($A112:$L112,MATCH(Lists!$J$2,$A$1:$L$1,0))&amp;""),"")</f>
        <v/>
      </c>
      <c r="S112" s="29">
        <f>IFERROR(TRIM(INDEX($A112:$L112,MATCH(Lists!$J$3,$A$1:$L$1,0))&amp;""),"")</f>
        <v/>
      </c>
      <c r="T112" s="29">
        <f>IFERROR(TRIM(INDEX($A112:$L112,MATCH(Lists!$J$4,$A$1:$L$1,0))&amp;""),"")</f>
        <v/>
      </c>
      <c r="U112" s="29">
        <f>IFERROR(TRIM(INDEX($A112:$L112,MATCH(Lists!$J$5,$A$1:$L$1,0))&amp;""),"")</f>
        <v/>
      </c>
      <c r="V112" s="32">
        <f>IFERROR(IF(ISNUMBER(INDEX($A112:$L112,MATCH(Lists!$J$8,$A$1:$L$1,0))),INDEX($A112:$L112,MATCH(Lists!$J$8,$A$1:$L$1,0)),DATE(VALUE(LEFT(IFERROR(TRIM(INDEX($A112:$L112,MATCH(Lists!$J$8,$A$1:$L$1,0))&amp;""),""),4)),VALUE(MID(IFERROR(TRIM(INDEX($A112:$L112,MATCH(Lists!$J$8,$A$1:$L$1,0))&amp;""),""),6,2)),VALUE(MID(IFERROR(TRIM(INDEX($A112:$L112,MATCH(Lists!$J$8,$A$1:$L$1,0))&amp;""),""),9,2)))+TIME(VALUE(MID(IFERROR(TRIM(INDEX($A112:$L112,MATCH(Lists!$J$8,$A$1:$L$1,0))&amp;""),""),12,2)),VALUE(MID(IFERROR(TRIM(INDEX($A112:$L112,MATCH(Lists!$J$8,$A$1:$L$1,0))&amp;""),""),15,2)),VALUE(MID(IFERROR(TRIM(INDEX($A112:$L112,MATCH(Lists!$J$8,$A$1:$L$1,0))&amp;""),""),18,2)))),"")</f>
        <v/>
      </c>
      <c r="W112" s="29">
        <f>IF(V112="","",ROUND(V112*86400,0))</f>
        <v/>
      </c>
      <c r="X112" s="29">
        <f>IF(OR(R112="",U112="",W112=""),"",SUMPRODUCT(($U$2:$U$501=U112)*ISNUMBER($W$2:$W$501)*($W$2:$W$501&lt;W112))+SUMPRODUCT(($U$2:U112=U112)*($W$2:W112=W112)))</f>
        <v/>
      </c>
      <c r="Y112" s="29">
        <f>IF(R112="","",IF(LEN(O112)&gt;0,O112,IF(ISNUMBER(N112),"Offered","Waiting")))</f>
        <v/>
      </c>
      <c r="Z112" s="29">
        <f>IF(AND(Y112="Waiting",X112&lt;&gt;""),SUMPRODUCT(($U$2:$U$501=U112)*($Y$2:$Y$501="Waiting")*ISNUMBER($W$2:$W$501)*($W$2:$W$501&lt;W112))+SUMPRODUCT(($U$2:U112=U112)*($Y$2:Y112="Waiting")*($W$2:W112=W112)),"")</f>
        <v/>
      </c>
      <c r="AA112" s="29">
        <f>IF(X112="","",U112&amp;"|"&amp;X112)</f>
        <v/>
      </c>
      <c r="AB112" s="29">
        <f>IF(Z112="","",U112&amp;"|"&amp;Z112)</f>
        <v/>
      </c>
    </row>
    <row r="113">
      <c r="M113" s="28" t="n"/>
      <c r="N113" s="33" t="n"/>
      <c r="O113" s="30" t="n"/>
      <c r="P113" s="30" t="n"/>
      <c r="Q113" s="28" t="n"/>
      <c r="R113" s="29">
        <f>IFERROR(TRIM(INDEX($A113:$L113,MATCH(Lists!$J$2,$A$1:$L$1,0))&amp;""),"")</f>
        <v/>
      </c>
      <c r="S113" s="29">
        <f>IFERROR(TRIM(INDEX($A113:$L113,MATCH(Lists!$J$3,$A$1:$L$1,0))&amp;""),"")</f>
        <v/>
      </c>
      <c r="T113" s="29">
        <f>IFERROR(TRIM(INDEX($A113:$L113,MATCH(Lists!$J$4,$A$1:$L$1,0))&amp;""),"")</f>
        <v/>
      </c>
      <c r="U113" s="29">
        <f>IFERROR(TRIM(INDEX($A113:$L113,MATCH(Lists!$J$5,$A$1:$L$1,0))&amp;""),"")</f>
        <v/>
      </c>
      <c r="V113" s="32">
        <f>IFERROR(IF(ISNUMBER(INDEX($A113:$L113,MATCH(Lists!$J$8,$A$1:$L$1,0))),INDEX($A113:$L113,MATCH(Lists!$J$8,$A$1:$L$1,0)),DATE(VALUE(LEFT(IFERROR(TRIM(INDEX($A113:$L113,MATCH(Lists!$J$8,$A$1:$L$1,0))&amp;""),""),4)),VALUE(MID(IFERROR(TRIM(INDEX($A113:$L113,MATCH(Lists!$J$8,$A$1:$L$1,0))&amp;""),""),6,2)),VALUE(MID(IFERROR(TRIM(INDEX($A113:$L113,MATCH(Lists!$J$8,$A$1:$L$1,0))&amp;""),""),9,2)))+TIME(VALUE(MID(IFERROR(TRIM(INDEX($A113:$L113,MATCH(Lists!$J$8,$A$1:$L$1,0))&amp;""),""),12,2)),VALUE(MID(IFERROR(TRIM(INDEX($A113:$L113,MATCH(Lists!$J$8,$A$1:$L$1,0))&amp;""),""),15,2)),VALUE(MID(IFERROR(TRIM(INDEX($A113:$L113,MATCH(Lists!$J$8,$A$1:$L$1,0))&amp;""),""),18,2)))),"")</f>
        <v/>
      </c>
      <c r="W113" s="29">
        <f>IF(V113="","",ROUND(V113*86400,0))</f>
        <v/>
      </c>
      <c r="X113" s="29">
        <f>IF(OR(R113="",U113="",W113=""),"",SUMPRODUCT(($U$2:$U$501=U113)*ISNUMBER($W$2:$W$501)*($W$2:$W$501&lt;W113))+SUMPRODUCT(($U$2:U113=U113)*($W$2:W113=W113)))</f>
        <v/>
      </c>
      <c r="Y113" s="29">
        <f>IF(R113="","",IF(LEN(O113)&gt;0,O113,IF(ISNUMBER(N113),"Offered","Waiting")))</f>
        <v/>
      </c>
      <c r="Z113" s="29">
        <f>IF(AND(Y113="Waiting",X113&lt;&gt;""),SUMPRODUCT(($U$2:$U$501=U113)*($Y$2:$Y$501="Waiting")*ISNUMBER($W$2:$W$501)*($W$2:$W$501&lt;W113))+SUMPRODUCT(($U$2:U113=U113)*($Y$2:Y113="Waiting")*($W$2:W113=W113)),"")</f>
        <v/>
      </c>
      <c r="AA113" s="29">
        <f>IF(X113="","",U113&amp;"|"&amp;X113)</f>
        <v/>
      </c>
      <c r="AB113" s="29">
        <f>IF(Z113="","",U113&amp;"|"&amp;Z113)</f>
        <v/>
      </c>
    </row>
    <row r="114">
      <c r="M114" s="28" t="n"/>
      <c r="N114" s="33" t="n"/>
      <c r="O114" s="30" t="n"/>
      <c r="P114" s="30" t="n"/>
      <c r="Q114" s="28" t="n"/>
      <c r="R114" s="29">
        <f>IFERROR(TRIM(INDEX($A114:$L114,MATCH(Lists!$J$2,$A$1:$L$1,0))&amp;""),"")</f>
        <v/>
      </c>
      <c r="S114" s="29">
        <f>IFERROR(TRIM(INDEX($A114:$L114,MATCH(Lists!$J$3,$A$1:$L$1,0))&amp;""),"")</f>
        <v/>
      </c>
      <c r="T114" s="29">
        <f>IFERROR(TRIM(INDEX($A114:$L114,MATCH(Lists!$J$4,$A$1:$L$1,0))&amp;""),"")</f>
        <v/>
      </c>
      <c r="U114" s="29">
        <f>IFERROR(TRIM(INDEX($A114:$L114,MATCH(Lists!$J$5,$A$1:$L$1,0))&amp;""),"")</f>
        <v/>
      </c>
      <c r="V114" s="32">
        <f>IFERROR(IF(ISNUMBER(INDEX($A114:$L114,MATCH(Lists!$J$8,$A$1:$L$1,0))),INDEX($A114:$L114,MATCH(Lists!$J$8,$A$1:$L$1,0)),DATE(VALUE(LEFT(IFERROR(TRIM(INDEX($A114:$L114,MATCH(Lists!$J$8,$A$1:$L$1,0))&amp;""),""),4)),VALUE(MID(IFERROR(TRIM(INDEX($A114:$L114,MATCH(Lists!$J$8,$A$1:$L$1,0))&amp;""),""),6,2)),VALUE(MID(IFERROR(TRIM(INDEX($A114:$L114,MATCH(Lists!$J$8,$A$1:$L$1,0))&amp;""),""),9,2)))+TIME(VALUE(MID(IFERROR(TRIM(INDEX($A114:$L114,MATCH(Lists!$J$8,$A$1:$L$1,0))&amp;""),""),12,2)),VALUE(MID(IFERROR(TRIM(INDEX($A114:$L114,MATCH(Lists!$J$8,$A$1:$L$1,0))&amp;""),""),15,2)),VALUE(MID(IFERROR(TRIM(INDEX($A114:$L114,MATCH(Lists!$J$8,$A$1:$L$1,0))&amp;""),""),18,2)))),"")</f>
        <v/>
      </c>
      <c r="W114" s="29">
        <f>IF(V114="","",ROUND(V114*86400,0))</f>
        <v/>
      </c>
      <c r="X114" s="29">
        <f>IF(OR(R114="",U114="",W114=""),"",SUMPRODUCT(($U$2:$U$501=U114)*ISNUMBER($W$2:$W$501)*($W$2:$W$501&lt;W114))+SUMPRODUCT(($U$2:U114=U114)*($W$2:W114=W114)))</f>
        <v/>
      </c>
      <c r="Y114" s="29">
        <f>IF(R114="","",IF(LEN(O114)&gt;0,O114,IF(ISNUMBER(N114),"Offered","Waiting")))</f>
        <v/>
      </c>
      <c r="Z114" s="29">
        <f>IF(AND(Y114="Waiting",X114&lt;&gt;""),SUMPRODUCT(($U$2:$U$501=U114)*($Y$2:$Y$501="Waiting")*ISNUMBER($W$2:$W$501)*($W$2:$W$501&lt;W114))+SUMPRODUCT(($U$2:U114=U114)*($Y$2:Y114="Waiting")*($W$2:W114=W114)),"")</f>
        <v/>
      </c>
      <c r="AA114" s="29">
        <f>IF(X114="","",U114&amp;"|"&amp;X114)</f>
        <v/>
      </c>
      <c r="AB114" s="29">
        <f>IF(Z114="","",U114&amp;"|"&amp;Z114)</f>
        <v/>
      </c>
    </row>
    <row r="115">
      <c r="M115" s="28" t="n"/>
      <c r="N115" s="33" t="n"/>
      <c r="O115" s="30" t="n"/>
      <c r="P115" s="30" t="n"/>
      <c r="Q115" s="28" t="n"/>
      <c r="R115" s="29">
        <f>IFERROR(TRIM(INDEX($A115:$L115,MATCH(Lists!$J$2,$A$1:$L$1,0))&amp;""),"")</f>
        <v/>
      </c>
      <c r="S115" s="29">
        <f>IFERROR(TRIM(INDEX($A115:$L115,MATCH(Lists!$J$3,$A$1:$L$1,0))&amp;""),"")</f>
        <v/>
      </c>
      <c r="T115" s="29">
        <f>IFERROR(TRIM(INDEX($A115:$L115,MATCH(Lists!$J$4,$A$1:$L$1,0))&amp;""),"")</f>
        <v/>
      </c>
      <c r="U115" s="29">
        <f>IFERROR(TRIM(INDEX($A115:$L115,MATCH(Lists!$J$5,$A$1:$L$1,0))&amp;""),"")</f>
        <v/>
      </c>
      <c r="V115" s="32">
        <f>IFERROR(IF(ISNUMBER(INDEX($A115:$L115,MATCH(Lists!$J$8,$A$1:$L$1,0))),INDEX($A115:$L115,MATCH(Lists!$J$8,$A$1:$L$1,0)),DATE(VALUE(LEFT(IFERROR(TRIM(INDEX($A115:$L115,MATCH(Lists!$J$8,$A$1:$L$1,0))&amp;""),""),4)),VALUE(MID(IFERROR(TRIM(INDEX($A115:$L115,MATCH(Lists!$J$8,$A$1:$L$1,0))&amp;""),""),6,2)),VALUE(MID(IFERROR(TRIM(INDEX($A115:$L115,MATCH(Lists!$J$8,$A$1:$L$1,0))&amp;""),""),9,2)))+TIME(VALUE(MID(IFERROR(TRIM(INDEX($A115:$L115,MATCH(Lists!$J$8,$A$1:$L$1,0))&amp;""),""),12,2)),VALUE(MID(IFERROR(TRIM(INDEX($A115:$L115,MATCH(Lists!$J$8,$A$1:$L$1,0))&amp;""),""),15,2)),VALUE(MID(IFERROR(TRIM(INDEX($A115:$L115,MATCH(Lists!$J$8,$A$1:$L$1,0))&amp;""),""),18,2)))),"")</f>
        <v/>
      </c>
      <c r="W115" s="29">
        <f>IF(V115="","",ROUND(V115*86400,0))</f>
        <v/>
      </c>
      <c r="X115" s="29">
        <f>IF(OR(R115="",U115="",W115=""),"",SUMPRODUCT(($U$2:$U$501=U115)*ISNUMBER($W$2:$W$501)*($W$2:$W$501&lt;W115))+SUMPRODUCT(($U$2:U115=U115)*($W$2:W115=W115)))</f>
        <v/>
      </c>
      <c r="Y115" s="29">
        <f>IF(R115="","",IF(LEN(O115)&gt;0,O115,IF(ISNUMBER(N115),"Offered","Waiting")))</f>
        <v/>
      </c>
      <c r="Z115" s="29">
        <f>IF(AND(Y115="Waiting",X115&lt;&gt;""),SUMPRODUCT(($U$2:$U$501=U115)*($Y$2:$Y$501="Waiting")*ISNUMBER($W$2:$W$501)*($W$2:$W$501&lt;W115))+SUMPRODUCT(($U$2:U115=U115)*($Y$2:Y115="Waiting")*($W$2:W115=W115)),"")</f>
        <v/>
      </c>
      <c r="AA115" s="29">
        <f>IF(X115="","",U115&amp;"|"&amp;X115)</f>
        <v/>
      </c>
      <c r="AB115" s="29">
        <f>IF(Z115="","",U115&amp;"|"&amp;Z115)</f>
        <v/>
      </c>
    </row>
    <row r="116">
      <c r="M116" s="28" t="n"/>
      <c r="N116" s="33" t="n"/>
      <c r="O116" s="30" t="n"/>
      <c r="P116" s="30" t="n"/>
      <c r="Q116" s="28" t="n"/>
      <c r="R116" s="29">
        <f>IFERROR(TRIM(INDEX($A116:$L116,MATCH(Lists!$J$2,$A$1:$L$1,0))&amp;""),"")</f>
        <v/>
      </c>
      <c r="S116" s="29">
        <f>IFERROR(TRIM(INDEX($A116:$L116,MATCH(Lists!$J$3,$A$1:$L$1,0))&amp;""),"")</f>
        <v/>
      </c>
      <c r="T116" s="29">
        <f>IFERROR(TRIM(INDEX($A116:$L116,MATCH(Lists!$J$4,$A$1:$L$1,0))&amp;""),"")</f>
        <v/>
      </c>
      <c r="U116" s="29">
        <f>IFERROR(TRIM(INDEX($A116:$L116,MATCH(Lists!$J$5,$A$1:$L$1,0))&amp;""),"")</f>
        <v/>
      </c>
      <c r="V116" s="32">
        <f>IFERROR(IF(ISNUMBER(INDEX($A116:$L116,MATCH(Lists!$J$8,$A$1:$L$1,0))),INDEX($A116:$L116,MATCH(Lists!$J$8,$A$1:$L$1,0)),DATE(VALUE(LEFT(IFERROR(TRIM(INDEX($A116:$L116,MATCH(Lists!$J$8,$A$1:$L$1,0))&amp;""),""),4)),VALUE(MID(IFERROR(TRIM(INDEX($A116:$L116,MATCH(Lists!$J$8,$A$1:$L$1,0))&amp;""),""),6,2)),VALUE(MID(IFERROR(TRIM(INDEX($A116:$L116,MATCH(Lists!$J$8,$A$1:$L$1,0))&amp;""),""),9,2)))+TIME(VALUE(MID(IFERROR(TRIM(INDEX($A116:$L116,MATCH(Lists!$J$8,$A$1:$L$1,0))&amp;""),""),12,2)),VALUE(MID(IFERROR(TRIM(INDEX($A116:$L116,MATCH(Lists!$J$8,$A$1:$L$1,0))&amp;""),""),15,2)),VALUE(MID(IFERROR(TRIM(INDEX($A116:$L116,MATCH(Lists!$J$8,$A$1:$L$1,0))&amp;""),""),18,2)))),"")</f>
        <v/>
      </c>
      <c r="W116" s="29">
        <f>IF(V116="","",ROUND(V116*86400,0))</f>
        <v/>
      </c>
      <c r="X116" s="29">
        <f>IF(OR(R116="",U116="",W116=""),"",SUMPRODUCT(($U$2:$U$501=U116)*ISNUMBER($W$2:$W$501)*($W$2:$W$501&lt;W116))+SUMPRODUCT(($U$2:U116=U116)*($W$2:W116=W116)))</f>
        <v/>
      </c>
      <c r="Y116" s="29">
        <f>IF(R116="","",IF(LEN(O116)&gt;0,O116,IF(ISNUMBER(N116),"Offered","Waiting")))</f>
        <v/>
      </c>
      <c r="Z116" s="29">
        <f>IF(AND(Y116="Waiting",X116&lt;&gt;""),SUMPRODUCT(($U$2:$U$501=U116)*($Y$2:$Y$501="Waiting")*ISNUMBER($W$2:$W$501)*($W$2:$W$501&lt;W116))+SUMPRODUCT(($U$2:U116=U116)*($Y$2:Y116="Waiting")*($W$2:W116=W116)),"")</f>
        <v/>
      </c>
      <c r="AA116" s="29">
        <f>IF(X116="","",U116&amp;"|"&amp;X116)</f>
        <v/>
      </c>
      <c r="AB116" s="29">
        <f>IF(Z116="","",U116&amp;"|"&amp;Z116)</f>
        <v/>
      </c>
    </row>
    <row r="117">
      <c r="M117" s="28" t="n"/>
      <c r="N117" s="33" t="n"/>
      <c r="O117" s="30" t="n"/>
      <c r="P117" s="30" t="n"/>
      <c r="Q117" s="28" t="n"/>
      <c r="R117" s="29">
        <f>IFERROR(TRIM(INDEX($A117:$L117,MATCH(Lists!$J$2,$A$1:$L$1,0))&amp;""),"")</f>
        <v/>
      </c>
      <c r="S117" s="29">
        <f>IFERROR(TRIM(INDEX($A117:$L117,MATCH(Lists!$J$3,$A$1:$L$1,0))&amp;""),"")</f>
        <v/>
      </c>
      <c r="T117" s="29">
        <f>IFERROR(TRIM(INDEX($A117:$L117,MATCH(Lists!$J$4,$A$1:$L$1,0))&amp;""),"")</f>
        <v/>
      </c>
      <c r="U117" s="29">
        <f>IFERROR(TRIM(INDEX($A117:$L117,MATCH(Lists!$J$5,$A$1:$L$1,0))&amp;""),"")</f>
        <v/>
      </c>
      <c r="V117" s="32">
        <f>IFERROR(IF(ISNUMBER(INDEX($A117:$L117,MATCH(Lists!$J$8,$A$1:$L$1,0))),INDEX($A117:$L117,MATCH(Lists!$J$8,$A$1:$L$1,0)),DATE(VALUE(LEFT(IFERROR(TRIM(INDEX($A117:$L117,MATCH(Lists!$J$8,$A$1:$L$1,0))&amp;""),""),4)),VALUE(MID(IFERROR(TRIM(INDEX($A117:$L117,MATCH(Lists!$J$8,$A$1:$L$1,0))&amp;""),""),6,2)),VALUE(MID(IFERROR(TRIM(INDEX($A117:$L117,MATCH(Lists!$J$8,$A$1:$L$1,0))&amp;""),""),9,2)))+TIME(VALUE(MID(IFERROR(TRIM(INDEX($A117:$L117,MATCH(Lists!$J$8,$A$1:$L$1,0))&amp;""),""),12,2)),VALUE(MID(IFERROR(TRIM(INDEX($A117:$L117,MATCH(Lists!$J$8,$A$1:$L$1,0))&amp;""),""),15,2)),VALUE(MID(IFERROR(TRIM(INDEX($A117:$L117,MATCH(Lists!$J$8,$A$1:$L$1,0))&amp;""),""),18,2)))),"")</f>
        <v/>
      </c>
      <c r="W117" s="29">
        <f>IF(V117="","",ROUND(V117*86400,0))</f>
        <v/>
      </c>
      <c r="X117" s="29">
        <f>IF(OR(R117="",U117="",W117=""),"",SUMPRODUCT(($U$2:$U$501=U117)*ISNUMBER($W$2:$W$501)*($W$2:$W$501&lt;W117))+SUMPRODUCT(($U$2:U117=U117)*($W$2:W117=W117)))</f>
        <v/>
      </c>
      <c r="Y117" s="29">
        <f>IF(R117="","",IF(LEN(O117)&gt;0,O117,IF(ISNUMBER(N117),"Offered","Waiting")))</f>
        <v/>
      </c>
      <c r="Z117" s="29">
        <f>IF(AND(Y117="Waiting",X117&lt;&gt;""),SUMPRODUCT(($U$2:$U$501=U117)*($Y$2:$Y$501="Waiting")*ISNUMBER($W$2:$W$501)*($W$2:$W$501&lt;W117))+SUMPRODUCT(($U$2:U117=U117)*($Y$2:Y117="Waiting")*($W$2:W117=W117)),"")</f>
        <v/>
      </c>
      <c r="AA117" s="29">
        <f>IF(X117="","",U117&amp;"|"&amp;X117)</f>
        <v/>
      </c>
      <c r="AB117" s="29">
        <f>IF(Z117="","",U117&amp;"|"&amp;Z117)</f>
        <v/>
      </c>
    </row>
    <row r="118">
      <c r="M118" s="28" t="n"/>
      <c r="N118" s="33" t="n"/>
      <c r="O118" s="30" t="n"/>
      <c r="P118" s="30" t="n"/>
      <c r="Q118" s="28" t="n"/>
      <c r="R118" s="29">
        <f>IFERROR(TRIM(INDEX($A118:$L118,MATCH(Lists!$J$2,$A$1:$L$1,0))&amp;""),"")</f>
        <v/>
      </c>
      <c r="S118" s="29">
        <f>IFERROR(TRIM(INDEX($A118:$L118,MATCH(Lists!$J$3,$A$1:$L$1,0))&amp;""),"")</f>
        <v/>
      </c>
      <c r="T118" s="29">
        <f>IFERROR(TRIM(INDEX($A118:$L118,MATCH(Lists!$J$4,$A$1:$L$1,0))&amp;""),"")</f>
        <v/>
      </c>
      <c r="U118" s="29">
        <f>IFERROR(TRIM(INDEX($A118:$L118,MATCH(Lists!$J$5,$A$1:$L$1,0))&amp;""),"")</f>
        <v/>
      </c>
      <c r="V118" s="32">
        <f>IFERROR(IF(ISNUMBER(INDEX($A118:$L118,MATCH(Lists!$J$8,$A$1:$L$1,0))),INDEX($A118:$L118,MATCH(Lists!$J$8,$A$1:$L$1,0)),DATE(VALUE(LEFT(IFERROR(TRIM(INDEX($A118:$L118,MATCH(Lists!$J$8,$A$1:$L$1,0))&amp;""),""),4)),VALUE(MID(IFERROR(TRIM(INDEX($A118:$L118,MATCH(Lists!$J$8,$A$1:$L$1,0))&amp;""),""),6,2)),VALUE(MID(IFERROR(TRIM(INDEX($A118:$L118,MATCH(Lists!$J$8,$A$1:$L$1,0))&amp;""),""),9,2)))+TIME(VALUE(MID(IFERROR(TRIM(INDEX($A118:$L118,MATCH(Lists!$J$8,$A$1:$L$1,0))&amp;""),""),12,2)),VALUE(MID(IFERROR(TRIM(INDEX($A118:$L118,MATCH(Lists!$J$8,$A$1:$L$1,0))&amp;""),""),15,2)),VALUE(MID(IFERROR(TRIM(INDEX($A118:$L118,MATCH(Lists!$J$8,$A$1:$L$1,0))&amp;""),""),18,2)))),"")</f>
        <v/>
      </c>
      <c r="W118" s="29">
        <f>IF(V118="","",ROUND(V118*86400,0))</f>
        <v/>
      </c>
      <c r="X118" s="29">
        <f>IF(OR(R118="",U118="",W118=""),"",SUMPRODUCT(($U$2:$U$501=U118)*ISNUMBER($W$2:$W$501)*($W$2:$W$501&lt;W118))+SUMPRODUCT(($U$2:U118=U118)*($W$2:W118=W118)))</f>
        <v/>
      </c>
      <c r="Y118" s="29">
        <f>IF(R118="","",IF(LEN(O118)&gt;0,O118,IF(ISNUMBER(N118),"Offered","Waiting")))</f>
        <v/>
      </c>
      <c r="Z118" s="29">
        <f>IF(AND(Y118="Waiting",X118&lt;&gt;""),SUMPRODUCT(($U$2:$U$501=U118)*($Y$2:$Y$501="Waiting")*ISNUMBER($W$2:$W$501)*($W$2:$W$501&lt;W118))+SUMPRODUCT(($U$2:U118=U118)*($Y$2:Y118="Waiting")*($W$2:W118=W118)),"")</f>
        <v/>
      </c>
      <c r="AA118" s="29">
        <f>IF(X118="","",U118&amp;"|"&amp;X118)</f>
        <v/>
      </c>
      <c r="AB118" s="29">
        <f>IF(Z118="","",U118&amp;"|"&amp;Z118)</f>
        <v/>
      </c>
    </row>
    <row r="119">
      <c r="M119" s="28" t="n"/>
      <c r="N119" s="33" t="n"/>
      <c r="O119" s="30" t="n"/>
      <c r="P119" s="30" t="n"/>
      <c r="Q119" s="28" t="n"/>
      <c r="R119" s="29">
        <f>IFERROR(TRIM(INDEX($A119:$L119,MATCH(Lists!$J$2,$A$1:$L$1,0))&amp;""),"")</f>
        <v/>
      </c>
      <c r="S119" s="29">
        <f>IFERROR(TRIM(INDEX($A119:$L119,MATCH(Lists!$J$3,$A$1:$L$1,0))&amp;""),"")</f>
        <v/>
      </c>
      <c r="T119" s="29">
        <f>IFERROR(TRIM(INDEX($A119:$L119,MATCH(Lists!$J$4,$A$1:$L$1,0))&amp;""),"")</f>
        <v/>
      </c>
      <c r="U119" s="29">
        <f>IFERROR(TRIM(INDEX($A119:$L119,MATCH(Lists!$J$5,$A$1:$L$1,0))&amp;""),"")</f>
        <v/>
      </c>
      <c r="V119" s="32">
        <f>IFERROR(IF(ISNUMBER(INDEX($A119:$L119,MATCH(Lists!$J$8,$A$1:$L$1,0))),INDEX($A119:$L119,MATCH(Lists!$J$8,$A$1:$L$1,0)),DATE(VALUE(LEFT(IFERROR(TRIM(INDEX($A119:$L119,MATCH(Lists!$J$8,$A$1:$L$1,0))&amp;""),""),4)),VALUE(MID(IFERROR(TRIM(INDEX($A119:$L119,MATCH(Lists!$J$8,$A$1:$L$1,0))&amp;""),""),6,2)),VALUE(MID(IFERROR(TRIM(INDEX($A119:$L119,MATCH(Lists!$J$8,$A$1:$L$1,0))&amp;""),""),9,2)))+TIME(VALUE(MID(IFERROR(TRIM(INDEX($A119:$L119,MATCH(Lists!$J$8,$A$1:$L$1,0))&amp;""),""),12,2)),VALUE(MID(IFERROR(TRIM(INDEX($A119:$L119,MATCH(Lists!$J$8,$A$1:$L$1,0))&amp;""),""),15,2)),VALUE(MID(IFERROR(TRIM(INDEX($A119:$L119,MATCH(Lists!$J$8,$A$1:$L$1,0))&amp;""),""),18,2)))),"")</f>
        <v/>
      </c>
      <c r="W119" s="29">
        <f>IF(V119="","",ROUND(V119*86400,0))</f>
        <v/>
      </c>
      <c r="X119" s="29">
        <f>IF(OR(R119="",U119="",W119=""),"",SUMPRODUCT(($U$2:$U$501=U119)*ISNUMBER($W$2:$W$501)*($W$2:$W$501&lt;W119))+SUMPRODUCT(($U$2:U119=U119)*($W$2:W119=W119)))</f>
        <v/>
      </c>
      <c r="Y119" s="29">
        <f>IF(R119="","",IF(LEN(O119)&gt;0,O119,IF(ISNUMBER(N119),"Offered","Waiting")))</f>
        <v/>
      </c>
      <c r="Z119" s="29">
        <f>IF(AND(Y119="Waiting",X119&lt;&gt;""),SUMPRODUCT(($U$2:$U$501=U119)*($Y$2:$Y$501="Waiting")*ISNUMBER($W$2:$W$501)*($W$2:$W$501&lt;W119))+SUMPRODUCT(($U$2:U119=U119)*($Y$2:Y119="Waiting")*($W$2:W119=W119)),"")</f>
        <v/>
      </c>
      <c r="AA119" s="29">
        <f>IF(X119="","",U119&amp;"|"&amp;X119)</f>
        <v/>
      </c>
      <c r="AB119" s="29">
        <f>IF(Z119="","",U119&amp;"|"&amp;Z119)</f>
        <v/>
      </c>
    </row>
    <row r="120">
      <c r="M120" s="28" t="n"/>
      <c r="N120" s="33" t="n"/>
      <c r="O120" s="30" t="n"/>
      <c r="P120" s="30" t="n"/>
      <c r="Q120" s="28" t="n"/>
      <c r="R120" s="29">
        <f>IFERROR(TRIM(INDEX($A120:$L120,MATCH(Lists!$J$2,$A$1:$L$1,0))&amp;""),"")</f>
        <v/>
      </c>
      <c r="S120" s="29">
        <f>IFERROR(TRIM(INDEX($A120:$L120,MATCH(Lists!$J$3,$A$1:$L$1,0))&amp;""),"")</f>
        <v/>
      </c>
      <c r="T120" s="29">
        <f>IFERROR(TRIM(INDEX($A120:$L120,MATCH(Lists!$J$4,$A$1:$L$1,0))&amp;""),"")</f>
        <v/>
      </c>
      <c r="U120" s="29">
        <f>IFERROR(TRIM(INDEX($A120:$L120,MATCH(Lists!$J$5,$A$1:$L$1,0))&amp;""),"")</f>
        <v/>
      </c>
      <c r="V120" s="32">
        <f>IFERROR(IF(ISNUMBER(INDEX($A120:$L120,MATCH(Lists!$J$8,$A$1:$L$1,0))),INDEX($A120:$L120,MATCH(Lists!$J$8,$A$1:$L$1,0)),DATE(VALUE(LEFT(IFERROR(TRIM(INDEX($A120:$L120,MATCH(Lists!$J$8,$A$1:$L$1,0))&amp;""),""),4)),VALUE(MID(IFERROR(TRIM(INDEX($A120:$L120,MATCH(Lists!$J$8,$A$1:$L$1,0))&amp;""),""),6,2)),VALUE(MID(IFERROR(TRIM(INDEX($A120:$L120,MATCH(Lists!$J$8,$A$1:$L$1,0))&amp;""),""),9,2)))+TIME(VALUE(MID(IFERROR(TRIM(INDEX($A120:$L120,MATCH(Lists!$J$8,$A$1:$L$1,0))&amp;""),""),12,2)),VALUE(MID(IFERROR(TRIM(INDEX($A120:$L120,MATCH(Lists!$J$8,$A$1:$L$1,0))&amp;""),""),15,2)),VALUE(MID(IFERROR(TRIM(INDEX($A120:$L120,MATCH(Lists!$J$8,$A$1:$L$1,0))&amp;""),""),18,2)))),"")</f>
        <v/>
      </c>
      <c r="W120" s="29">
        <f>IF(V120="","",ROUND(V120*86400,0))</f>
        <v/>
      </c>
      <c r="X120" s="29">
        <f>IF(OR(R120="",U120="",W120=""),"",SUMPRODUCT(($U$2:$U$501=U120)*ISNUMBER($W$2:$W$501)*($W$2:$W$501&lt;W120))+SUMPRODUCT(($U$2:U120=U120)*($W$2:W120=W120)))</f>
        <v/>
      </c>
      <c r="Y120" s="29">
        <f>IF(R120="","",IF(LEN(O120)&gt;0,O120,IF(ISNUMBER(N120),"Offered","Waiting")))</f>
        <v/>
      </c>
      <c r="Z120" s="29">
        <f>IF(AND(Y120="Waiting",X120&lt;&gt;""),SUMPRODUCT(($U$2:$U$501=U120)*($Y$2:$Y$501="Waiting")*ISNUMBER($W$2:$W$501)*($W$2:$W$501&lt;W120))+SUMPRODUCT(($U$2:U120=U120)*($Y$2:Y120="Waiting")*($W$2:W120=W120)),"")</f>
        <v/>
      </c>
      <c r="AA120" s="29">
        <f>IF(X120="","",U120&amp;"|"&amp;X120)</f>
        <v/>
      </c>
      <c r="AB120" s="29">
        <f>IF(Z120="","",U120&amp;"|"&amp;Z120)</f>
        <v/>
      </c>
    </row>
    <row r="121">
      <c r="M121" s="28" t="n"/>
      <c r="N121" s="33" t="n"/>
      <c r="O121" s="30" t="n"/>
      <c r="P121" s="30" t="n"/>
      <c r="Q121" s="28" t="n"/>
      <c r="R121" s="29">
        <f>IFERROR(TRIM(INDEX($A121:$L121,MATCH(Lists!$J$2,$A$1:$L$1,0))&amp;""),"")</f>
        <v/>
      </c>
      <c r="S121" s="29">
        <f>IFERROR(TRIM(INDEX($A121:$L121,MATCH(Lists!$J$3,$A$1:$L$1,0))&amp;""),"")</f>
        <v/>
      </c>
      <c r="T121" s="29">
        <f>IFERROR(TRIM(INDEX($A121:$L121,MATCH(Lists!$J$4,$A$1:$L$1,0))&amp;""),"")</f>
        <v/>
      </c>
      <c r="U121" s="29">
        <f>IFERROR(TRIM(INDEX($A121:$L121,MATCH(Lists!$J$5,$A$1:$L$1,0))&amp;""),"")</f>
        <v/>
      </c>
      <c r="V121" s="32">
        <f>IFERROR(IF(ISNUMBER(INDEX($A121:$L121,MATCH(Lists!$J$8,$A$1:$L$1,0))),INDEX($A121:$L121,MATCH(Lists!$J$8,$A$1:$L$1,0)),DATE(VALUE(LEFT(IFERROR(TRIM(INDEX($A121:$L121,MATCH(Lists!$J$8,$A$1:$L$1,0))&amp;""),""),4)),VALUE(MID(IFERROR(TRIM(INDEX($A121:$L121,MATCH(Lists!$J$8,$A$1:$L$1,0))&amp;""),""),6,2)),VALUE(MID(IFERROR(TRIM(INDEX($A121:$L121,MATCH(Lists!$J$8,$A$1:$L$1,0))&amp;""),""),9,2)))+TIME(VALUE(MID(IFERROR(TRIM(INDEX($A121:$L121,MATCH(Lists!$J$8,$A$1:$L$1,0))&amp;""),""),12,2)),VALUE(MID(IFERROR(TRIM(INDEX($A121:$L121,MATCH(Lists!$J$8,$A$1:$L$1,0))&amp;""),""),15,2)),VALUE(MID(IFERROR(TRIM(INDEX($A121:$L121,MATCH(Lists!$J$8,$A$1:$L$1,0))&amp;""),""),18,2)))),"")</f>
        <v/>
      </c>
      <c r="W121" s="29">
        <f>IF(V121="","",ROUND(V121*86400,0))</f>
        <v/>
      </c>
      <c r="X121" s="29">
        <f>IF(OR(R121="",U121="",W121=""),"",SUMPRODUCT(($U$2:$U$501=U121)*ISNUMBER($W$2:$W$501)*($W$2:$W$501&lt;W121))+SUMPRODUCT(($U$2:U121=U121)*($W$2:W121=W121)))</f>
        <v/>
      </c>
      <c r="Y121" s="29">
        <f>IF(R121="","",IF(LEN(O121)&gt;0,O121,IF(ISNUMBER(N121),"Offered","Waiting")))</f>
        <v/>
      </c>
      <c r="Z121" s="29">
        <f>IF(AND(Y121="Waiting",X121&lt;&gt;""),SUMPRODUCT(($U$2:$U$501=U121)*($Y$2:$Y$501="Waiting")*ISNUMBER($W$2:$W$501)*($W$2:$W$501&lt;W121))+SUMPRODUCT(($U$2:U121=U121)*($Y$2:Y121="Waiting")*($W$2:W121=W121)),"")</f>
        <v/>
      </c>
      <c r="AA121" s="29">
        <f>IF(X121="","",U121&amp;"|"&amp;X121)</f>
        <v/>
      </c>
      <c r="AB121" s="29">
        <f>IF(Z121="","",U121&amp;"|"&amp;Z121)</f>
        <v/>
      </c>
    </row>
    <row r="122">
      <c r="M122" s="28" t="n"/>
      <c r="N122" s="33" t="n"/>
      <c r="O122" s="30" t="n"/>
      <c r="P122" s="30" t="n"/>
      <c r="Q122" s="28" t="n"/>
      <c r="R122" s="29">
        <f>IFERROR(TRIM(INDEX($A122:$L122,MATCH(Lists!$J$2,$A$1:$L$1,0))&amp;""),"")</f>
        <v/>
      </c>
      <c r="S122" s="29">
        <f>IFERROR(TRIM(INDEX($A122:$L122,MATCH(Lists!$J$3,$A$1:$L$1,0))&amp;""),"")</f>
        <v/>
      </c>
      <c r="T122" s="29">
        <f>IFERROR(TRIM(INDEX($A122:$L122,MATCH(Lists!$J$4,$A$1:$L$1,0))&amp;""),"")</f>
        <v/>
      </c>
      <c r="U122" s="29">
        <f>IFERROR(TRIM(INDEX($A122:$L122,MATCH(Lists!$J$5,$A$1:$L$1,0))&amp;""),"")</f>
        <v/>
      </c>
      <c r="V122" s="32">
        <f>IFERROR(IF(ISNUMBER(INDEX($A122:$L122,MATCH(Lists!$J$8,$A$1:$L$1,0))),INDEX($A122:$L122,MATCH(Lists!$J$8,$A$1:$L$1,0)),DATE(VALUE(LEFT(IFERROR(TRIM(INDEX($A122:$L122,MATCH(Lists!$J$8,$A$1:$L$1,0))&amp;""),""),4)),VALUE(MID(IFERROR(TRIM(INDEX($A122:$L122,MATCH(Lists!$J$8,$A$1:$L$1,0))&amp;""),""),6,2)),VALUE(MID(IFERROR(TRIM(INDEX($A122:$L122,MATCH(Lists!$J$8,$A$1:$L$1,0))&amp;""),""),9,2)))+TIME(VALUE(MID(IFERROR(TRIM(INDEX($A122:$L122,MATCH(Lists!$J$8,$A$1:$L$1,0))&amp;""),""),12,2)),VALUE(MID(IFERROR(TRIM(INDEX($A122:$L122,MATCH(Lists!$J$8,$A$1:$L$1,0))&amp;""),""),15,2)),VALUE(MID(IFERROR(TRIM(INDEX($A122:$L122,MATCH(Lists!$J$8,$A$1:$L$1,0))&amp;""),""),18,2)))),"")</f>
        <v/>
      </c>
      <c r="W122" s="29">
        <f>IF(V122="","",ROUND(V122*86400,0))</f>
        <v/>
      </c>
      <c r="X122" s="29">
        <f>IF(OR(R122="",U122="",W122=""),"",SUMPRODUCT(($U$2:$U$501=U122)*ISNUMBER($W$2:$W$501)*($W$2:$W$501&lt;W122))+SUMPRODUCT(($U$2:U122=U122)*($W$2:W122=W122)))</f>
        <v/>
      </c>
      <c r="Y122" s="29">
        <f>IF(R122="","",IF(LEN(O122)&gt;0,O122,IF(ISNUMBER(N122),"Offered","Waiting")))</f>
        <v/>
      </c>
      <c r="Z122" s="29">
        <f>IF(AND(Y122="Waiting",X122&lt;&gt;""),SUMPRODUCT(($U$2:$U$501=U122)*($Y$2:$Y$501="Waiting")*ISNUMBER($W$2:$W$501)*($W$2:$W$501&lt;W122))+SUMPRODUCT(($U$2:U122=U122)*($Y$2:Y122="Waiting")*($W$2:W122=W122)),"")</f>
        <v/>
      </c>
      <c r="AA122" s="29">
        <f>IF(X122="","",U122&amp;"|"&amp;X122)</f>
        <v/>
      </c>
      <c r="AB122" s="29">
        <f>IF(Z122="","",U122&amp;"|"&amp;Z122)</f>
        <v/>
      </c>
    </row>
    <row r="123">
      <c r="M123" s="28" t="n"/>
      <c r="N123" s="33" t="n"/>
      <c r="O123" s="30" t="n"/>
      <c r="P123" s="30" t="n"/>
      <c r="Q123" s="28" t="n"/>
      <c r="R123" s="29">
        <f>IFERROR(TRIM(INDEX($A123:$L123,MATCH(Lists!$J$2,$A$1:$L$1,0))&amp;""),"")</f>
        <v/>
      </c>
      <c r="S123" s="29">
        <f>IFERROR(TRIM(INDEX($A123:$L123,MATCH(Lists!$J$3,$A$1:$L$1,0))&amp;""),"")</f>
        <v/>
      </c>
      <c r="T123" s="29">
        <f>IFERROR(TRIM(INDEX($A123:$L123,MATCH(Lists!$J$4,$A$1:$L$1,0))&amp;""),"")</f>
        <v/>
      </c>
      <c r="U123" s="29">
        <f>IFERROR(TRIM(INDEX($A123:$L123,MATCH(Lists!$J$5,$A$1:$L$1,0))&amp;""),"")</f>
        <v/>
      </c>
      <c r="V123" s="32">
        <f>IFERROR(IF(ISNUMBER(INDEX($A123:$L123,MATCH(Lists!$J$8,$A$1:$L$1,0))),INDEX($A123:$L123,MATCH(Lists!$J$8,$A$1:$L$1,0)),DATE(VALUE(LEFT(IFERROR(TRIM(INDEX($A123:$L123,MATCH(Lists!$J$8,$A$1:$L$1,0))&amp;""),""),4)),VALUE(MID(IFERROR(TRIM(INDEX($A123:$L123,MATCH(Lists!$J$8,$A$1:$L$1,0))&amp;""),""),6,2)),VALUE(MID(IFERROR(TRIM(INDEX($A123:$L123,MATCH(Lists!$J$8,$A$1:$L$1,0))&amp;""),""),9,2)))+TIME(VALUE(MID(IFERROR(TRIM(INDEX($A123:$L123,MATCH(Lists!$J$8,$A$1:$L$1,0))&amp;""),""),12,2)),VALUE(MID(IFERROR(TRIM(INDEX($A123:$L123,MATCH(Lists!$J$8,$A$1:$L$1,0))&amp;""),""),15,2)),VALUE(MID(IFERROR(TRIM(INDEX($A123:$L123,MATCH(Lists!$J$8,$A$1:$L$1,0))&amp;""),""),18,2)))),"")</f>
        <v/>
      </c>
      <c r="W123" s="29">
        <f>IF(V123="","",ROUND(V123*86400,0))</f>
        <v/>
      </c>
      <c r="X123" s="29">
        <f>IF(OR(R123="",U123="",W123=""),"",SUMPRODUCT(($U$2:$U$501=U123)*ISNUMBER($W$2:$W$501)*($W$2:$W$501&lt;W123))+SUMPRODUCT(($U$2:U123=U123)*($W$2:W123=W123)))</f>
        <v/>
      </c>
      <c r="Y123" s="29">
        <f>IF(R123="","",IF(LEN(O123)&gt;0,O123,IF(ISNUMBER(N123),"Offered","Waiting")))</f>
        <v/>
      </c>
      <c r="Z123" s="29">
        <f>IF(AND(Y123="Waiting",X123&lt;&gt;""),SUMPRODUCT(($U$2:$U$501=U123)*($Y$2:$Y$501="Waiting")*ISNUMBER($W$2:$W$501)*($W$2:$W$501&lt;W123))+SUMPRODUCT(($U$2:U123=U123)*($Y$2:Y123="Waiting")*($W$2:W123=W123)),"")</f>
        <v/>
      </c>
      <c r="AA123" s="29">
        <f>IF(X123="","",U123&amp;"|"&amp;X123)</f>
        <v/>
      </c>
      <c r="AB123" s="29">
        <f>IF(Z123="","",U123&amp;"|"&amp;Z123)</f>
        <v/>
      </c>
    </row>
    <row r="124">
      <c r="M124" s="28" t="n"/>
      <c r="N124" s="33" t="n"/>
      <c r="O124" s="30" t="n"/>
      <c r="P124" s="30" t="n"/>
      <c r="Q124" s="28" t="n"/>
      <c r="R124" s="29">
        <f>IFERROR(TRIM(INDEX($A124:$L124,MATCH(Lists!$J$2,$A$1:$L$1,0))&amp;""),"")</f>
        <v/>
      </c>
      <c r="S124" s="29">
        <f>IFERROR(TRIM(INDEX($A124:$L124,MATCH(Lists!$J$3,$A$1:$L$1,0))&amp;""),"")</f>
        <v/>
      </c>
      <c r="T124" s="29">
        <f>IFERROR(TRIM(INDEX($A124:$L124,MATCH(Lists!$J$4,$A$1:$L$1,0))&amp;""),"")</f>
        <v/>
      </c>
      <c r="U124" s="29">
        <f>IFERROR(TRIM(INDEX($A124:$L124,MATCH(Lists!$J$5,$A$1:$L$1,0))&amp;""),"")</f>
        <v/>
      </c>
      <c r="V124" s="32">
        <f>IFERROR(IF(ISNUMBER(INDEX($A124:$L124,MATCH(Lists!$J$8,$A$1:$L$1,0))),INDEX($A124:$L124,MATCH(Lists!$J$8,$A$1:$L$1,0)),DATE(VALUE(LEFT(IFERROR(TRIM(INDEX($A124:$L124,MATCH(Lists!$J$8,$A$1:$L$1,0))&amp;""),""),4)),VALUE(MID(IFERROR(TRIM(INDEX($A124:$L124,MATCH(Lists!$J$8,$A$1:$L$1,0))&amp;""),""),6,2)),VALUE(MID(IFERROR(TRIM(INDEX($A124:$L124,MATCH(Lists!$J$8,$A$1:$L$1,0))&amp;""),""),9,2)))+TIME(VALUE(MID(IFERROR(TRIM(INDEX($A124:$L124,MATCH(Lists!$J$8,$A$1:$L$1,0))&amp;""),""),12,2)),VALUE(MID(IFERROR(TRIM(INDEX($A124:$L124,MATCH(Lists!$J$8,$A$1:$L$1,0))&amp;""),""),15,2)),VALUE(MID(IFERROR(TRIM(INDEX($A124:$L124,MATCH(Lists!$J$8,$A$1:$L$1,0))&amp;""),""),18,2)))),"")</f>
        <v/>
      </c>
      <c r="W124" s="29">
        <f>IF(V124="","",ROUND(V124*86400,0))</f>
        <v/>
      </c>
      <c r="X124" s="29">
        <f>IF(OR(R124="",U124="",W124=""),"",SUMPRODUCT(($U$2:$U$501=U124)*ISNUMBER($W$2:$W$501)*($W$2:$W$501&lt;W124))+SUMPRODUCT(($U$2:U124=U124)*($W$2:W124=W124)))</f>
        <v/>
      </c>
      <c r="Y124" s="29">
        <f>IF(R124="","",IF(LEN(O124)&gt;0,O124,IF(ISNUMBER(N124),"Offered","Waiting")))</f>
        <v/>
      </c>
      <c r="Z124" s="29">
        <f>IF(AND(Y124="Waiting",X124&lt;&gt;""),SUMPRODUCT(($U$2:$U$501=U124)*($Y$2:$Y$501="Waiting")*ISNUMBER($W$2:$W$501)*($W$2:$W$501&lt;W124))+SUMPRODUCT(($U$2:U124=U124)*($Y$2:Y124="Waiting")*($W$2:W124=W124)),"")</f>
        <v/>
      </c>
      <c r="AA124" s="29">
        <f>IF(X124="","",U124&amp;"|"&amp;X124)</f>
        <v/>
      </c>
      <c r="AB124" s="29">
        <f>IF(Z124="","",U124&amp;"|"&amp;Z124)</f>
        <v/>
      </c>
    </row>
    <row r="125">
      <c r="M125" s="28" t="n"/>
      <c r="N125" s="33" t="n"/>
      <c r="O125" s="30" t="n"/>
      <c r="P125" s="30" t="n"/>
      <c r="Q125" s="28" t="n"/>
      <c r="R125" s="29">
        <f>IFERROR(TRIM(INDEX($A125:$L125,MATCH(Lists!$J$2,$A$1:$L$1,0))&amp;""),"")</f>
        <v/>
      </c>
      <c r="S125" s="29">
        <f>IFERROR(TRIM(INDEX($A125:$L125,MATCH(Lists!$J$3,$A$1:$L$1,0))&amp;""),"")</f>
        <v/>
      </c>
      <c r="T125" s="29">
        <f>IFERROR(TRIM(INDEX($A125:$L125,MATCH(Lists!$J$4,$A$1:$L$1,0))&amp;""),"")</f>
        <v/>
      </c>
      <c r="U125" s="29">
        <f>IFERROR(TRIM(INDEX($A125:$L125,MATCH(Lists!$J$5,$A$1:$L$1,0))&amp;""),"")</f>
        <v/>
      </c>
      <c r="V125" s="32">
        <f>IFERROR(IF(ISNUMBER(INDEX($A125:$L125,MATCH(Lists!$J$8,$A$1:$L$1,0))),INDEX($A125:$L125,MATCH(Lists!$J$8,$A$1:$L$1,0)),DATE(VALUE(LEFT(IFERROR(TRIM(INDEX($A125:$L125,MATCH(Lists!$J$8,$A$1:$L$1,0))&amp;""),""),4)),VALUE(MID(IFERROR(TRIM(INDEX($A125:$L125,MATCH(Lists!$J$8,$A$1:$L$1,0))&amp;""),""),6,2)),VALUE(MID(IFERROR(TRIM(INDEX($A125:$L125,MATCH(Lists!$J$8,$A$1:$L$1,0))&amp;""),""),9,2)))+TIME(VALUE(MID(IFERROR(TRIM(INDEX($A125:$L125,MATCH(Lists!$J$8,$A$1:$L$1,0))&amp;""),""),12,2)),VALUE(MID(IFERROR(TRIM(INDEX($A125:$L125,MATCH(Lists!$J$8,$A$1:$L$1,0))&amp;""),""),15,2)),VALUE(MID(IFERROR(TRIM(INDEX($A125:$L125,MATCH(Lists!$J$8,$A$1:$L$1,0))&amp;""),""),18,2)))),"")</f>
        <v/>
      </c>
      <c r="W125" s="29">
        <f>IF(V125="","",ROUND(V125*86400,0))</f>
        <v/>
      </c>
      <c r="X125" s="29">
        <f>IF(OR(R125="",U125="",W125=""),"",SUMPRODUCT(($U$2:$U$501=U125)*ISNUMBER($W$2:$W$501)*($W$2:$W$501&lt;W125))+SUMPRODUCT(($U$2:U125=U125)*($W$2:W125=W125)))</f>
        <v/>
      </c>
      <c r="Y125" s="29">
        <f>IF(R125="","",IF(LEN(O125)&gt;0,O125,IF(ISNUMBER(N125),"Offered","Waiting")))</f>
        <v/>
      </c>
      <c r="Z125" s="29">
        <f>IF(AND(Y125="Waiting",X125&lt;&gt;""),SUMPRODUCT(($U$2:$U$501=U125)*($Y$2:$Y$501="Waiting")*ISNUMBER($W$2:$W$501)*($W$2:$W$501&lt;W125))+SUMPRODUCT(($U$2:U125=U125)*($Y$2:Y125="Waiting")*($W$2:W125=W125)),"")</f>
        <v/>
      </c>
      <c r="AA125" s="29">
        <f>IF(X125="","",U125&amp;"|"&amp;X125)</f>
        <v/>
      </c>
      <c r="AB125" s="29">
        <f>IF(Z125="","",U125&amp;"|"&amp;Z125)</f>
        <v/>
      </c>
    </row>
    <row r="126">
      <c r="M126" s="28" t="n"/>
      <c r="N126" s="33" t="n"/>
      <c r="O126" s="30" t="n"/>
      <c r="P126" s="30" t="n"/>
      <c r="Q126" s="28" t="n"/>
      <c r="R126" s="29">
        <f>IFERROR(TRIM(INDEX($A126:$L126,MATCH(Lists!$J$2,$A$1:$L$1,0))&amp;""),"")</f>
        <v/>
      </c>
      <c r="S126" s="29">
        <f>IFERROR(TRIM(INDEX($A126:$L126,MATCH(Lists!$J$3,$A$1:$L$1,0))&amp;""),"")</f>
        <v/>
      </c>
      <c r="T126" s="29">
        <f>IFERROR(TRIM(INDEX($A126:$L126,MATCH(Lists!$J$4,$A$1:$L$1,0))&amp;""),"")</f>
        <v/>
      </c>
      <c r="U126" s="29">
        <f>IFERROR(TRIM(INDEX($A126:$L126,MATCH(Lists!$J$5,$A$1:$L$1,0))&amp;""),"")</f>
        <v/>
      </c>
      <c r="V126" s="32">
        <f>IFERROR(IF(ISNUMBER(INDEX($A126:$L126,MATCH(Lists!$J$8,$A$1:$L$1,0))),INDEX($A126:$L126,MATCH(Lists!$J$8,$A$1:$L$1,0)),DATE(VALUE(LEFT(IFERROR(TRIM(INDEX($A126:$L126,MATCH(Lists!$J$8,$A$1:$L$1,0))&amp;""),""),4)),VALUE(MID(IFERROR(TRIM(INDEX($A126:$L126,MATCH(Lists!$J$8,$A$1:$L$1,0))&amp;""),""),6,2)),VALUE(MID(IFERROR(TRIM(INDEX($A126:$L126,MATCH(Lists!$J$8,$A$1:$L$1,0))&amp;""),""),9,2)))+TIME(VALUE(MID(IFERROR(TRIM(INDEX($A126:$L126,MATCH(Lists!$J$8,$A$1:$L$1,0))&amp;""),""),12,2)),VALUE(MID(IFERROR(TRIM(INDEX($A126:$L126,MATCH(Lists!$J$8,$A$1:$L$1,0))&amp;""),""),15,2)),VALUE(MID(IFERROR(TRIM(INDEX($A126:$L126,MATCH(Lists!$J$8,$A$1:$L$1,0))&amp;""),""),18,2)))),"")</f>
        <v/>
      </c>
      <c r="W126" s="29">
        <f>IF(V126="","",ROUND(V126*86400,0))</f>
        <v/>
      </c>
      <c r="X126" s="29">
        <f>IF(OR(R126="",U126="",W126=""),"",SUMPRODUCT(($U$2:$U$501=U126)*ISNUMBER($W$2:$W$501)*($W$2:$W$501&lt;W126))+SUMPRODUCT(($U$2:U126=U126)*($W$2:W126=W126)))</f>
        <v/>
      </c>
      <c r="Y126" s="29">
        <f>IF(R126="","",IF(LEN(O126)&gt;0,O126,IF(ISNUMBER(N126),"Offered","Waiting")))</f>
        <v/>
      </c>
      <c r="Z126" s="29">
        <f>IF(AND(Y126="Waiting",X126&lt;&gt;""),SUMPRODUCT(($U$2:$U$501=U126)*($Y$2:$Y$501="Waiting")*ISNUMBER($W$2:$W$501)*($W$2:$W$501&lt;W126))+SUMPRODUCT(($U$2:U126=U126)*($Y$2:Y126="Waiting")*($W$2:W126=W126)),"")</f>
        <v/>
      </c>
      <c r="AA126" s="29">
        <f>IF(X126="","",U126&amp;"|"&amp;X126)</f>
        <v/>
      </c>
      <c r="AB126" s="29">
        <f>IF(Z126="","",U126&amp;"|"&amp;Z126)</f>
        <v/>
      </c>
    </row>
    <row r="127">
      <c r="M127" s="28" t="n"/>
      <c r="N127" s="33" t="n"/>
      <c r="O127" s="30" t="n"/>
      <c r="P127" s="30" t="n"/>
      <c r="Q127" s="28" t="n"/>
      <c r="R127" s="29">
        <f>IFERROR(TRIM(INDEX($A127:$L127,MATCH(Lists!$J$2,$A$1:$L$1,0))&amp;""),"")</f>
        <v/>
      </c>
      <c r="S127" s="29">
        <f>IFERROR(TRIM(INDEX($A127:$L127,MATCH(Lists!$J$3,$A$1:$L$1,0))&amp;""),"")</f>
        <v/>
      </c>
      <c r="T127" s="29">
        <f>IFERROR(TRIM(INDEX($A127:$L127,MATCH(Lists!$J$4,$A$1:$L$1,0))&amp;""),"")</f>
        <v/>
      </c>
      <c r="U127" s="29">
        <f>IFERROR(TRIM(INDEX($A127:$L127,MATCH(Lists!$J$5,$A$1:$L$1,0))&amp;""),"")</f>
        <v/>
      </c>
      <c r="V127" s="32">
        <f>IFERROR(IF(ISNUMBER(INDEX($A127:$L127,MATCH(Lists!$J$8,$A$1:$L$1,0))),INDEX($A127:$L127,MATCH(Lists!$J$8,$A$1:$L$1,0)),DATE(VALUE(LEFT(IFERROR(TRIM(INDEX($A127:$L127,MATCH(Lists!$J$8,$A$1:$L$1,0))&amp;""),""),4)),VALUE(MID(IFERROR(TRIM(INDEX($A127:$L127,MATCH(Lists!$J$8,$A$1:$L$1,0))&amp;""),""),6,2)),VALUE(MID(IFERROR(TRIM(INDEX($A127:$L127,MATCH(Lists!$J$8,$A$1:$L$1,0))&amp;""),""),9,2)))+TIME(VALUE(MID(IFERROR(TRIM(INDEX($A127:$L127,MATCH(Lists!$J$8,$A$1:$L$1,0))&amp;""),""),12,2)),VALUE(MID(IFERROR(TRIM(INDEX($A127:$L127,MATCH(Lists!$J$8,$A$1:$L$1,0))&amp;""),""),15,2)),VALUE(MID(IFERROR(TRIM(INDEX($A127:$L127,MATCH(Lists!$J$8,$A$1:$L$1,0))&amp;""),""),18,2)))),"")</f>
        <v/>
      </c>
      <c r="W127" s="29">
        <f>IF(V127="","",ROUND(V127*86400,0))</f>
        <v/>
      </c>
      <c r="X127" s="29">
        <f>IF(OR(R127="",U127="",W127=""),"",SUMPRODUCT(($U$2:$U$501=U127)*ISNUMBER($W$2:$W$501)*($W$2:$W$501&lt;W127))+SUMPRODUCT(($U$2:U127=U127)*($W$2:W127=W127)))</f>
        <v/>
      </c>
      <c r="Y127" s="29">
        <f>IF(R127="","",IF(LEN(O127)&gt;0,O127,IF(ISNUMBER(N127),"Offered","Waiting")))</f>
        <v/>
      </c>
      <c r="Z127" s="29">
        <f>IF(AND(Y127="Waiting",X127&lt;&gt;""),SUMPRODUCT(($U$2:$U$501=U127)*($Y$2:$Y$501="Waiting")*ISNUMBER($W$2:$W$501)*($W$2:$W$501&lt;W127))+SUMPRODUCT(($U$2:U127=U127)*($Y$2:Y127="Waiting")*($W$2:W127=W127)),"")</f>
        <v/>
      </c>
      <c r="AA127" s="29">
        <f>IF(X127="","",U127&amp;"|"&amp;X127)</f>
        <v/>
      </c>
      <c r="AB127" s="29">
        <f>IF(Z127="","",U127&amp;"|"&amp;Z127)</f>
        <v/>
      </c>
    </row>
    <row r="128">
      <c r="M128" s="28" t="n"/>
      <c r="N128" s="33" t="n"/>
      <c r="O128" s="30" t="n"/>
      <c r="P128" s="30" t="n"/>
      <c r="Q128" s="28" t="n"/>
      <c r="R128" s="29">
        <f>IFERROR(TRIM(INDEX($A128:$L128,MATCH(Lists!$J$2,$A$1:$L$1,0))&amp;""),"")</f>
        <v/>
      </c>
      <c r="S128" s="29">
        <f>IFERROR(TRIM(INDEX($A128:$L128,MATCH(Lists!$J$3,$A$1:$L$1,0))&amp;""),"")</f>
        <v/>
      </c>
      <c r="T128" s="29">
        <f>IFERROR(TRIM(INDEX($A128:$L128,MATCH(Lists!$J$4,$A$1:$L$1,0))&amp;""),"")</f>
        <v/>
      </c>
      <c r="U128" s="29">
        <f>IFERROR(TRIM(INDEX($A128:$L128,MATCH(Lists!$J$5,$A$1:$L$1,0))&amp;""),"")</f>
        <v/>
      </c>
      <c r="V128" s="32">
        <f>IFERROR(IF(ISNUMBER(INDEX($A128:$L128,MATCH(Lists!$J$8,$A$1:$L$1,0))),INDEX($A128:$L128,MATCH(Lists!$J$8,$A$1:$L$1,0)),DATE(VALUE(LEFT(IFERROR(TRIM(INDEX($A128:$L128,MATCH(Lists!$J$8,$A$1:$L$1,0))&amp;""),""),4)),VALUE(MID(IFERROR(TRIM(INDEX($A128:$L128,MATCH(Lists!$J$8,$A$1:$L$1,0))&amp;""),""),6,2)),VALUE(MID(IFERROR(TRIM(INDEX($A128:$L128,MATCH(Lists!$J$8,$A$1:$L$1,0))&amp;""),""),9,2)))+TIME(VALUE(MID(IFERROR(TRIM(INDEX($A128:$L128,MATCH(Lists!$J$8,$A$1:$L$1,0))&amp;""),""),12,2)),VALUE(MID(IFERROR(TRIM(INDEX($A128:$L128,MATCH(Lists!$J$8,$A$1:$L$1,0))&amp;""),""),15,2)),VALUE(MID(IFERROR(TRIM(INDEX($A128:$L128,MATCH(Lists!$J$8,$A$1:$L$1,0))&amp;""),""),18,2)))),"")</f>
        <v/>
      </c>
      <c r="W128" s="29">
        <f>IF(V128="","",ROUND(V128*86400,0))</f>
        <v/>
      </c>
      <c r="X128" s="29">
        <f>IF(OR(R128="",U128="",W128=""),"",SUMPRODUCT(($U$2:$U$501=U128)*ISNUMBER($W$2:$W$501)*($W$2:$W$501&lt;W128))+SUMPRODUCT(($U$2:U128=U128)*($W$2:W128=W128)))</f>
        <v/>
      </c>
      <c r="Y128" s="29">
        <f>IF(R128="","",IF(LEN(O128)&gt;0,O128,IF(ISNUMBER(N128),"Offered","Waiting")))</f>
        <v/>
      </c>
      <c r="Z128" s="29">
        <f>IF(AND(Y128="Waiting",X128&lt;&gt;""),SUMPRODUCT(($U$2:$U$501=U128)*($Y$2:$Y$501="Waiting")*ISNUMBER($W$2:$W$501)*($W$2:$W$501&lt;W128))+SUMPRODUCT(($U$2:U128=U128)*($Y$2:Y128="Waiting")*($W$2:W128=W128)),"")</f>
        <v/>
      </c>
      <c r="AA128" s="29">
        <f>IF(X128="","",U128&amp;"|"&amp;X128)</f>
        <v/>
      </c>
      <c r="AB128" s="29">
        <f>IF(Z128="","",U128&amp;"|"&amp;Z128)</f>
        <v/>
      </c>
    </row>
    <row r="129">
      <c r="M129" s="28" t="n"/>
      <c r="N129" s="33" t="n"/>
      <c r="O129" s="30" t="n"/>
      <c r="P129" s="30" t="n"/>
      <c r="Q129" s="28" t="n"/>
      <c r="R129" s="29">
        <f>IFERROR(TRIM(INDEX($A129:$L129,MATCH(Lists!$J$2,$A$1:$L$1,0))&amp;""),"")</f>
        <v/>
      </c>
      <c r="S129" s="29">
        <f>IFERROR(TRIM(INDEX($A129:$L129,MATCH(Lists!$J$3,$A$1:$L$1,0))&amp;""),"")</f>
        <v/>
      </c>
      <c r="T129" s="29">
        <f>IFERROR(TRIM(INDEX($A129:$L129,MATCH(Lists!$J$4,$A$1:$L$1,0))&amp;""),"")</f>
        <v/>
      </c>
      <c r="U129" s="29">
        <f>IFERROR(TRIM(INDEX($A129:$L129,MATCH(Lists!$J$5,$A$1:$L$1,0))&amp;""),"")</f>
        <v/>
      </c>
      <c r="V129" s="32">
        <f>IFERROR(IF(ISNUMBER(INDEX($A129:$L129,MATCH(Lists!$J$8,$A$1:$L$1,0))),INDEX($A129:$L129,MATCH(Lists!$J$8,$A$1:$L$1,0)),DATE(VALUE(LEFT(IFERROR(TRIM(INDEX($A129:$L129,MATCH(Lists!$J$8,$A$1:$L$1,0))&amp;""),""),4)),VALUE(MID(IFERROR(TRIM(INDEX($A129:$L129,MATCH(Lists!$J$8,$A$1:$L$1,0))&amp;""),""),6,2)),VALUE(MID(IFERROR(TRIM(INDEX($A129:$L129,MATCH(Lists!$J$8,$A$1:$L$1,0))&amp;""),""),9,2)))+TIME(VALUE(MID(IFERROR(TRIM(INDEX($A129:$L129,MATCH(Lists!$J$8,$A$1:$L$1,0))&amp;""),""),12,2)),VALUE(MID(IFERROR(TRIM(INDEX($A129:$L129,MATCH(Lists!$J$8,$A$1:$L$1,0))&amp;""),""),15,2)),VALUE(MID(IFERROR(TRIM(INDEX($A129:$L129,MATCH(Lists!$J$8,$A$1:$L$1,0))&amp;""),""),18,2)))),"")</f>
        <v/>
      </c>
      <c r="W129" s="29">
        <f>IF(V129="","",ROUND(V129*86400,0))</f>
        <v/>
      </c>
      <c r="X129" s="29">
        <f>IF(OR(R129="",U129="",W129=""),"",SUMPRODUCT(($U$2:$U$501=U129)*ISNUMBER($W$2:$W$501)*($W$2:$W$501&lt;W129))+SUMPRODUCT(($U$2:U129=U129)*($W$2:W129=W129)))</f>
        <v/>
      </c>
      <c r="Y129" s="29">
        <f>IF(R129="","",IF(LEN(O129)&gt;0,O129,IF(ISNUMBER(N129),"Offered","Waiting")))</f>
        <v/>
      </c>
      <c r="Z129" s="29">
        <f>IF(AND(Y129="Waiting",X129&lt;&gt;""),SUMPRODUCT(($U$2:$U$501=U129)*($Y$2:$Y$501="Waiting")*ISNUMBER($W$2:$W$501)*($W$2:$W$501&lt;W129))+SUMPRODUCT(($U$2:U129=U129)*($Y$2:Y129="Waiting")*($W$2:W129=W129)),"")</f>
        <v/>
      </c>
      <c r="AA129" s="29">
        <f>IF(X129="","",U129&amp;"|"&amp;X129)</f>
        <v/>
      </c>
      <c r="AB129" s="29">
        <f>IF(Z129="","",U129&amp;"|"&amp;Z129)</f>
        <v/>
      </c>
    </row>
    <row r="130">
      <c r="M130" s="28" t="n"/>
      <c r="N130" s="33" t="n"/>
      <c r="O130" s="30" t="n"/>
      <c r="P130" s="30" t="n"/>
      <c r="Q130" s="28" t="n"/>
      <c r="R130" s="29">
        <f>IFERROR(TRIM(INDEX($A130:$L130,MATCH(Lists!$J$2,$A$1:$L$1,0))&amp;""),"")</f>
        <v/>
      </c>
      <c r="S130" s="29">
        <f>IFERROR(TRIM(INDEX($A130:$L130,MATCH(Lists!$J$3,$A$1:$L$1,0))&amp;""),"")</f>
        <v/>
      </c>
      <c r="T130" s="29">
        <f>IFERROR(TRIM(INDEX($A130:$L130,MATCH(Lists!$J$4,$A$1:$L$1,0))&amp;""),"")</f>
        <v/>
      </c>
      <c r="U130" s="29">
        <f>IFERROR(TRIM(INDEX($A130:$L130,MATCH(Lists!$J$5,$A$1:$L$1,0))&amp;""),"")</f>
        <v/>
      </c>
      <c r="V130" s="32">
        <f>IFERROR(IF(ISNUMBER(INDEX($A130:$L130,MATCH(Lists!$J$8,$A$1:$L$1,0))),INDEX($A130:$L130,MATCH(Lists!$J$8,$A$1:$L$1,0)),DATE(VALUE(LEFT(IFERROR(TRIM(INDEX($A130:$L130,MATCH(Lists!$J$8,$A$1:$L$1,0))&amp;""),""),4)),VALUE(MID(IFERROR(TRIM(INDEX($A130:$L130,MATCH(Lists!$J$8,$A$1:$L$1,0))&amp;""),""),6,2)),VALUE(MID(IFERROR(TRIM(INDEX($A130:$L130,MATCH(Lists!$J$8,$A$1:$L$1,0))&amp;""),""),9,2)))+TIME(VALUE(MID(IFERROR(TRIM(INDEX($A130:$L130,MATCH(Lists!$J$8,$A$1:$L$1,0))&amp;""),""),12,2)),VALUE(MID(IFERROR(TRIM(INDEX($A130:$L130,MATCH(Lists!$J$8,$A$1:$L$1,0))&amp;""),""),15,2)),VALUE(MID(IFERROR(TRIM(INDEX($A130:$L130,MATCH(Lists!$J$8,$A$1:$L$1,0))&amp;""),""),18,2)))),"")</f>
        <v/>
      </c>
      <c r="W130" s="29">
        <f>IF(V130="","",ROUND(V130*86400,0))</f>
        <v/>
      </c>
      <c r="X130" s="29">
        <f>IF(OR(R130="",U130="",W130=""),"",SUMPRODUCT(($U$2:$U$501=U130)*ISNUMBER($W$2:$W$501)*($W$2:$W$501&lt;W130))+SUMPRODUCT(($U$2:U130=U130)*($W$2:W130=W130)))</f>
        <v/>
      </c>
      <c r="Y130" s="29">
        <f>IF(R130="","",IF(LEN(O130)&gt;0,O130,IF(ISNUMBER(N130),"Offered","Waiting")))</f>
        <v/>
      </c>
      <c r="Z130" s="29">
        <f>IF(AND(Y130="Waiting",X130&lt;&gt;""),SUMPRODUCT(($U$2:$U$501=U130)*($Y$2:$Y$501="Waiting")*ISNUMBER($W$2:$W$501)*($W$2:$W$501&lt;W130))+SUMPRODUCT(($U$2:U130=U130)*($Y$2:Y130="Waiting")*($W$2:W130=W130)),"")</f>
        <v/>
      </c>
      <c r="AA130" s="29">
        <f>IF(X130="","",U130&amp;"|"&amp;X130)</f>
        <v/>
      </c>
      <c r="AB130" s="29">
        <f>IF(Z130="","",U130&amp;"|"&amp;Z130)</f>
        <v/>
      </c>
    </row>
    <row r="131">
      <c r="M131" s="28" t="n"/>
      <c r="N131" s="33" t="n"/>
      <c r="O131" s="30" t="n"/>
      <c r="P131" s="30" t="n"/>
      <c r="Q131" s="28" t="n"/>
      <c r="R131" s="29">
        <f>IFERROR(TRIM(INDEX($A131:$L131,MATCH(Lists!$J$2,$A$1:$L$1,0))&amp;""),"")</f>
        <v/>
      </c>
      <c r="S131" s="29">
        <f>IFERROR(TRIM(INDEX($A131:$L131,MATCH(Lists!$J$3,$A$1:$L$1,0))&amp;""),"")</f>
        <v/>
      </c>
      <c r="T131" s="29">
        <f>IFERROR(TRIM(INDEX($A131:$L131,MATCH(Lists!$J$4,$A$1:$L$1,0))&amp;""),"")</f>
        <v/>
      </c>
      <c r="U131" s="29">
        <f>IFERROR(TRIM(INDEX($A131:$L131,MATCH(Lists!$J$5,$A$1:$L$1,0))&amp;""),"")</f>
        <v/>
      </c>
      <c r="V131" s="32">
        <f>IFERROR(IF(ISNUMBER(INDEX($A131:$L131,MATCH(Lists!$J$8,$A$1:$L$1,0))),INDEX($A131:$L131,MATCH(Lists!$J$8,$A$1:$L$1,0)),DATE(VALUE(LEFT(IFERROR(TRIM(INDEX($A131:$L131,MATCH(Lists!$J$8,$A$1:$L$1,0))&amp;""),""),4)),VALUE(MID(IFERROR(TRIM(INDEX($A131:$L131,MATCH(Lists!$J$8,$A$1:$L$1,0))&amp;""),""),6,2)),VALUE(MID(IFERROR(TRIM(INDEX($A131:$L131,MATCH(Lists!$J$8,$A$1:$L$1,0))&amp;""),""),9,2)))+TIME(VALUE(MID(IFERROR(TRIM(INDEX($A131:$L131,MATCH(Lists!$J$8,$A$1:$L$1,0))&amp;""),""),12,2)),VALUE(MID(IFERROR(TRIM(INDEX($A131:$L131,MATCH(Lists!$J$8,$A$1:$L$1,0))&amp;""),""),15,2)),VALUE(MID(IFERROR(TRIM(INDEX($A131:$L131,MATCH(Lists!$J$8,$A$1:$L$1,0))&amp;""),""),18,2)))),"")</f>
        <v/>
      </c>
      <c r="W131" s="29">
        <f>IF(V131="","",ROUND(V131*86400,0))</f>
        <v/>
      </c>
      <c r="X131" s="29">
        <f>IF(OR(R131="",U131="",W131=""),"",SUMPRODUCT(($U$2:$U$501=U131)*ISNUMBER($W$2:$W$501)*($W$2:$W$501&lt;W131))+SUMPRODUCT(($U$2:U131=U131)*($W$2:W131=W131)))</f>
        <v/>
      </c>
      <c r="Y131" s="29">
        <f>IF(R131="","",IF(LEN(O131)&gt;0,O131,IF(ISNUMBER(N131),"Offered","Waiting")))</f>
        <v/>
      </c>
      <c r="Z131" s="29">
        <f>IF(AND(Y131="Waiting",X131&lt;&gt;""),SUMPRODUCT(($U$2:$U$501=U131)*($Y$2:$Y$501="Waiting")*ISNUMBER($W$2:$W$501)*($W$2:$W$501&lt;W131))+SUMPRODUCT(($U$2:U131=U131)*($Y$2:Y131="Waiting")*($W$2:W131=W131)),"")</f>
        <v/>
      </c>
      <c r="AA131" s="29">
        <f>IF(X131="","",U131&amp;"|"&amp;X131)</f>
        <v/>
      </c>
      <c r="AB131" s="29">
        <f>IF(Z131="","",U131&amp;"|"&amp;Z131)</f>
        <v/>
      </c>
    </row>
    <row r="132">
      <c r="M132" s="28" t="n"/>
      <c r="N132" s="33" t="n"/>
      <c r="O132" s="30" t="n"/>
      <c r="P132" s="30" t="n"/>
      <c r="Q132" s="28" t="n"/>
      <c r="R132" s="29">
        <f>IFERROR(TRIM(INDEX($A132:$L132,MATCH(Lists!$J$2,$A$1:$L$1,0))&amp;""),"")</f>
        <v/>
      </c>
      <c r="S132" s="29">
        <f>IFERROR(TRIM(INDEX($A132:$L132,MATCH(Lists!$J$3,$A$1:$L$1,0))&amp;""),"")</f>
        <v/>
      </c>
      <c r="T132" s="29">
        <f>IFERROR(TRIM(INDEX($A132:$L132,MATCH(Lists!$J$4,$A$1:$L$1,0))&amp;""),"")</f>
        <v/>
      </c>
      <c r="U132" s="29">
        <f>IFERROR(TRIM(INDEX($A132:$L132,MATCH(Lists!$J$5,$A$1:$L$1,0))&amp;""),"")</f>
        <v/>
      </c>
      <c r="V132" s="32">
        <f>IFERROR(IF(ISNUMBER(INDEX($A132:$L132,MATCH(Lists!$J$8,$A$1:$L$1,0))),INDEX($A132:$L132,MATCH(Lists!$J$8,$A$1:$L$1,0)),DATE(VALUE(LEFT(IFERROR(TRIM(INDEX($A132:$L132,MATCH(Lists!$J$8,$A$1:$L$1,0))&amp;""),""),4)),VALUE(MID(IFERROR(TRIM(INDEX($A132:$L132,MATCH(Lists!$J$8,$A$1:$L$1,0))&amp;""),""),6,2)),VALUE(MID(IFERROR(TRIM(INDEX($A132:$L132,MATCH(Lists!$J$8,$A$1:$L$1,0))&amp;""),""),9,2)))+TIME(VALUE(MID(IFERROR(TRIM(INDEX($A132:$L132,MATCH(Lists!$J$8,$A$1:$L$1,0))&amp;""),""),12,2)),VALUE(MID(IFERROR(TRIM(INDEX($A132:$L132,MATCH(Lists!$J$8,$A$1:$L$1,0))&amp;""),""),15,2)),VALUE(MID(IFERROR(TRIM(INDEX($A132:$L132,MATCH(Lists!$J$8,$A$1:$L$1,0))&amp;""),""),18,2)))),"")</f>
        <v/>
      </c>
      <c r="W132" s="29">
        <f>IF(V132="","",ROUND(V132*86400,0))</f>
        <v/>
      </c>
      <c r="X132" s="29">
        <f>IF(OR(R132="",U132="",W132=""),"",SUMPRODUCT(($U$2:$U$501=U132)*ISNUMBER($W$2:$W$501)*($W$2:$W$501&lt;W132))+SUMPRODUCT(($U$2:U132=U132)*($W$2:W132=W132)))</f>
        <v/>
      </c>
      <c r="Y132" s="29">
        <f>IF(R132="","",IF(LEN(O132)&gt;0,O132,IF(ISNUMBER(N132),"Offered","Waiting")))</f>
        <v/>
      </c>
      <c r="Z132" s="29">
        <f>IF(AND(Y132="Waiting",X132&lt;&gt;""),SUMPRODUCT(($U$2:$U$501=U132)*($Y$2:$Y$501="Waiting")*ISNUMBER($W$2:$W$501)*($W$2:$W$501&lt;W132))+SUMPRODUCT(($U$2:U132=U132)*($Y$2:Y132="Waiting")*($W$2:W132=W132)),"")</f>
        <v/>
      </c>
      <c r="AA132" s="29">
        <f>IF(X132="","",U132&amp;"|"&amp;X132)</f>
        <v/>
      </c>
      <c r="AB132" s="29">
        <f>IF(Z132="","",U132&amp;"|"&amp;Z132)</f>
        <v/>
      </c>
    </row>
    <row r="133">
      <c r="M133" s="28" t="n"/>
      <c r="N133" s="33" t="n"/>
      <c r="O133" s="30" t="n"/>
      <c r="P133" s="30" t="n"/>
      <c r="Q133" s="28" t="n"/>
      <c r="R133" s="29">
        <f>IFERROR(TRIM(INDEX($A133:$L133,MATCH(Lists!$J$2,$A$1:$L$1,0))&amp;""),"")</f>
        <v/>
      </c>
      <c r="S133" s="29">
        <f>IFERROR(TRIM(INDEX($A133:$L133,MATCH(Lists!$J$3,$A$1:$L$1,0))&amp;""),"")</f>
        <v/>
      </c>
      <c r="T133" s="29">
        <f>IFERROR(TRIM(INDEX($A133:$L133,MATCH(Lists!$J$4,$A$1:$L$1,0))&amp;""),"")</f>
        <v/>
      </c>
      <c r="U133" s="29">
        <f>IFERROR(TRIM(INDEX($A133:$L133,MATCH(Lists!$J$5,$A$1:$L$1,0))&amp;""),"")</f>
        <v/>
      </c>
      <c r="V133" s="32">
        <f>IFERROR(IF(ISNUMBER(INDEX($A133:$L133,MATCH(Lists!$J$8,$A$1:$L$1,0))),INDEX($A133:$L133,MATCH(Lists!$J$8,$A$1:$L$1,0)),DATE(VALUE(LEFT(IFERROR(TRIM(INDEX($A133:$L133,MATCH(Lists!$J$8,$A$1:$L$1,0))&amp;""),""),4)),VALUE(MID(IFERROR(TRIM(INDEX($A133:$L133,MATCH(Lists!$J$8,$A$1:$L$1,0))&amp;""),""),6,2)),VALUE(MID(IFERROR(TRIM(INDEX($A133:$L133,MATCH(Lists!$J$8,$A$1:$L$1,0))&amp;""),""),9,2)))+TIME(VALUE(MID(IFERROR(TRIM(INDEX($A133:$L133,MATCH(Lists!$J$8,$A$1:$L$1,0))&amp;""),""),12,2)),VALUE(MID(IFERROR(TRIM(INDEX($A133:$L133,MATCH(Lists!$J$8,$A$1:$L$1,0))&amp;""),""),15,2)),VALUE(MID(IFERROR(TRIM(INDEX($A133:$L133,MATCH(Lists!$J$8,$A$1:$L$1,0))&amp;""),""),18,2)))),"")</f>
        <v/>
      </c>
      <c r="W133" s="29">
        <f>IF(V133="","",ROUND(V133*86400,0))</f>
        <v/>
      </c>
      <c r="X133" s="29">
        <f>IF(OR(R133="",U133="",W133=""),"",SUMPRODUCT(($U$2:$U$501=U133)*ISNUMBER($W$2:$W$501)*($W$2:$W$501&lt;W133))+SUMPRODUCT(($U$2:U133=U133)*($W$2:W133=W133)))</f>
        <v/>
      </c>
      <c r="Y133" s="29">
        <f>IF(R133="","",IF(LEN(O133)&gt;0,O133,IF(ISNUMBER(N133),"Offered","Waiting")))</f>
        <v/>
      </c>
      <c r="Z133" s="29">
        <f>IF(AND(Y133="Waiting",X133&lt;&gt;""),SUMPRODUCT(($U$2:$U$501=U133)*($Y$2:$Y$501="Waiting")*ISNUMBER($W$2:$W$501)*($W$2:$W$501&lt;W133))+SUMPRODUCT(($U$2:U133=U133)*($Y$2:Y133="Waiting")*($W$2:W133=W133)),"")</f>
        <v/>
      </c>
      <c r="AA133" s="29">
        <f>IF(X133="","",U133&amp;"|"&amp;X133)</f>
        <v/>
      </c>
      <c r="AB133" s="29">
        <f>IF(Z133="","",U133&amp;"|"&amp;Z133)</f>
        <v/>
      </c>
    </row>
    <row r="134">
      <c r="M134" s="28" t="n"/>
      <c r="N134" s="33" t="n"/>
      <c r="O134" s="30" t="n"/>
      <c r="P134" s="30" t="n"/>
      <c r="Q134" s="28" t="n"/>
      <c r="R134" s="29">
        <f>IFERROR(TRIM(INDEX($A134:$L134,MATCH(Lists!$J$2,$A$1:$L$1,0))&amp;""),"")</f>
        <v/>
      </c>
      <c r="S134" s="29">
        <f>IFERROR(TRIM(INDEX($A134:$L134,MATCH(Lists!$J$3,$A$1:$L$1,0))&amp;""),"")</f>
        <v/>
      </c>
      <c r="T134" s="29">
        <f>IFERROR(TRIM(INDEX($A134:$L134,MATCH(Lists!$J$4,$A$1:$L$1,0))&amp;""),"")</f>
        <v/>
      </c>
      <c r="U134" s="29">
        <f>IFERROR(TRIM(INDEX($A134:$L134,MATCH(Lists!$J$5,$A$1:$L$1,0))&amp;""),"")</f>
        <v/>
      </c>
      <c r="V134" s="32">
        <f>IFERROR(IF(ISNUMBER(INDEX($A134:$L134,MATCH(Lists!$J$8,$A$1:$L$1,0))),INDEX($A134:$L134,MATCH(Lists!$J$8,$A$1:$L$1,0)),DATE(VALUE(LEFT(IFERROR(TRIM(INDEX($A134:$L134,MATCH(Lists!$J$8,$A$1:$L$1,0))&amp;""),""),4)),VALUE(MID(IFERROR(TRIM(INDEX($A134:$L134,MATCH(Lists!$J$8,$A$1:$L$1,0))&amp;""),""),6,2)),VALUE(MID(IFERROR(TRIM(INDEX($A134:$L134,MATCH(Lists!$J$8,$A$1:$L$1,0))&amp;""),""),9,2)))+TIME(VALUE(MID(IFERROR(TRIM(INDEX($A134:$L134,MATCH(Lists!$J$8,$A$1:$L$1,0))&amp;""),""),12,2)),VALUE(MID(IFERROR(TRIM(INDEX($A134:$L134,MATCH(Lists!$J$8,$A$1:$L$1,0))&amp;""),""),15,2)),VALUE(MID(IFERROR(TRIM(INDEX($A134:$L134,MATCH(Lists!$J$8,$A$1:$L$1,0))&amp;""),""),18,2)))),"")</f>
        <v/>
      </c>
      <c r="W134" s="29">
        <f>IF(V134="","",ROUND(V134*86400,0))</f>
        <v/>
      </c>
      <c r="X134" s="29">
        <f>IF(OR(R134="",U134="",W134=""),"",SUMPRODUCT(($U$2:$U$501=U134)*ISNUMBER($W$2:$W$501)*($W$2:$W$501&lt;W134))+SUMPRODUCT(($U$2:U134=U134)*($W$2:W134=W134)))</f>
        <v/>
      </c>
      <c r="Y134" s="29">
        <f>IF(R134="","",IF(LEN(O134)&gt;0,O134,IF(ISNUMBER(N134),"Offered","Waiting")))</f>
        <v/>
      </c>
      <c r="Z134" s="29">
        <f>IF(AND(Y134="Waiting",X134&lt;&gt;""),SUMPRODUCT(($U$2:$U$501=U134)*($Y$2:$Y$501="Waiting")*ISNUMBER($W$2:$W$501)*($W$2:$W$501&lt;W134))+SUMPRODUCT(($U$2:U134=U134)*($Y$2:Y134="Waiting")*($W$2:W134=W134)),"")</f>
        <v/>
      </c>
      <c r="AA134" s="29">
        <f>IF(X134="","",U134&amp;"|"&amp;X134)</f>
        <v/>
      </c>
      <c r="AB134" s="29">
        <f>IF(Z134="","",U134&amp;"|"&amp;Z134)</f>
        <v/>
      </c>
    </row>
    <row r="135">
      <c r="M135" s="28" t="n"/>
      <c r="N135" s="33" t="n"/>
      <c r="O135" s="30" t="n"/>
      <c r="P135" s="30" t="n"/>
      <c r="Q135" s="28" t="n"/>
      <c r="R135" s="29">
        <f>IFERROR(TRIM(INDEX($A135:$L135,MATCH(Lists!$J$2,$A$1:$L$1,0))&amp;""),"")</f>
        <v/>
      </c>
      <c r="S135" s="29">
        <f>IFERROR(TRIM(INDEX($A135:$L135,MATCH(Lists!$J$3,$A$1:$L$1,0))&amp;""),"")</f>
        <v/>
      </c>
      <c r="T135" s="29">
        <f>IFERROR(TRIM(INDEX($A135:$L135,MATCH(Lists!$J$4,$A$1:$L$1,0))&amp;""),"")</f>
        <v/>
      </c>
      <c r="U135" s="29">
        <f>IFERROR(TRIM(INDEX($A135:$L135,MATCH(Lists!$J$5,$A$1:$L$1,0))&amp;""),"")</f>
        <v/>
      </c>
      <c r="V135" s="32">
        <f>IFERROR(IF(ISNUMBER(INDEX($A135:$L135,MATCH(Lists!$J$8,$A$1:$L$1,0))),INDEX($A135:$L135,MATCH(Lists!$J$8,$A$1:$L$1,0)),DATE(VALUE(LEFT(IFERROR(TRIM(INDEX($A135:$L135,MATCH(Lists!$J$8,$A$1:$L$1,0))&amp;""),""),4)),VALUE(MID(IFERROR(TRIM(INDEX($A135:$L135,MATCH(Lists!$J$8,$A$1:$L$1,0))&amp;""),""),6,2)),VALUE(MID(IFERROR(TRIM(INDEX($A135:$L135,MATCH(Lists!$J$8,$A$1:$L$1,0))&amp;""),""),9,2)))+TIME(VALUE(MID(IFERROR(TRIM(INDEX($A135:$L135,MATCH(Lists!$J$8,$A$1:$L$1,0))&amp;""),""),12,2)),VALUE(MID(IFERROR(TRIM(INDEX($A135:$L135,MATCH(Lists!$J$8,$A$1:$L$1,0))&amp;""),""),15,2)),VALUE(MID(IFERROR(TRIM(INDEX($A135:$L135,MATCH(Lists!$J$8,$A$1:$L$1,0))&amp;""),""),18,2)))),"")</f>
        <v/>
      </c>
      <c r="W135" s="29">
        <f>IF(V135="","",ROUND(V135*86400,0))</f>
        <v/>
      </c>
      <c r="X135" s="29">
        <f>IF(OR(R135="",U135="",W135=""),"",SUMPRODUCT(($U$2:$U$501=U135)*ISNUMBER($W$2:$W$501)*($W$2:$W$501&lt;W135))+SUMPRODUCT(($U$2:U135=U135)*($W$2:W135=W135)))</f>
        <v/>
      </c>
      <c r="Y135" s="29">
        <f>IF(R135="","",IF(LEN(O135)&gt;0,O135,IF(ISNUMBER(N135),"Offered","Waiting")))</f>
        <v/>
      </c>
      <c r="Z135" s="29">
        <f>IF(AND(Y135="Waiting",X135&lt;&gt;""),SUMPRODUCT(($U$2:$U$501=U135)*($Y$2:$Y$501="Waiting")*ISNUMBER($W$2:$W$501)*($W$2:$W$501&lt;W135))+SUMPRODUCT(($U$2:U135=U135)*($Y$2:Y135="Waiting")*($W$2:W135=W135)),"")</f>
        <v/>
      </c>
      <c r="AA135" s="29">
        <f>IF(X135="","",U135&amp;"|"&amp;X135)</f>
        <v/>
      </c>
      <c r="AB135" s="29">
        <f>IF(Z135="","",U135&amp;"|"&amp;Z135)</f>
        <v/>
      </c>
    </row>
    <row r="136">
      <c r="M136" s="28" t="n"/>
      <c r="N136" s="33" t="n"/>
      <c r="O136" s="30" t="n"/>
      <c r="P136" s="30" t="n"/>
      <c r="Q136" s="28" t="n"/>
      <c r="R136" s="29">
        <f>IFERROR(TRIM(INDEX($A136:$L136,MATCH(Lists!$J$2,$A$1:$L$1,0))&amp;""),"")</f>
        <v/>
      </c>
      <c r="S136" s="29">
        <f>IFERROR(TRIM(INDEX($A136:$L136,MATCH(Lists!$J$3,$A$1:$L$1,0))&amp;""),"")</f>
        <v/>
      </c>
      <c r="T136" s="29">
        <f>IFERROR(TRIM(INDEX($A136:$L136,MATCH(Lists!$J$4,$A$1:$L$1,0))&amp;""),"")</f>
        <v/>
      </c>
      <c r="U136" s="29">
        <f>IFERROR(TRIM(INDEX($A136:$L136,MATCH(Lists!$J$5,$A$1:$L$1,0))&amp;""),"")</f>
        <v/>
      </c>
      <c r="V136" s="32">
        <f>IFERROR(IF(ISNUMBER(INDEX($A136:$L136,MATCH(Lists!$J$8,$A$1:$L$1,0))),INDEX($A136:$L136,MATCH(Lists!$J$8,$A$1:$L$1,0)),DATE(VALUE(LEFT(IFERROR(TRIM(INDEX($A136:$L136,MATCH(Lists!$J$8,$A$1:$L$1,0))&amp;""),""),4)),VALUE(MID(IFERROR(TRIM(INDEX($A136:$L136,MATCH(Lists!$J$8,$A$1:$L$1,0))&amp;""),""),6,2)),VALUE(MID(IFERROR(TRIM(INDEX($A136:$L136,MATCH(Lists!$J$8,$A$1:$L$1,0))&amp;""),""),9,2)))+TIME(VALUE(MID(IFERROR(TRIM(INDEX($A136:$L136,MATCH(Lists!$J$8,$A$1:$L$1,0))&amp;""),""),12,2)),VALUE(MID(IFERROR(TRIM(INDEX($A136:$L136,MATCH(Lists!$J$8,$A$1:$L$1,0))&amp;""),""),15,2)),VALUE(MID(IFERROR(TRIM(INDEX($A136:$L136,MATCH(Lists!$J$8,$A$1:$L$1,0))&amp;""),""),18,2)))),"")</f>
        <v/>
      </c>
      <c r="W136" s="29">
        <f>IF(V136="","",ROUND(V136*86400,0))</f>
        <v/>
      </c>
      <c r="X136" s="29">
        <f>IF(OR(R136="",U136="",W136=""),"",SUMPRODUCT(($U$2:$U$501=U136)*ISNUMBER($W$2:$W$501)*($W$2:$W$501&lt;W136))+SUMPRODUCT(($U$2:U136=U136)*($W$2:W136=W136)))</f>
        <v/>
      </c>
      <c r="Y136" s="29">
        <f>IF(R136="","",IF(LEN(O136)&gt;0,O136,IF(ISNUMBER(N136),"Offered","Waiting")))</f>
        <v/>
      </c>
      <c r="Z136" s="29">
        <f>IF(AND(Y136="Waiting",X136&lt;&gt;""),SUMPRODUCT(($U$2:$U$501=U136)*($Y$2:$Y$501="Waiting")*ISNUMBER($W$2:$W$501)*($W$2:$W$501&lt;W136))+SUMPRODUCT(($U$2:U136=U136)*($Y$2:Y136="Waiting")*($W$2:W136=W136)),"")</f>
        <v/>
      </c>
      <c r="AA136" s="29">
        <f>IF(X136="","",U136&amp;"|"&amp;X136)</f>
        <v/>
      </c>
      <c r="AB136" s="29">
        <f>IF(Z136="","",U136&amp;"|"&amp;Z136)</f>
        <v/>
      </c>
    </row>
    <row r="137">
      <c r="M137" s="28" t="n"/>
      <c r="N137" s="33" t="n"/>
      <c r="O137" s="30" t="n"/>
      <c r="P137" s="30" t="n"/>
      <c r="Q137" s="28" t="n"/>
      <c r="R137" s="29">
        <f>IFERROR(TRIM(INDEX($A137:$L137,MATCH(Lists!$J$2,$A$1:$L$1,0))&amp;""),"")</f>
        <v/>
      </c>
      <c r="S137" s="29">
        <f>IFERROR(TRIM(INDEX($A137:$L137,MATCH(Lists!$J$3,$A$1:$L$1,0))&amp;""),"")</f>
        <v/>
      </c>
      <c r="T137" s="29">
        <f>IFERROR(TRIM(INDEX($A137:$L137,MATCH(Lists!$J$4,$A$1:$L$1,0))&amp;""),"")</f>
        <v/>
      </c>
      <c r="U137" s="29">
        <f>IFERROR(TRIM(INDEX($A137:$L137,MATCH(Lists!$J$5,$A$1:$L$1,0))&amp;""),"")</f>
        <v/>
      </c>
      <c r="V137" s="32">
        <f>IFERROR(IF(ISNUMBER(INDEX($A137:$L137,MATCH(Lists!$J$8,$A$1:$L$1,0))),INDEX($A137:$L137,MATCH(Lists!$J$8,$A$1:$L$1,0)),DATE(VALUE(LEFT(IFERROR(TRIM(INDEX($A137:$L137,MATCH(Lists!$J$8,$A$1:$L$1,0))&amp;""),""),4)),VALUE(MID(IFERROR(TRIM(INDEX($A137:$L137,MATCH(Lists!$J$8,$A$1:$L$1,0))&amp;""),""),6,2)),VALUE(MID(IFERROR(TRIM(INDEX($A137:$L137,MATCH(Lists!$J$8,$A$1:$L$1,0))&amp;""),""),9,2)))+TIME(VALUE(MID(IFERROR(TRIM(INDEX($A137:$L137,MATCH(Lists!$J$8,$A$1:$L$1,0))&amp;""),""),12,2)),VALUE(MID(IFERROR(TRIM(INDEX($A137:$L137,MATCH(Lists!$J$8,$A$1:$L$1,0))&amp;""),""),15,2)),VALUE(MID(IFERROR(TRIM(INDEX($A137:$L137,MATCH(Lists!$J$8,$A$1:$L$1,0))&amp;""),""),18,2)))),"")</f>
        <v/>
      </c>
      <c r="W137" s="29">
        <f>IF(V137="","",ROUND(V137*86400,0))</f>
        <v/>
      </c>
      <c r="X137" s="29">
        <f>IF(OR(R137="",U137="",W137=""),"",SUMPRODUCT(($U$2:$U$501=U137)*ISNUMBER($W$2:$W$501)*($W$2:$W$501&lt;W137))+SUMPRODUCT(($U$2:U137=U137)*($W$2:W137=W137)))</f>
        <v/>
      </c>
      <c r="Y137" s="29">
        <f>IF(R137="","",IF(LEN(O137)&gt;0,O137,IF(ISNUMBER(N137),"Offered","Waiting")))</f>
        <v/>
      </c>
      <c r="Z137" s="29">
        <f>IF(AND(Y137="Waiting",X137&lt;&gt;""),SUMPRODUCT(($U$2:$U$501=U137)*($Y$2:$Y$501="Waiting")*ISNUMBER($W$2:$W$501)*($W$2:$W$501&lt;W137))+SUMPRODUCT(($U$2:U137=U137)*($Y$2:Y137="Waiting")*($W$2:W137=W137)),"")</f>
        <v/>
      </c>
      <c r="AA137" s="29">
        <f>IF(X137="","",U137&amp;"|"&amp;X137)</f>
        <v/>
      </c>
      <c r="AB137" s="29">
        <f>IF(Z137="","",U137&amp;"|"&amp;Z137)</f>
        <v/>
      </c>
    </row>
    <row r="138">
      <c r="M138" s="28" t="n"/>
      <c r="N138" s="33" t="n"/>
      <c r="O138" s="30" t="n"/>
      <c r="P138" s="30" t="n"/>
      <c r="Q138" s="28" t="n"/>
      <c r="R138" s="29">
        <f>IFERROR(TRIM(INDEX($A138:$L138,MATCH(Lists!$J$2,$A$1:$L$1,0))&amp;""),"")</f>
        <v/>
      </c>
      <c r="S138" s="29">
        <f>IFERROR(TRIM(INDEX($A138:$L138,MATCH(Lists!$J$3,$A$1:$L$1,0))&amp;""),"")</f>
        <v/>
      </c>
      <c r="T138" s="29">
        <f>IFERROR(TRIM(INDEX($A138:$L138,MATCH(Lists!$J$4,$A$1:$L$1,0))&amp;""),"")</f>
        <v/>
      </c>
      <c r="U138" s="29">
        <f>IFERROR(TRIM(INDEX($A138:$L138,MATCH(Lists!$J$5,$A$1:$L$1,0))&amp;""),"")</f>
        <v/>
      </c>
      <c r="V138" s="32">
        <f>IFERROR(IF(ISNUMBER(INDEX($A138:$L138,MATCH(Lists!$J$8,$A$1:$L$1,0))),INDEX($A138:$L138,MATCH(Lists!$J$8,$A$1:$L$1,0)),DATE(VALUE(LEFT(IFERROR(TRIM(INDEX($A138:$L138,MATCH(Lists!$J$8,$A$1:$L$1,0))&amp;""),""),4)),VALUE(MID(IFERROR(TRIM(INDEX($A138:$L138,MATCH(Lists!$J$8,$A$1:$L$1,0))&amp;""),""),6,2)),VALUE(MID(IFERROR(TRIM(INDEX($A138:$L138,MATCH(Lists!$J$8,$A$1:$L$1,0))&amp;""),""),9,2)))+TIME(VALUE(MID(IFERROR(TRIM(INDEX($A138:$L138,MATCH(Lists!$J$8,$A$1:$L$1,0))&amp;""),""),12,2)),VALUE(MID(IFERROR(TRIM(INDEX($A138:$L138,MATCH(Lists!$J$8,$A$1:$L$1,0))&amp;""),""),15,2)),VALUE(MID(IFERROR(TRIM(INDEX($A138:$L138,MATCH(Lists!$J$8,$A$1:$L$1,0))&amp;""),""),18,2)))),"")</f>
        <v/>
      </c>
      <c r="W138" s="29">
        <f>IF(V138="","",ROUND(V138*86400,0))</f>
        <v/>
      </c>
      <c r="X138" s="29">
        <f>IF(OR(R138="",U138="",W138=""),"",SUMPRODUCT(($U$2:$U$501=U138)*ISNUMBER($W$2:$W$501)*($W$2:$W$501&lt;W138))+SUMPRODUCT(($U$2:U138=U138)*($W$2:W138=W138)))</f>
        <v/>
      </c>
      <c r="Y138" s="29">
        <f>IF(R138="","",IF(LEN(O138)&gt;0,O138,IF(ISNUMBER(N138),"Offered","Waiting")))</f>
        <v/>
      </c>
      <c r="Z138" s="29">
        <f>IF(AND(Y138="Waiting",X138&lt;&gt;""),SUMPRODUCT(($U$2:$U$501=U138)*($Y$2:$Y$501="Waiting")*ISNUMBER($W$2:$W$501)*($W$2:$W$501&lt;W138))+SUMPRODUCT(($U$2:U138=U138)*($Y$2:Y138="Waiting")*($W$2:W138=W138)),"")</f>
        <v/>
      </c>
      <c r="AA138" s="29">
        <f>IF(X138="","",U138&amp;"|"&amp;X138)</f>
        <v/>
      </c>
      <c r="AB138" s="29">
        <f>IF(Z138="","",U138&amp;"|"&amp;Z138)</f>
        <v/>
      </c>
    </row>
    <row r="139">
      <c r="M139" s="28" t="n"/>
      <c r="N139" s="33" t="n"/>
      <c r="O139" s="30" t="n"/>
      <c r="P139" s="30" t="n"/>
      <c r="Q139" s="28" t="n"/>
      <c r="R139" s="29">
        <f>IFERROR(TRIM(INDEX($A139:$L139,MATCH(Lists!$J$2,$A$1:$L$1,0))&amp;""),"")</f>
        <v/>
      </c>
      <c r="S139" s="29">
        <f>IFERROR(TRIM(INDEX($A139:$L139,MATCH(Lists!$J$3,$A$1:$L$1,0))&amp;""),"")</f>
        <v/>
      </c>
      <c r="T139" s="29">
        <f>IFERROR(TRIM(INDEX($A139:$L139,MATCH(Lists!$J$4,$A$1:$L$1,0))&amp;""),"")</f>
        <v/>
      </c>
      <c r="U139" s="29">
        <f>IFERROR(TRIM(INDEX($A139:$L139,MATCH(Lists!$J$5,$A$1:$L$1,0))&amp;""),"")</f>
        <v/>
      </c>
      <c r="V139" s="32">
        <f>IFERROR(IF(ISNUMBER(INDEX($A139:$L139,MATCH(Lists!$J$8,$A$1:$L$1,0))),INDEX($A139:$L139,MATCH(Lists!$J$8,$A$1:$L$1,0)),DATE(VALUE(LEFT(IFERROR(TRIM(INDEX($A139:$L139,MATCH(Lists!$J$8,$A$1:$L$1,0))&amp;""),""),4)),VALUE(MID(IFERROR(TRIM(INDEX($A139:$L139,MATCH(Lists!$J$8,$A$1:$L$1,0))&amp;""),""),6,2)),VALUE(MID(IFERROR(TRIM(INDEX($A139:$L139,MATCH(Lists!$J$8,$A$1:$L$1,0))&amp;""),""),9,2)))+TIME(VALUE(MID(IFERROR(TRIM(INDEX($A139:$L139,MATCH(Lists!$J$8,$A$1:$L$1,0))&amp;""),""),12,2)),VALUE(MID(IFERROR(TRIM(INDEX($A139:$L139,MATCH(Lists!$J$8,$A$1:$L$1,0))&amp;""),""),15,2)),VALUE(MID(IFERROR(TRIM(INDEX($A139:$L139,MATCH(Lists!$J$8,$A$1:$L$1,0))&amp;""),""),18,2)))),"")</f>
        <v/>
      </c>
      <c r="W139" s="29">
        <f>IF(V139="","",ROUND(V139*86400,0))</f>
        <v/>
      </c>
      <c r="X139" s="29">
        <f>IF(OR(R139="",U139="",W139=""),"",SUMPRODUCT(($U$2:$U$501=U139)*ISNUMBER($W$2:$W$501)*($W$2:$W$501&lt;W139))+SUMPRODUCT(($U$2:U139=U139)*($W$2:W139=W139)))</f>
        <v/>
      </c>
      <c r="Y139" s="29">
        <f>IF(R139="","",IF(LEN(O139)&gt;0,O139,IF(ISNUMBER(N139),"Offered","Waiting")))</f>
        <v/>
      </c>
      <c r="Z139" s="29">
        <f>IF(AND(Y139="Waiting",X139&lt;&gt;""),SUMPRODUCT(($U$2:$U$501=U139)*($Y$2:$Y$501="Waiting")*ISNUMBER($W$2:$W$501)*($W$2:$W$501&lt;W139))+SUMPRODUCT(($U$2:U139=U139)*($Y$2:Y139="Waiting")*($W$2:W139=W139)),"")</f>
        <v/>
      </c>
      <c r="AA139" s="29">
        <f>IF(X139="","",U139&amp;"|"&amp;X139)</f>
        <v/>
      </c>
      <c r="AB139" s="29">
        <f>IF(Z139="","",U139&amp;"|"&amp;Z139)</f>
        <v/>
      </c>
    </row>
    <row r="140">
      <c r="M140" s="28" t="n"/>
      <c r="N140" s="33" t="n"/>
      <c r="O140" s="30" t="n"/>
      <c r="P140" s="30" t="n"/>
      <c r="Q140" s="28" t="n"/>
      <c r="R140" s="29">
        <f>IFERROR(TRIM(INDEX($A140:$L140,MATCH(Lists!$J$2,$A$1:$L$1,0))&amp;""),"")</f>
        <v/>
      </c>
      <c r="S140" s="29">
        <f>IFERROR(TRIM(INDEX($A140:$L140,MATCH(Lists!$J$3,$A$1:$L$1,0))&amp;""),"")</f>
        <v/>
      </c>
      <c r="T140" s="29">
        <f>IFERROR(TRIM(INDEX($A140:$L140,MATCH(Lists!$J$4,$A$1:$L$1,0))&amp;""),"")</f>
        <v/>
      </c>
      <c r="U140" s="29">
        <f>IFERROR(TRIM(INDEX($A140:$L140,MATCH(Lists!$J$5,$A$1:$L$1,0))&amp;""),"")</f>
        <v/>
      </c>
      <c r="V140" s="32">
        <f>IFERROR(IF(ISNUMBER(INDEX($A140:$L140,MATCH(Lists!$J$8,$A$1:$L$1,0))),INDEX($A140:$L140,MATCH(Lists!$J$8,$A$1:$L$1,0)),DATE(VALUE(LEFT(IFERROR(TRIM(INDEX($A140:$L140,MATCH(Lists!$J$8,$A$1:$L$1,0))&amp;""),""),4)),VALUE(MID(IFERROR(TRIM(INDEX($A140:$L140,MATCH(Lists!$J$8,$A$1:$L$1,0))&amp;""),""),6,2)),VALUE(MID(IFERROR(TRIM(INDEX($A140:$L140,MATCH(Lists!$J$8,$A$1:$L$1,0))&amp;""),""),9,2)))+TIME(VALUE(MID(IFERROR(TRIM(INDEX($A140:$L140,MATCH(Lists!$J$8,$A$1:$L$1,0))&amp;""),""),12,2)),VALUE(MID(IFERROR(TRIM(INDEX($A140:$L140,MATCH(Lists!$J$8,$A$1:$L$1,0))&amp;""),""),15,2)),VALUE(MID(IFERROR(TRIM(INDEX($A140:$L140,MATCH(Lists!$J$8,$A$1:$L$1,0))&amp;""),""),18,2)))),"")</f>
        <v/>
      </c>
      <c r="W140" s="29">
        <f>IF(V140="","",ROUND(V140*86400,0))</f>
        <v/>
      </c>
      <c r="X140" s="29">
        <f>IF(OR(R140="",U140="",W140=""),"",SUMPRODUCT(($U$2:$U$501=U140)*ISNUMBER($W$2:$W$501)*($W$2:$W$501&lt;W140))+SUMPRODUCT(($U$2:U140=U140)*($W$2:W140=W140)))</f>
        <v/>
      </c>
      <c r="Y140" s="29">
        <f>IF(R140="","",IF(LEN(O140)&gt;0,O140,IF(ISNUMBER(N140),"Offered","Waiting")))</f>
        <v/>
      </c>
      <c r="Z140" s="29">
        <f>IF(AND(Y140="Waiting",X140&lt;&gt;""),SUMPRODUCT(($U$2:$U$501=U140)*($Y$2:$Y$501="Waiting")*ISNUMBER($W$2:$W$501)*($W$2:$W$501&lt;W140))+SUMPRODUCT(($U$2:U140=U140)*($Y$2:Y140="Waiting")*($W$2:W140=W140)),"")</f>
        <v/>
      </c>
      <c r="AA140" s="29">
        <f>IF(X140="","",U140&amp;"|"&amp;X140)</f>
        <v/>
      </c>
      <c r="AB140" s="29">
        <f>IF(Z140="","",U140&amp;"|"&amp;Z140)</f>
        <v/>
      </c>
    </row>
    <row r="141">
      <c r="M141" s="28" t="n"/>
      <c r="N141" s="33" t="n"/>
      <c r="O141" s="30" t="n"/>
      <c r="P141" s="30" t="n"/>
      <c r="Q141" s="28" t="n"/>
      <c r="R141" s="29">
        <f>IFERROR(TRIM(INDEX($A141:$L141,MATCH(Lists!$J$2,$A$1:$L$1,0))&amp;""),"")</f>
        <v/>
      </c>
      <c r="S141" s="29">
        <f>IFERROR(TRIM(INDEX($A141:$L141,MATCH(Lists!$J$3,$A$1:$L$1,0))&amp;""),"")</f>
        <v/>
      </c>
      <c r="T141" s="29">
        <f>IFERROR(TRIM(INDEX($A141:$L141,MATCH(Lists!$J$4,$A$1:$L$1,0))&amp;""),"")</f>
        <v/>
      </c>
      <c r="U141" s="29">
        <f>IFERROR(TRIM(INDEX($A141:$L141,MATCH(Lists!$J$5,$A$1:$L$1,0))&amp;""),"")</f>
        <v/>
      </c>
      <c r="V141" s="32">
        <f>IFERROR(IF(ISNUMBER(INDEX($A141:$L141,MATCH(Lists!$J$8,$A$1:$L$1,0))),INDEX($A141:$L141,MATCH(Lists!$J$8,$A$1:$L$1,0)),DATE(VALUE(LEFT(IFERROR(TRIM(INDEX($A141:$L141,MATCH(Lists!$J$8,$A$1:$L$1,0))&amp;""),""),4)),VALUE(MID(IFERROR(TRIM(INDEX($A141:$L141,MATCH(Lists!$J$8,$A$1:$L$1,0))&amp;""),""),6,2)),VALUE(MID(IFERROR(TRIM(INDEX($A141:$L141,MATCH(Lists!$J$8,$A$1:$L$1,0))&amp;""),""),9,2)))+TIME(VALUE(MID(IFERROR(TRIM(INDEX($A141:$L141,MATCH(Lists!$J$8,$A$1:$L$1,0))&amp;""),""),12,2)),VALUE(MID(IFERROR(TRIM(INDEX($A141:$L141,MATCH(Lists!$J$8,$A$1:$L$1,0))&amp;""),""),15,2)),VALUE(MID(IFERROR(TRIM(INDEX($A141:$L141,MATCH(Lists!$J$8,$A$1:$L$1,0))&amp;""),""),18,2)))),"")</f>
        <v/>
      </c>
      <c r="W141" s="29">
        <f>IF(V141="","",ROUND(V141*86400,0))</f>
        <v/>
      </c>
      <c r="X141" s="29">
        <f>IF(OR(R141="",U141="",W141=""),"",SUMPRODUCT(($U$2:$U$501=U141)*ISNUMBER($W$2:$W$501)*($W$2:$W$501&lt;W141))+SUMPRODUCT(($U$2:U141=U141)*($W$2:W141=W141)))</f>
        <v/>
      </c>
      <c r="Y141" s="29">
        <f>IF(R141="","",IF(LEN(O141)&gt;0,O141,IF(ISNUMBER(N141),"Offered","Waiting")))</f>
        <v/>
      </c>
      <c r="Z141" s="29">
        <f>IF(AND(Y141="Waiting",X141&lt;&gt;""),SUMPRODUCT(($U$2:$U$501=U141)*($Y$2:$Y$501="Waiting")*ISNUMBER($W$2:$W$501)*($W$2:$W$501&lt;W141))+SUMPRODUCT(($U$2:U141=U141)*($Y$2:Y141="Waiting")*($W$2:W141=W141)),"")</f>
        <v/>
      </c>
      <c r="AA141" s="29">
        <f>IF(X141="","",U141&amp;"|"&amp;X141)</f>
        <v/>
      </c>
      <c r="AB141" s="29">
        <f>IF(Z141="","",U141&amp;"|"&amp;Z141)</f>
        <v/>
      </c>
    </row>
    <row r="142">
      <c r="M142" s="28" t="n"/>
      <c r="N142" s="33" t="n"/>
      <c r="O142" s="30" t="n"/>
      <c r="P142" s="30" t="n"/>
      <c r="Q142" s="28" t="n"/>
      <c r="R142" s="29">
        <f>IFERROR(TRIM(INDEX($A142:$L142,MATCH(Lists!$J$2,$A$1:$L$1,0))&amp;""),"")</f>
        <v/>
      </c>
      <c r="S142" s="29">
        <f>IFERROR(TRIM(INDEX($A142:$L142,MATCH(Lists!$J$3,$A$1:$L$1,0))&amp;""),"")</f>
        <v/>
      </c>
      <c r="T142" s="29">
        <f>IFERROR(TRIM(INDEX($A142:$L142,MATCH(Lists!$J$4,$A$1:$L$1,0))&amp;""),"")</f>
        <v/>
      </c>
      <c r="U142" s="29">
        <f>IFERROR(TRIM(INDEX($A142:$L142,MATCH(Lists!$J$5,$A$1:$L$1,0))&amp;""),"")</f>
        <v/>
      </c>
      <c r="V142" s="32">
        <f>IFERROR(IF(ISNUMBER(INDEX($A142:$L142,MATCH(Lists!$J$8,$A$1:$L$1,0))),INDEX($A142:$L142,MATCH(Lists!$J$8,$A$1:$L$1,0)),DATE(VALUE(LEFT(IFERROR(TRIM(INDEX($A142:$L142,MATCH(Lists!$J$8,$A$1:$L$1,0))&amp;""),""),4)),VALUE(MID(IFERROR(TRIM(INDEX($A142:$L142,MATCH(Lists!$J$8,$A$1:$L$1,0))&amp;""),""),6,2)),VALUE(MID(IFERROR(TRIM(INDEX($A142:$L142,MATCH(Lists!$J$8,$A$1:$L$1,0))&amp;""),""),9,2)))+TIME(VALUE(MID(IFERROR(TRIM(INDEX($A142:$L142,MATCH(Lists!$J$8,$A$1:$L$1,0))&amp;""),""),12,2)),VALUE(MID(IFERROR(TRIM(INDEX($A142:$L142,MATCH(Lists!$J$8,$A$1:$L$1,0))&amp;""),""),15,2)),VALUE(MID(IFERROR(TRIM(INDEX($A142:$L142,MATCH(Lists!$J$8,$A$1:$L$1,0))&amp;""),""),18,2)))),"")</f>
        <v/>
      </c>
      <c r="W142" s="29">
        <f>IF(V142="","",ROUND(V142*86400,0))</f>
        <v/>
      </c>
      <c r="X142" s="29">
        <f>IF(OR(R142="",U142="",W142=""),"",SUMPRODUCT(($U$2:$U$501=U142)*ISNUMBER($W$2:$W$501)*($W$2:$W$501&lt;W142))+SUMPRODUCT(($U$2:U142=U142)*($W$2:W142=W142)))</f>
        <v/>
      </c>
      <c r="Y142" s="29">
        <f>IF(R142="","",IF(LEN(O142)&gt;0,O142,IF(ISNUMBER(N142),"Offered","Waiting")))</f>
        <v/>
      </c>
      <c r="Z142" s="29">
        <f>IF(AND(Y142="Waiting",X142&lt;&gt;""),SUMPRODUCT(($U$2:$U$501=U142)*($Y$2:$Y$501="Waiting")*ISNUMBER($W$2:$W$501)*($W$2:$W$501&lt;W142))+SUMPRODUCT(($U$2:U142=U142)*($Y$2:Y142="Waiting")*($W$2:W142=W142)),"")</f>
        <v/>
      </c>
      <c r="AA142" s="29">
        <f>IF(X142="","",U142&amp;"|"&amp;X142)</f>
        <v/>
      </c>
      <c r="AB142" s="29">
        <f>IF(Z142="","",U142&amp;"|"&amp;Z142)</f>
        <v/>
      </c>
    </row>
    <row r="143">
      <c r="M143" s="28" t="n"/>
      <c r="N143" s="33" t="n"/>
      <c r="O143" s="30" t="n"/>
      <c r="P143" s="30" t="n"/>
      <c r="Q143" s="28" t="n"/>
      <c r="R143" s="29">
        <f>IFERROR(TRIM(INDEX($A143:$L143,MATCH(Lists!$J$2,$A$1:$L$1,0))&amp;""),"")</f>
        <v/>
      </c>
      <c r="S143" s="29">
        <f>IFERROR(TRIM(INDEX($A143:$L143,MATCH(Lists!$J$3,$A$1:$L$1,0))&amp;""),"")</f>
        <v/>
      </c>
      <c r="T143" s="29">
        <f>IFERROR(TRIM(INDEX($A143:$L143,MATCH(Lists!$J$4,$A$1:$L$1,0))&amp;""),"")</f>
        <v/>
      </c>
      <c r="U143" s="29">
        <f>IFERROR(TRIM(INDEX($A143:$L143,MATCH(Lists!$J$5,$A$1:$L$1,0))&amp;""),"")</f>
        <v/>
      </c>
      <c r="V143" s="32">
        <f>IFERROR(IF(ISNUMBER(INDEX($A143:$L143,MATCH(Lists!$J$8,$A$1:$L$1,0))),INDEX($A143:$L143,MATCH(Lists!$J$8,$A$1:$L$1,0)),DATE(VALUE(LEFT(IFERROR(TRIM(INDEX($A143:$L143,MATCH(Lists!$J$8,$A$1:$L$1,0))&amp;""),""),4)),VALUE(MID(IFERROR(TRIM(INDEX($A143:$L143,MATCH(Lists!$J$8,$A$1:$L$1,0))&amp;""),""),6,2)),VALUE(MID(IFERROR(TRIM(INDEX($A143:$L143,MATCH(Lists!$J$8,$A$1:$L$1,0))&amp;""),""),9,2)))+TIME(VALUE(MID(IFERROR(TRIM(INDEX($A143:$L143,MATCH(Lists!$J$8,$A$1:$L$1,0))&amp;""),""),12,2)),VALUE(MID(IFERROR(TRIM(INDEX($A143:$L143,MATCH(Lists!$J$8,$A$1:$L$1,0))&amp;""),""),15,2)),VALUE(MID(IFERROR(TRIM(INDEX($A143:$L143,MATCH(Lists!$J$8,$A$1:$L$1,0))&amp;""),""),18,2)))),"")</f>
        <v/>
      </c>
      <c r="W143" s="29">
        <f>IF(V143="","",ROUND(V143*86400,0))</f>
        <v/>
      </c>
      <c r="X143" s="29">
        <f>IF(OR(R143="",U143="",W143=""),"",SUMPRODUCT(($U$2:$U$501=U143)*ISNUMBER($W$2:$W$501)*($W$2:$W$501&lt;W143))+SUMPRODUCT(($U$2:U143=U143)*($W$2:W143=W143)))</f>
        <v/>
      </c>
      <c r="Y143" s="29">
        <f>IF(R143="","",IF(LEN(O143)&gt;0,O143,IF(ISNUMBER(N143),"Offered","Waiting")))</f>
        <v/>
      </c>
      <c r="Z143" s="29">
        <f>IF(AND(Y143="Waiting",X143&lt;&gt;""),SUMPRODUCT(($U$2:$U$501=U143)*($Y$2:$Y$501="Waiting")*ISNUMBER($W$2:$W$501)*($W$2:$W$501&lt;W143))+SUMPRODUCT(($U$2:U143=U143)*($Y$2:Y143="Waiting")*($W$2:W143=W143)),"")</f>
        <v/>
      </c>
      <c r="AA143" s="29">
        <f>IF(X143="","",U143&amp;"|"&amp;X143)</f>
        <v/>
      </c>
      <c r="AB143" s="29">
        <f>IF(Z143="","",U143&amp;"|"&amp;Z143)</f>
        <v/>
      </c>
    </row>
    <row r="144">
      <c r="M144" s="28" t="n"/>
      <c r="N144" s="33" t="n"/>
      <c r="O144" s="30" t="n"/>
      <c r="P144" s="30" t="n"/>
      <c r="Q144" s="28" t="n"/>
      <c r="R144" s="29">
        <f>IFERROR(TRIM(INDEX($A144:$L144,MATCH(Lists!$J$2,$A$1:$L$1,0))&amp;""),"")</f>
        <v/>
      </c>
      <c r="S144" s="29">
        <f>IFERROR(TRIM(INDEX($A144:$L144,MATCH(Lists!$J$3,$A$1:$L$1,0))&amp;""),"")</f>
        <v/>
      </c>
      <c r="T144" s="29">
        <f>IFERROR(TRIM(INDEX($A144:$L144,MATCH(Lists!$J$4,$A$1:$L$1,0))&amp;""),"")</f>
        <v/>
      </c>
      <c r="U144" s="29">
        <f>IFERROR(TRIM(INDEX($A144:$L144,MATCH(Lists!$J$5,$A$1:$L$1,0))&amp;""),"")</f>
        <v/>
      </c>
      <c r="V144" s="32">
        <f>IFERROR(IF(ISNUMBER(INDEX($A144:$L144,MATCH(Lists!$J$8,$A$1:$L$1,0))),INDEX($A144:$L144,MATCH(Lists!$J$8,$A$1:$L$1,0)),DATE(VALUE(LEFT(IFERROR(TRIM(INDEX($A144:$L144,MATCH(Lists!$J$8,$A$1:$L$1,0))&amp;""),""),4)),VALUE(MID(IFERROR(TRIM(INDEX($A144:$L144,MATCH(Lists!$J$8,$A$1:$L$1,0))&amp;""),""),6,2)),VALUE(MID(IFERROR(TRIM(INDEX($A144:$L144,MATCH(Lists!$J$8,$A$1:$L$1,0))&amp;""),""),9,2)))+TIME(VALUE(MID(IFERROR(TRIM(INDEX($A144:$L144,MATCH(Lists!$J$8,$A$1:$L$1,0))&amp;""),""),12,2)),VALUE(MID(IFERROR(TRIM(INDEX($A144:$L144,MATCH(Lists!$J$8,$A$1:$L$1,0))&amp;""),""),15,2)),VALUE(MID(IFERROR(TRIM(INDEX($A144:$L144,MATCH(Lists!$J$8,$A$1:$L$1,0))&amp;""),""),18,2)))),"")</f>
        <v/>
      </c>
      <c r="W144" s="29">
        <f>IF(V144="","",ROUND(V144*86400,0))</f>
        <v/>
      </c>
      <c r="X144" s="29">
        <f>IF(OR(R144="",U144="",W144=""),"",SUMPRODUCT(($U$2:$U$501=U144)*ISNUMBER($W$2:$W$501)*($W$2:$W$501&lt;W144))+SUMPRODUCT(($U$2:U144=U144)*($W$2:W144=W144)))</f>
        <v/>
      </c>
      <c r="Y144" s="29">
        <f>IF(R144="","",IF(LEN(O144)&gt;0,O144,IF(ISNUMBER(N144),"Offered","Waiting")))</f>
        <v/>
      </c>
      <c r="Z144" s="29">
        <f>IF(AND(Y144="Waiting",X144&lt;&gt;""),SUMPRODUCT(($U$2:$U$501=U144)*($Y$2:$Y$501="Waiting")*ISNUMBER($W$2:$W$501)*($W$2:$W$501&lt;W144))+SUMPRODUCT(($U$2:U144=U144)*($Y$2:Y144="Waiting")*($W$2:W144=W144)),"")</f>
        <v/>
      </c>
      <c r="AA144" s="29">
        <f>IF(X144="","",U144&amp;"|"&amp;X144)</f>
        <v/>
      </c>
      <c r="AB144" s="29">
        <f>IF(Z144="","",U144&amp;"|"&amp;Z144)</f>
        <v/>
      </c>
    </row>
    <row r="145">
      <c r="M145" s="28" t="n"/>
      <c r="N145" s="33" t="n"/>
      <c r="O145" s="30" t="n"/>
      <c r="P145" s="30" t="n"/>
      <c r="Q145" s="28" t="n"/>
      <c r="R145" s="29">
        <f>IFERROR(TRIM(INDEX($A145:$L145,MATCH(Lists!$J$2,$A$1:$L$1,0))&amp;""),"")</f>
        <v/>
      </c>
      <c r="S145" s="29">
        <f>IFERROR(TRIM(INDEX($A145:$L145,MATCH(Lists!$J$3,$A$1:$L$1,0))&amp;""),"")</f>
        <v/>
      </c>
      <c r="T145" s="29">
        <f>IFERROR(TRIM(INDEX($A145:$L145,MATCH(Lists!$J$4,$A$1:$L$1,0))&amp;""),"")</f>
        <v/>
      </c>
      <c r="U145" s="29">
        <f>IFERROR(TRIM(INDEX($A145:$L145,MATCH(Lists!$J$5,$A$1:$L$1,0))&amp;""),"")</f>
        <v/>
      </c>
      <c r="V145" s="32">
        <f>IFERROR(IF(ISNUMBER(INDEX($A145:$L145,MATCH(Lists!$J$8,$A$1:$L$1,0))),INDEX($A145:$L145,MATCH(Lists!$J$8,$A$1:$L$1,0)),DATE(VALUE(LEFT(IFERROR(TRIM(INDEX($A145:$L145,MATCH(Lists!$J$8,$A$1:$L$1,0))&amp;""),""),4)),VALUE(MID(IFERROR(TRIM(INDEX($A145:$L145,MATCH(Lists!$J$8,$A$1:$L$1,0))&amp;""),""),6,2)),VALUE(MID(IFERROR(TRIM(INDEX($A145:$L145,MATCH(Lists!$J$8,$A$1:$L$1,0))&amp;""),""),9,2)))+TIME(VALUE(MID(IFERROR(TRIM(INDEX($A145:$L145,MATCH(Lists!$J$8,$A$1:$L$1,0))&amp;""),""),12,2)),VALUE(MID(IFERROR(TRIM(INDEX($A145:$L145,MATCH(Lists!$J$8,$A$1:$L$1,0))&amp;""),""),15,2)),VALUE(MID(IFERROR(TRIM(INDEX($A145:$L145,MATCH(Lists!$J$8,$A$1:$L$1,0))&amp;""),""),18,2)))),"")</f>
        <v/>
      </c>
      <c r="W145" s="29">
        <f>IF(V145="","",ROUND(V145*86400,0))</f>
        <v/>
      </c>
      <c r="X145" s="29">
        <f>IF(OR(R145="",U145="",W145=""),"",SUMPRODUCT(($U$2:$U$501=U145)*ISNUMBER($W$2:$W$501)*($W$2:$W$501&lt;W145))+SUMPRODUCT(($U$2:U145=U145)*($W$2:W145=W145)))</f>
        <v/>
      </c>
      <c r="Y145" s="29">
        <f>IF(R145="","",IF(LEN(O145)&gt;0,O145,IF(ISNUMBER(N145),"Offered","Waiting")))</f>
        <v/>
      </c>
      <c r="Z145" s="29">
        <f>IF(AND(Y145="Waiting",X145&lt;&gt;""),SUMPRODUCT(($U$2:$U$501=U145)*($Y$2:$Y$501="Waiting")*ISNUMBER($W$2:$W$501)*($W$2:$W$501&lt;W145))+SUMPRODUCT(($U$2:U145=U145)*($Y$2:Y145="Waiting")*($W$2:W145=W145)),"")</f>
        <v/>
      </c>
      <c r="AA145" s="29">
        <f>IF(X145="","",U145&amp;"|"&amp;X145)</f>
        <v/>
      </c>
      <c r="AB145" s="29">
        <f>IF(Z145="","",U145&amp;"|"&amp;Z145)</f>
        <v/>
      </c>
    </row>
    <row r="146">
      <c r="M146" s="28" t="n"/>
      <c r="N146" s="33" t="n"/>
      <c r="O146" s="30" t="n"/>
      <c r="P146" s="30" t="n"/>
      <c r="Q146" s="28" t="n"/>
      <c r="R146" s="29">
        <f>IFERROR(TRIM(INDEX($A146:$L146,MATCH(Lists!$J$2,$A$1:$L$1,0))&amp;""),"")</f>
        <v/>
      </c>
      <c r="S146" s="29">
        <f>IFERROR(TRIM(INDEX($A146:$L146,MATCH(Lists!$J$3,$A$1:$L$1,0))&amp;""),"")</f>
        <v/>
      </c>
      <c r="T146" s="29">
        <f>IFERROR(TRIM(INDEX($A146:$L146,MATCH(Lists!$J$4,$A$1:$L$1,0))&amp;""),"")</f>
        <v/>
      </c>
      <c r="U146" s="29">
        <f>IFERROR(TRIM(INDEX($A146:$L146,MATCH(Lists!$J$5,$A$1:$L$1,0))&amp;""),"")</f>
        <v/>
      </c>
      <c r="V146" s="32">
        <f>IFERROR(IF(ISNUMBER(INDEX($A146:$L146,MATCH(Lists!$J$8,$A$1:$L$1,0))),INDEX($A146:$L146,MATCH(Lists!$J$8,$A$1:$L$1,0)),DATE(VALUE(LEFT(IFERROR(TRIM(INDEX($A146:$L146,MATCH(Lists!$J$8,$A$1:$L$1,0))&amp;""),""),4)),VALUE(MID(IFERROR(TRIM(INDEX($A146:$L146,MATCH(Lists!$J$8,$A$1:$L$1,0))&amp;""),""),6,2)),VALUE(MID(IFERROR(TRIM(INDEX($A146:$L146,MATCH(Lists!$J$8,$A$1:$L$1,0))&amp;""),""),9,2)))+TIME(VALUE(MID(IFERROR(TRIM(INDEX($A146:$L146,MATCH(Lists!$J$8,$A$1:$L$1,0))&amp;""),""),12,2)),VALUE(MID(IFERROR(TRIM(INDEX($A146:$L146,MATCH(Lists!$J$8,$A$1:$L$1,0))&amp;""),""),15,2)),VALUE(MID(IFERROR(TRIM(INDEX($A146:$L146,MATCH(Lists!$J$8,$A$1:$L$1,0))&amp;""),""),18,2)))),"")</f>
        <v/>
      </c>
      <c r="W146" s="29">
        <f>IF(V146="","",ROUND(V146*86400,0))</f>
        <v/>
      </c>
      <c r="X146" s="29">
        <f>IF(OR(R146="",U146="",W146=""),"",SUMPRODUCT(($U$2:$U$501=U146)*ISNUMBER($W$2:$W$501)*($W$2:$W$501&lt;W146))+SUMPRODUCT(($U$2:U146=U146)*($W$2:W146=W146)))</f>
        <v/>
      </c>
      <c r="Y146" s="29">
        <f>IF(R146="","",IF(LEN(O146)&gt;0,O146,IF(ISNUMBER(N146),"Offered","Waiting")))</f>
        <v/>
      </c>
      <c r="Z146" s="29">
        <f>IF(AND(Y146="Waiting",X146&lt;&gt;""),SUMPRODUCT(($U$2:$U$501=U146)*($Y$2:$Y$501="Waiting")*ISNUMBER($W$2:$W$501)*($W$2:$W$501&lt;W146))+SUMPRODUCT(($U$2:U146=U146)*($Y$2:Y146="Waiting")*($W$2:W146=W146)),"")</f>
        <v/>
      </c>
      <c r="AA146" s="29">
        <f>IF(X146="","",U146&amp;"|"&amp;X146)</f>
        <v/>
      </c>
      <c r="AB146" s="29">
        <f>IF(Z146="","",U146&amp;"|"&amp;Z146)</f>
        <v/>
      </c>
    </row>
    <row r="147">
      <c r="M147" s="28" t="n"/>
      <c r="N147" s="33" t="n"/>
      <c r="O147" s="30" t="n"/>
      <c r="P147" s="30" t="n"/>
      <c r="Q147" s="28" t="n"/>
      <c r="R147" s="29">
        <f>IFERROR(TRIM(INDEX($A147:$L147,MATCH(Lists!$J$2,$A$1:$L$1,0))&amp;""),"")</f>
        <v/>
      </c>
      <c r="S147" s="29">
        <f>IFERROR(TRIM(INDEX($A147:$L147,MATCH(Lists!$J$3,$A$1:$L$1,0))&amp;""),"")</f>
        <v/>
      </c>
      <c r="T147" s="29">
        <f>IFERROR(TRIM(INDEX($A147:$L147,MATCH(Lists!$J$4,$A$1:$L$1,0))&amp;""),"")</f>
        <v/>
      </c>
      <c r="U147" s="29">
        <f>IFERROR(TRIM(INDEX($A147:$L147,MATCH(Lists!$J$5,$A$1:$L$1,0))&amp;""),"")</f>
        <v/>
      </c>
      <c r="V147" s="32">
        <f>IFERROR(IF(ISNUMBER(INDEX($A147:$L147,MATCH(Lists!$J$8,$A$1:$L$1,0))),INDEX($A147:$L147,MATCH(Lists!$J$8,$A$1:$L$1,0)),DATE(VALUE(LEFT(IFERROR(TRIM(INDEX($A147:$L147,MATCH(Lists!$J$8,$A$1:$L$1,0))&amp;""),""),4)),VALUE(MID(IFERROR(TRIM(INDEX($A147:$L147,MATCH(Lists!$J$8,$A$1:$L$1,0))&amp;""),""),6,2)),VALUE(MID(IFERROR(TRIM(INDEX($A147:$L147,MATCH(Lists!$J$8,$A$1:$L$1,0))&amp;""),""),9,2)))+TIME(VALUE(MID(IFERROR(TRIM(INDEX($A147:$L147,MATCH(Lists!$J$8,$A$1:$L$1,0))&amp;""),""),12,2)),VALUE(MID(IFERROR(TRIM(INDEX($A147:$L147,MATCH(Lists!$J$8,$A$1:$L$1,0))&amp;""),""),15,2)),VALUE(MID(IFERROR(TRIM(INDEX($A147:$L147,MATCH(Lists!$J$8,$A$1:$L$1,0))&amp;""),""),18,2)))),"")</f>
        <v/>
      </c>
      <c r="W147" s="29">
        <f>IF(V147="","",ROUND(V147*86400,0))</f>
        <v/>
      </c>
      <c r="X147" s="29">
        <f>IF(OR(R147="",U147="",W147=""),"",SUMPRODUCT(($U$2:$U$501=U147)*ISNUMBER($W$2:$W$501)*($W$2:$W$501&lt;W147))+SUMPRODUCT(($U$2:U147=U147)*($W$2:W147=W147)))</f>
        <v/>
      </c>
      <c r="Y147" s="29">
        <f>IF(R147="","",IF(LEN(O147)&gt;0,O147,IF(ISNUMBER(N147),"Offered","Waiting")))</f>
        <v/>
      </c>
      <c r="Z147" s="29">
        <f>IF(AND(Y147="Waiting",X147&lt;&gt;""),SUMPRODUCT(($U$2:$U$501=U147)*($Y$2:$Y$501="Waiting")*ISNUMBER($W$2:$W$501)*($W$2:$W$501&lt;W147))+SUMPRODUCT(($U$2:U147=U147)*($Y$2:Y147="Waiting")*($W$2:W147=W147)),"")</f>
        <v/>
      </c>
      <c r="AA147" s="29">
        <f>IF(X147="","",U147&amp;"|"&amp;X147)</f>
        <v/>
      </c>
      <c r="AB147" s="29">
        <f>IF(Z147="","",U147&amp;"|"&amp;Z147)</f>
        <v/>
      </c>
    </row>
    <row r="148">
      <c r="M148" s="28" t="n"/>
      <c r="N148" s="33" t="n"/>
      <c r="O148" s="30" t="n"/>
      <c r="P148" s="30" t="n"/>
      <c r="Q148" s="28" t="n"/>
      <c r="R148" s="29">
        <f>IFERROR(TRIM(INDEX($A148:$L148,MATCH(Lists!$J$2,$A$1:$L$1,0))&amp;""),"")</f>
        <v/>
      </c>
      <c r="S148" s="29">
        <f>IFERROR(TRIM(INDEX($A148:$L148,MATCH(Lists!$J$3,$A$1:$L$1,0))&amp;""),"")</f>
        <v/>
      </c>
      <c r="T148" s="29">
        <f>IFERROR(TRIM(INDEX($A148:$L148,MATCH(Lists!$J$4,$A$1:$L$1,0))&amp;""),"")</f>
        <v/>
      </c>
      <c r="U148" s="29">
        <f>IFERROR(TRIM(INDEX($A148:$L148,MATCH(Lists!$J$5,$A$1:$L$1,0))&amp;""),"")</f>
        <v/>
      </c>
      <c r="V148" s="32">
        <f>IFERROR(IF(ISNUMBER(INDEX($A148:$L148,MATCH(Lists!$J$8,$A$1:$L$1,0))),INDEX($A148:$L148,MATCH(Lists!$J$8,$A$1:$L$1,0)),DATE(VALUE(LEFT(IFERROR(TRIM(INDEX($A148:$L148,MATCH(Lists!$J$8,$A$1:$L$1,0))&amp;""),""),4)),VALUE(MID(IFERROR(TRIM(INDEX($A148:$L148,MATCH(Lists!$J$8,$A$1:$L$1,0))&amp;""),""),6,2)),VALUE(MID(IFERROR(TRIM(INDEX($A148:$L148,MATCH(Lists!$J$8,$A$1:$L$1,0))&amp;""),""),9,2)))+TIME(VALUE(MID(IFERROR(TRIM(INDEX($A148:$L148,MATCH(Lists!$J$8,$A$1:$L$1,0))&amp;""),""),12,2)),VALUE(MID(IFERROR(TRIM(INDEX($A148:$L148,MATCH(Lists!$J$8,$A$1:$L$1,0))&amp;""),""),15,2)),VALUE(MID(IFERROR(TRIM(INDEX($A148:$L148,MATCH(Lists!$J$8,$A$1:$L$1,0))&amp;""),""),18,2)))),"")</f>
        <v/>
      </c>
      <c r="W148" s="29">
        <f>IF(V148="","",ROUND(V148*86400,0))</f>
        <v/>
      </c>
      <c r="X148" s="29">
        <f>IF(OR(R148="",U148="",W148=""),"",SUMPRODUCT(($U$2:$U$501=U148)*ISNUMBER($W$2:$W$501)*($W$2:$W$501&lt;W148))+SUMPRODUCT(($U$2:U148=U148)*($W$2:W148=W148)))</f>
        <v/>
      </c>
      <c r="Y148" s="29">
        <f>IF(R148="","",IF(LEN(O148)&gt;0,O148,IF(ISNUMBER(N148),"Offered","Waiting")))</f>
        <v/>
      </c>
      <c r="Z148" s="29">
        <f>IF(AND(Y148="Waiting",X148&lt;&gt;""),SUMPRODUCT(($U$2:$U$501=U148)*($Y$2:$Y$501="Waiting")*ISNUMBER($W$2:$W$501)*($W$2:$W$501&lt;W148))+SUMPRODUCT(($U$2:U148=U148)*($Y$2:Y148="Waiting")*($W$2:W148=W148)),"")</f>
        <v/>
      </c>
      <c r="AA148" s="29">
        <f>IF(X148="","",U148&amp;"|"&amp;X148)</f>
        <v/>
      </c>
      <c r="AB148" s="29">
        <f>IF(Z148="","",U148&amp;"|"&amp;Z148)</f>
        <v/>
      </c>
    </row>
    <row r="149">
      <c r="M149" s="28" t="n"/>
      <c r="N149" s="33" t="n"/>
      <c r="O149" s="30" t="n"/>
      <c r="P149" s="30" t="n"/>
      <c r="Q149" s="28" t="n"/>
      <c r="R149" s="29">
        <f>IFERROR(TRIM(INDEX($A149:$L149,MATCH(Lists!$J$2,$A$1:$L$1,0))&amp;""),"")</f>
        <v/>
      </c>
      <c r="S149" s="29">
        <f>IFERROR(TRIM(INDEX($A149:$L149,MATCH(Lists!$J$3,$A$1:$L$1,0))&amp;""),"")</f>
        <v/>
      </c>
      <c r="T149" s="29">
        <f>IFERROR(TRIM(INDEX($A149:$L149,MATCH(Lists!$J$4,$A$1:$L$1,0))&amp;""),"")</f>
        <v/>
      </c>
      <c r="U149" s="29">
        <f>IFERROR(TRIM(INDEX($A149:$L149,MATCH(Lists!$J$5,$A$1:$L$1,0))&amp;""),"")</f>
        <v/>
      </c>
      <c r="V149" s="32">
        <f>IFERROR(IF(ISNUMBER(INDEX($A149:$L149,MATCH(Lists!$J$8,$A$1:$L$1,0))),INDEX($A149:$L149,MATCH(Lists!$J$8,$A$1:$L$1,0)),DATE(VALUE(LEFT(IFERROR(TRIM(INDEX($A149:$L149,MATCH(Lists!$J$8,$A$1:$L$1,0))&amp;""),""),4)),VALUE(MID(IFERROR(TRIM(INDEX($A149:$L149,MATCH(Lists!$J$8,$A$1:$L$1,0))&amp;""),""),6,2)),VALUE(MID(IFERROR(TRIM(INDEX($A149:$L149,MATCH(Lists!$J$8,$A$1:$L$1,0))&amp;""),""),9,2)))+TIME(VALUE(MID(IFERROR(TRIM(INDEX($A149:$L149,MATCH(Lists!$J$8,$A$1:$L$1,0))&amp;""),""),12,2)),VALUE(MID(IFERROR(TRIM(INDEX($A149:$L149,MATCH(Lists!$J$8,$A$1:$L$1,0))&amp;""),""),15,2)),VALUE(MID(IFERROR(TRIM(INDEX($A149:$L149,MATCH(Lists!$J$8,$A$1:$L$1,0))&amp;""),""),18,2)))),"")</f>
        <v/>
      </c>
      <c r="W149" s="29">
        <f>IF(V149="","",ROUND(V149*86400,0))</f>
        <v/>
      </c>
      <c r="X149" s="29">
        <f>IF(OR(R149="",U149="",W149=""),"",SUMPRODUCT(($U$2:$U$501=U149)*ISNUMBER($W$2:$W$501)*($W$2:$W$501&lt;W149))+SUMPRODUCT(($U$2:U149=U149)*($W$2:W149=W149)))</f>
        <v/>
      </c>
      <c r="Y149" s="29">
        <f>IF(R149="","",IF(LEN(O149)&gt;0,O149,IF(ISNUMBER(N149),"Offered","Waiting")))</f>
        <v/>
      </c>
      <c r="Z149" s="29">
        <f>IF(AND(Y149="Waiting",X149&lt;&gt;""),SUMPRODUCT(($U$2:$U$501=U149)*($Y$2:$Y$501="Waiting")*ISNUMBER($W$2:$W$501)*($W$2:$W$501&lt;W149))+SUMPRODUCT(($U$2:U149=U149)*($Y$2:Y149="Waiting")*($W$2:W149=W149)),"")</f>
        <v/>
      </c>
      <c r="AA149" s="29">
        <f>IF(X149="","",U149&amp;"|"&amp;X149)</f>
        <v/>
      </c>
      <c r="AB149" s="29">
        <f>IF(Z149="","",U149&amp;"|"&amp;Z149)</f>
        <v/>
      </c>
    </row>
    <row r="150">
      <c r="M150" s="28" t="n"/>
      <c r="N150" s="33" t="n"/>
      <c r="O150" s="30" t="n"/>
      <c r="P150" s="30" t="n"/>
      <c r="Q150" s="28" t="n"/>
      <c r="R150" s="29">
        <f>IFERROR(TRIM(INDEX($A150:$L150,MATCH(Lists!$J$2,$A$1:$L$1,0))&amp;""),"")</f>
        <v/>
      </c>
      <c r="S150" s="29">
        <f>IFERROR(TRIM(INDEX($A150:$L150,MATCH(Lists!$J$3,$A$1:$L$1,0))&amp;""),"")</f>
        <v/>
      </c>
      <c r="T150" s="29">
        <f>IFERROR(TRIM(INDEX($A150:$L150,MATCH(Lists!$J$4,$A$1:$L$1,0))&amp;""),"")</f>
        <v/>
      </c>
      <c r="U150" s="29">
        <f>IFERROR(TRIM(INDEX($A150:$L150,MATCH(Lists!$J$5,$A$1:$L$1,0))&amp;""),"")</f>
        <v/>
      </c>
      <c r="V150" s="32">
        <f>IFERROR(IF(ISNUMBER(INDEX($A150:$L150,MATCH(Lists!$J$8,$A$1:$L$1,0))),INDEX($A150:$L150,MATCH(Lists!$J$8,$A$1:$L$1,0)),DATE(VALUE(LEFT(IFERROR(TRIM(INDEX($A150:$L150,MATCH(Lists!$J$8,$A$1:$L$1,0))&amp;""),""),4)),VALUE(MID(IFERROR(TRIM(INDEX($A150:$L150,MATCH(Lists!$J$8,$A$1:$L$1,0))&amp;""),""),6,2)),VALUE(MID(IFERROR(TRIM(INDEX($A150:$L150,MATCH(Lists!$J$8,$A$1:$L$1,0))&amp;""),""),9,2)))+TIME(VALUE(MID(IFERROR(TRIM(INDEX($A150:$L150,MATCH(Lists!$J$8,$A$1:$L$1,0))&amp;""),""),12,2)),VALUE(MID(IFERROR(TRIM(INDEX($A150:$L150,MATCH(Lists!$J$8,$A$1:$L$1,0))&amp;""),""),15,2)),VALUE(MID(IFERROR(TRIM(INDEX($A150:$L150,MATCH(Lists!$J$8,$A$1:$L$1,0))&amp;""),""),18,2)))),"")</f>
        <v/>
      </c>
      <c r="W150" s="29">
        <f>IF(V150="","",ROUND(V150*86400,0))</f>
        <v/>
      </c>
      <c r="X150" s="29">
        <f>IF(OR(R150="",U150="",W150=""),"",SUMPRODUCT(($U$2:$U$501=U150)*ISNUMBER($W$2:$W$501)*($W$2:$W$501&lt;W150))+SUMPRODUCT(($U$2:U150=U150)*($W$2:W150=W150)))</f>
        <v/>
      </c>
      <c r="Y150" s="29">
        <f>IF(R150="","",IF(LEN(O150)&gt;0,O150,IF(ISNUMBER(N150),"Offered","Waiting")))</f>
        <v/>
      </c>
      <c r="Z150" s="29">
        <f>IF(AND(Y150="Waiting",X150&lt;&gt;""),SUMPRODUCT(($U$2:$U$501=U150)*($Y$2:$Y$501="Waiting")*ISNUMBER($W$2:$W$501)*($W$2:$W$501&lt;W150))+SUMPRODUCT(($U$2:U150=U150)*($Y$2:Y150="Waiting")*($W$2:W150=W150)),"")</f>
        <v/>
      </c>
      <c r="AA150" s="29">
        <f>IF(X150="","",U150&amp;"|"&amp;X150)</f>
        <v/>
      </c>
      <c r="AB150" s="29">
        <f>IF(Z150="","",U150&amp;"|"&amp;Z150)</f>
        <v/>
      </c>
    </row>
    <row r="151">
      <c r="M151" s="28" t="n"/>
      <c r="N151" s="33" t="n"/>
      <c r="O151" s="30" t="n"/>
      <c r="P151" s="30" t="n"/>
      <c r="Q151" s="28" t="n"/>
      <c r="R151" s="29">
        <f>IFERROR(TRIM(INDEX($A151:$L151,MATCH(Lists!$J$2,$A$1:$L$1,0))&amp;""),"")</f>
        <v/>
      </c>
      <c r="S151" s="29">
        <f>IFERROR(TRIM(INDEX($A151:$L151,MATCH(Lists!$J$3,$A$1:$L$1,0))&amp;""),"")</f>
        <v/>
      </c>
      <c r="T151" s="29">
        <f>IFERROR(TRIM(INDEX($A151:$L151,MATCH(Lists!$J$4,$A$1:$L$1,0))&amp;""),"")</f>
        <v/>
      </c>
      <c r="U151" s="29">
        <f>IFERROR(TRIM(INDEX($A151:$L151,MATCH(Lists!$J$5,$A$1:$L$1,0))&amp;""),"")</f>
        <v/>
      </c>
      <c r="V151" s="32">
        <f>IFERROR(IF(ISNUMBER(INDEX($A151:$L151,MATCH(Lists!$J$8,$A$1:$L$1,0))),INDEX($A151:$L151,MATCH(Lists!$J$8,$A$1:$L$1,0)),DATE(VALUE(LEFT(IFERROR(TRIM(INDEX($A151:$L151,MATCH(Lists!$J$8,$A$1:$L$1,0))&amp;""),""),4)),VALUE(MID(IFERROR(TRIM(INDEX($A151:$L151,MATCH(Lists!$J$8,$A$1:$L$1,0))&amp;""),""),6,2)),VALUE(MID(IFERROR(TRIM(INDEX($A151:$L151,MATCH(Lists!$J$8,$A$1:$L$1,0))&amp;""),""),9,2)))+TIME(VALUE(MID(IFERROR(TRIM(INDEX($A151:$L151,MATCH(Lists!$J$8,$A$1:$L$1,0))&amp;""),""),12,2)),VALUE(MID(IFERROR(TRIM(INDEX($A151:$L151,MATCH(Lists!$J$8,$A$1:$L$1,0))&amp;""),""),15,2)),VALUE(MID(IFERROR(TRIM(INDEX($A151:$L151,MATCH(Lists!$J$8,$A$1:$L$1,0))&amp;""),""),18,2)))),"")</f>
        <v/>
      </c>
      <c r="W151" s="29">
        <f>IF(V151="","",ROUND(V151*86400,0))</f>
        <v/>
      </c>
      <c r="X151" s="29">
        <f>IF(OR(R151="",U151="",W151=""),"",SUMPRODUCT(($U$2:$U$501=U151)*ISNUMBER($W$2:$W$501)*($W$2:$W$501&lt;W151))+SUMPRODUCT(($U$2:U151=U151)*($W$2:W151=W151)))</f>
        <v/>
      </c>
      <c r="Y151" s="29">
        <f>IF(R151="","",IF(LEN(O151)&gt;0,O151,IF(ISNUMBER(N151),"Offered","Waiting")))</f>
        <v/>
      </c>
      <c r="Z151" s="29">
        <f>IF(AND(Y151="Waiting",X151&lt;&gt;""),SUMPRODUCT(($U$2:$U$501=U151)*($Y$2:$Y$501="Waiting")*ISNUMBER($W$2:$W$501)*($W$2:$W$501&lt;W151))+SUMPRODUCT(($U$2:U151=U151)*($Y$2:Y151="Waiting")*($W$2:W151=W151)),"")</f>
        <v/>
      </c>
      <c r="AA151" s="29">
        <f>IF(X151="","",U151&amp;"|"&amp;X151)</f>
        <v/>
      </c>
      <c r="AB151" s="29">
        <f>IF(Z151="","",U151&amp;"|"&amp;Z151)</f>
        <v/>
      </c>
    </row>
    <row r="152">
      <c r="M152" s="28" t="n"/>
      <c r="N152" s="33" t="n"/>
      <c r="O152" s="30" t="n"/>
      <c r="P152" s="30" t="n"/>
      <c r="Q152" s="28" t="n"/>
      <c r="R152" s="29">
        <f>IFERROR(TRIM(INDEX($A152:$L152,MATCH(Lists!$J$2,$A$1:$L$1,0))&amp;""),"")</f>
        <v/>
      </c>
      <c r="S152" s="29">
        <f>IFERROR(TRIM(INDEX($A152:$L152,MATCH(Lists!$J$3,$A$1:$L$1,0))&amp;""),"")</f>
        <v/>
      </c>
      <c r="T152" s="29">
        <f>IFERROR(TRIM(INDEX($A152:$L152,MATCH(Lists!$J$4,$A$1:$L$1,0))&amp;""),"")</f>
        <v/>
      </c>
      <c r="U152" s="29">
        <f>IFERROR(TRIM(INDEX($A152:$L152,MATCH(Lists!$J$5,$A$1:$L$1,0))&amp;""),"")</f>
        <v/>
      </c>
      <c r="V152" s="32">
        <f>IFERROR(IF(ISNUMBER(INDEX($A152:$L152,MATCH(Lists!$J$8,$A$1:$L$1,0))),INDEX($A152:$L152,MATCH(Lists!$J$8,$A$1:$L$1,0)),DATE(VALUE(LEFT(IFERROR(TRIM(INDEX($A152:$L152,MATCH(Lists!$J$8,$A$1:$L$1,0))&amp;""),""),4)),VALUE(MID(IFERROR(TRIM(INDEX($A152:$L152,MATCH(Lists!$J$8,$A$1:$L$1,0))&amp;""),""),6,2)),VALUE(MID(IFERROR(TRIM(INDEX($A152:$L152,MATCH(Lists!$J$8,$A$1:$L$1,0))&amp;""),""),9,2)))+TIME(VALUE(MID(IFERROR(TRIM(INDEX($A152:$L152,MATCH(Lists!$J$8,$A$1:$L$1,0))&amp;""),""),12,2)),VALUE(MID(IFERROR(TRIM(INDEX($A152:$L152,MATCH(Lists!$J$8,$A$1:$L$1,0))&amp;""),""),15,2)),VALUE(MID(IFERROR(TRIM(INDEX($A152:$L152,MATCH(Lists!$J$8,$A$1:$L$1,0))&amp;""),""),18,2)))),"")</f>
        <v/>
      </c>
      <c r="W152" s="29">
        <f>IF(V152="","",ROUND(V152*86400,0))</f>
        <v/>
      </c>
      <c r="X152" s="29">
        <f>IF(OR(R152="",U152="",W152=""),"",SUMPRODUCT(($U$2:$U$501=U152)*ISNUMBER($W$2:$W$501)*($W$2:$W$501&lt;W152))+SUMPRODUCT(($U$2:U152=U152)*($W$2:W152=W152)))</f>
        <v/>
      </c>
      <c r="Y152" s="29">
        <f>IF(R152="","",IF(LEN(O152)&gt;0,O152,IF(ISNUMBER(N152),"Offered","Waiting")))</f>
        <v/>
      </c>
      <c r="Z152" s="29">
        <f>IF(AND(Y152="Waiting",X152&lt;&gt;""),SUMPRODUCT(($U$2:$U$501=U152)*($Y$2:$Y$501="Waiting")*ISNUMBER($W$2:$W$501)*($W$2:$W$501&lt;W152))+SUMPRODUCT(($U$2:U152=U152)*($Y$2:Y152="Waiting")*($W$2:W152=W152)),"")</f>
        <v/>
      </c>
      <c r="AA152" s="29">
        <f>IF(X152="","",U152&amp;"|"&amp;X152)</f>
        <v/>
      </c>
      <c r="AB152" s="29">
        <f>IF(Z152="","",U152&amp;"|"&amp;Z152)</f>
        <v/>
      </c>
    </row>
    <row r="153">
      <c r="M153" s="28" t="n"/>
      <c r="N153" s="33" t="n"/>
      <c r="O153" s="30" t="n"/>
      <c r="P153" s="30" t="n"/>
      <c r="Q153" s="28" t="n"/>
      <c r="R153" s="29">
        <f>IFERROR(TRIM(INDEX($A153:$L153,MATCH(Lists!$J$2,$A$1:$L$1,0))&amp;""),"")</f>
        <v/>
      </c>
      <c r="S153" s="29">
        <f>IFERROR(TRIM(INDEX($A153:$L153,MATCH(Lists!$J$3,$A$1:$L$1,0))&amp;""),"")</f>
        <v/>
      </c>
      <c r="T153" s="29">
        <f>IFERROR(TRIM(INDEX($A153:$L153,MATCH(Lists!$J$4,$A$1:$L$1,0))&amp;""),"")</f>
        <v/>
      </c>
      <c r="U153" s="29">
        <f>IFERROR(TRIM(INDEX($A153:$L153,MATCH(Lists!$J$5,$A$1:$L$1,0))&amp;""),"")</f>
        <v/>
      </c>
      <c r="V153" s="32">
        <f>IFERROR(IF(ISNUMBER(INDEX($A153:$L153,MATCH(Lists!$J$8,$A$1:$L$1,0))),INDEX($A153:$L153,MATCH(Lists!$J$8,$A$1:$L$1,0)),DATE(VALUE(LEFT(IFERROR(TRIM(INDEX($A153:$L153,MATCH(Lists!$J$8,$A$1:$L$1,0))&amp;""),""),4)),VALUE(MID(IFERROR(TRIM(INDEX($A153:$L153,MATCH(Lists!$J$8,$A$1:$L$1,0))&amp;""),""),6,2)),VALUE(MID(IFERROR(TRIM(INDEX($A153:$L153,MATCH(Lists!$J$8,$A$1:$L$1,0))&amp;""),""),9,2)))+TIME(VALUE(MID(IFERROR(TRIM(INDEX($A153:$L153,MATCH(Lists!$J$8,$A$1:$L$1,0))&amp;""),""),12,2)),VALUE(MID(IFERROR(TRIM(INDEX($A153:$L153,MATCH(Lists!$J$8,$A$1:$L$1,0))&amp;""),""),15,2)),VALUE(MID(IFERROR(TRIM(INDEX($A153:$L153,MATCH(Lists!$J$8,$A$1:$L$1,0))&amp;""),""),18,2)))),"")</f>
        <v/>
      </c>
      <c r="W153" s="29">
        <f>IF(V153="","",ROUND(V153*86400,0))</f>
        <v/>
      </c>
      <c r="X153" s="29">
        <f>IF(OR(R153="",U153="",W153=""),"",SUMPRODUCT(($U$2:$U$501=U153)*ISNUMBER($W$2:$W$501)*($W$2:$W$501&lt;W153))+SUMPRODUCT(($U$2:U153=U153)*($W$2:W153=W153)))</f>
        <v/>
      </c>
      <c r="Y153" s="29">
        <f>IF(R153="","",IF(LEN(O153)&gt;0,O153,IF(ISNUMBER(N153),"Offered","Waiting")))</f>
        <v/>
      </c>
      <c r="Z153" s="29">
        <f>IF(AND(Y153="Waiting",X153&lt;&gt;""),SUMPRODUCT(($U$2:$U$501=U153)*($Y$2:$Y$501="Waiting")*ISNUMBER($W$2:$W$501)*($W$2:$W$501&lt;W153))+SUMPRODUCT(($U$2:U153=U153)*($Y$2:Y153="Waiting")*($W$2:W153=W153)),"")</f>
        <v/>
      </c>
      <c r="AA153" s="29">
        <f>IF(X153="","",U153&amp;"|"&amp;X153)</f>
        <v/>
      </c>
      <c r="AB153" s="29">
        <f>IF(Z153="","",U153&amp;"|"&amp;Z153)</f>
        <v/>
      </c>
    </row>
    <row r="154">
      <c r="M154" s="28" t="n"/>
      <c r="N154" s="33" t="n"/>
      <c r="O154" s="30" t="n"/>
      <c r="P154" s="30" t="n"/>
      <c r="Q154" s="28" t="n"/>
      <c r="R154" s="29">
        <f>IFERROR(TRIM(INDEX($A154:$L154,MATCH(Lists!$J$2,$A$1:$L$1,0))&amp;""),"")</f>
        <v/>
      </c>
      <c r="S154" s="29">
        <f>IFERROR(TRIM(INDEX($A154:$L154,MATCH(Lists!$J$3,$A$1:$L$1,0))&amp;""),"")</f>
        <v/>
      </c>
      <c r="T154" s="29">
        <f>IFERROR(TRIM(INDEX($A154:$L154,MATCH(Lists!$J$4,$A$1:$L$1,0))&amp;""),"")</f>
        <v/>
      </c>
      <c r="U154" s="29">
        <f>IFERROR(TRIM(INDEX($A154:$L154,MATCH(Lists!$J$5,$A$1:$L$1,0))&amp;""),"")</f>
        <v/>
      </c>
      <c r="V154" s="32">
        <f>IFERROR(IF(ISNUMBER(INDEX($A154:$L154,MATCH(Lists!$J$8,$A$1:$L$1,0))),INDEX($A154:$L154,MATCH(Lists!$J$8,$A$1:$L$1,0)),DATE(VALUE(LEFT(IFERROR(TRIM(INDEX($A154:$L154,MATCH(Lists!$J$8,$A$1:$L$1,0))&amp;""),""),4)),VALUE(MID(IFERROR(TRIM(INDEX($A154:$L154,MATCH(Lists!$J$8,$A$1:$L$1,0))&amp;""),""),6,2)),VALUE(MID(IFERROR(TRIM(INDEX($A154:$L154,MATCH(Lists!$J$8,$A$1:$L$1,0))&amp;""),""),9,2)))+TIME(VALUE(MID(IFERROR(TRIM(INDEX($A154:$L154,MATCH(Lists!$J$8,$A$1:$L$1,0))&amp;""),""),12,2)),VALUE(MID(IFERROR(TRIM(INDEX($A154:$L154,MATCH(Lists!$J$8,$A$1:$L$1,0))&amp;""),""),15,2)),VALUE(MID(IFERROR(TRIM(INDEX($A154:$L154,MATCH(Lists!$J$8,$A$1:$L$1,0))&amp;""),""),18,2)))),"")</f>
        <v/>
      </c>
      <c r="W154" s="29">
        <f>IF(V154="","",ROUND(V154*86400,0))</f>
        <v/>
      </c>
      <c r="X154" s="29">
        <f>IF(OR(R154="",U154="",W154=""),"",SUMPRODUCT(($U$2:$U$501=U154)*ISNUMBER($W$2:$W$501)*($W$2:$W$501&lt;W154))+SUMPRODUCT(($U$2:U154=U154)*($W$2:W154=W154)))</f>
        <v/>
      </c>
      <c r="Y154" s="29">
        <f>IF(R154="","",IF(LEN(O154)&gt;0,O154,IF(ISNUMBER(N154),"Offered","Waiting")))</f>
        <v/>
      </c>
      <c r="Z154" s="29">
        <f>IF(AND(Y154="Waiting",X154&lt;&gt;""),SUMPRODUCT(($U$2:$U$501=U154)*($Y$2:$Y$501="Waiting")*ISNUMBER($W$2:$W$501)*($W$2:$W$501&lt;W154))+SUMPRODUCT(($U$2:U154=U154)*($Y$2:Y154="Waiting")*($W$2:W154=W154)),"")</f>
        <v/>
      </c>
      <c r="AA154" s="29">
        <f>IF(X154="","",U154&amp;"|"&amp;X154)</f>
        <v/>
      </c>
      <c r="AB154" s="29">
        <f>IF(Z154="","",U154&amp;"|"&amp;Z154)</f>
        <v/>
      </c>
    </row>
    <row r="155">
      <c r="M155" s="28" t="n"/>
      <c r="N155" s="33" t="n"/>
      <c r="O155" s="30" t="n"/>
      <c r="P155" s="30" t="n"/>
      <c r="Q155" s="28" t="n"/>
      <c r="R155" s="29">
        <f>IFERROR(TRIM(INDEX($A155:$L155,MATCH(Lists!$J$2,$A$1:$L$1,0))&amp;""),"")</f>
        <v/>
      </c>
      <c r="S155" s="29">
        <f>IFERROR(TRIM(INDEX($A155:$L155,MATCH(Lists!$J$3,$A$1:$L$1,0))&amp;""),"")</f>
        <v/>
      </c>
      <c r="T155" s="29">
        <f>IFERROR(TRIM(INDEX($A155:$L155,MATCH(Lists!$J$4,$A$1:$L$1,0))&amp;""),"")</f>
        <v/>
      </c>
      <c r="U155" s="29">
        <f>IFERROR(TRIM(INDEX($A155:$L155,MATCH(Lists!$J$5,$A$1:$L$1,0))&amp;""),"")</f>
        <v/>
      </c>
      <c r="V155" s="32">
        <f>IFERROR(IF(ISNUMBER(INDEX($A155:$L155,MATCH(Lists!$J$8,$A$1:$L$1,0))),INDEX($A155:$L155,MATCH(Lists!$J$8,$A$1:$L$1,0)),DATE(VALUE(LEFT(IFERROR(TRIM(INDEX($A155:$L155,MATCH(Lists!$J$8,$A$1:$L$1,0))&amp;""),""),4)),VALUE(MID(IFERROR(TRIM(INDEX($A155:$L155,MATCH(Lists!$J$8,$A$1:$L$1,0))&amp;""),""),6,2)),VALUE(MID(IFERROR(TRIM(INDEX($A155:$L155,MATCH(Lists!$J$8,$A$1:$L$1,0))&amp;""),""),9,2)))+TIME(VALUE(MID(IFERROR(TRIM(INDEX($A155:$L155,MATCH(Lists!$J$8,$A$1:$L$1,0))&amp;""),""),12,2)),VALUE(MID(IFERROR(TRIM(INDEX($A155:$L155,MATCH(Lists!$J$8,$A$1:$L$1,0))&amp;""),""),15,2)),VALUE(MID(IFERROR(TRIM(INDEX($A155:$L155,MATCH(Lists!$J$8,$A$1:$L$1,0))&amp;""),""),18,2)))),"")</f>
        <v/>
      </c>
      <c r="W155" s="29">
        <f>IF(V155="","",ROUND(V155*86400,0))</f>
        <v/>
      </c>
      <c r="X155" s="29">
        <f>IF(OR(R155="",U155="",W155=""),"",SUMPRODUCT(($U$2:$U$501=U155)*ISNUMBER($W$2:$W$501)*($W$2:$W$501&lt;W155))+SUMPRODUCT(($U$2:U155=U155)*($W$2:W155=W155)))</f>
        <v/>
      </c>
      <c r="Y155" s="29">
        <f>IF(R155="","",IF(LEN(O155)&gt;0,O155,IF(ISNUMBER(N155),"Offered","Waiting")))</f>
        <v/>
      </c>
      <c r="Z155" s="29">
        <f>IF(AND(Y155="Waiting",X155&lt;&gt;""),SUMPRODUCT(($U$2:$U$501=U155)*($Y$2:$Y$501="Waiting")*ISNUMBER($W$2:$W$501)*($W$2:$W$501&lt;W155))+SUMPRODUCT(($U$2:U155=U155)*($Y$2:Y155="Waiting")*($W$2:W155=W155)),"")</f>
        <v/>
      </c>
      <c r="AA155" s="29">
        <f>IF(X155="","",U155&amp;"|"&amp;X155)</f>
        <v/>
      </c>
      <c r="AB155" s="29">
        <f>IF(Z155="","",U155&amp;"|"&amp;Z155)</f>
        <v/>
      </c>
    </row>
    <row r="156">
      <c r="M156" s="28" t="n"/>
      <c r="N156" s="33" t="n"/>
      <c r="O156" s="30" t="n"/>
      <c r="P156" s="30" t="n"/>
      <c r="Q156" s="28" t="n"/>
      <c r="R156" s="29">
        <f>IFERROR(TRIM(INDEX($A156:$L156,MATCH(Lists!$J$2,$A$1:$L$1,0))&amp;""),"")</f>
        <v/>
      </c>
      <c r="S156" s="29">
        <f>IFERROR(TRIM(INDEX($A156:$L156,MATCH(Lists!$J$3,$A$1:$L$1,0))&amp;""),"")</f>
        <v/>
      </c>
      <c r="T156" s="29">
        <f>IFERROR(TRIM(INDEX($A156:$L156,MATCH(Lists!$J$4,$A$1:$L$1,0))&amp;""),"")</f>
        <v/>
      </c>
      <c r="U156" s="29">
        <f>IFERROR(TRIM(INDEX($A156:$L156,MATCH(Lists!$J$5,$A$1:$L$1,0))&amp;""),"")</f>
        <v/>
      </c>
      <c r="V156" s="32">
        <f>IFERROR(IF(ISNUMBER(INDEX($A156:$L156,MATCH(Lists!$J$8,$A$1:$L$1,0))),INDEX($A156:$L156,MATCH(Lists!$J$8,$A$1:$L$1,0)),DATE(VALUE(LEFT(IFERROR(TRIM(INDEX($A156:$L156,MATCH(Lists!$J$8,$A$1:$L$1,0))&amp;""),""),4)),VALUE(MID(IFERROR(TRIM(INDEX($A156:$L156,MATCH(Lists!$J$8,$A$1:$L$1,0))&amp;""),""),6,2)),VALUE(MID(IFERROR(TRIM(INDEX($A156:$L156,MATCH(Lists!$J$8,$A$1:$L$1,0))&amp;""),""),9,2)))+TIME(VALUE(MID(IFERROR(TRIM(INDEX($A156:$L156,MATCH(Lists!$J$8,$A$1:$L$1,0))&amp;""),""),12,2)),VALUE(MID(IFERROR(TRIM(INDEX($A156:$L156,MATCH(Lists!$J$8,$A$1:$L$1,0))&amp;""),""),15,2)),VALUE(MID(IFERROR(TRIM(INDEX($A156:$L156,MATCH(Lists!$J$8,$A$1:$L$1,0))&amp;""),""),18,2)))),"")</f>
        <v/>
      </c>
      <c r="W156" s="29">
        <f>IF(V156="","",ROUND(V156*86400,0))</f>
        <v/>
      </c>
      <c r="X156" s="29">
        <f>IF(OR(R156="",U156="",W156=""),"",SUMPRODUCT(($U$2:$U$501=U156)*ISNUMBER($W$2:$W$501)*($W$2:$W$501&lt;W156))+SUMPRODUCT(($U$2:U156=U156)*($W$2:W156=W156)))</f>
        <v/>
      </c>
      <c r="Y156" s="29">
        <f>IF(R156="","",IF(LEN(O156)&gt;0,O156,IF(ISNUMBER(N156),"Offered","Waiting")))</f>
        <v/>
      </c>
      <c r="Z156" s="29">
        <f>IF(AND(Y156="Waiting",X156&lt;&gt;""),SUMPRODUCT(($U$2:$U$501=U156)*($Y$2:$Y$501="Waiting")*ISNUMBER($W$2:$W$501)*($W$2:$W$501&lt;W156))+SUMPRODUCT(($U$2:U156=U156)*($Y$2:Y156="Waiting")*($W$2:W156=W156)),"")</f>
        <v/>
      </c>
      <c r="AA156" s="29">
        <f>IF(X156="","",U156&amp;"|"&amp;X156)</f>
        <v/>
      </c>
      <c r="AB156" s="29">
        <f>IF(Z156="","",U156&amp;"|"&amp;Z156)</f>
        <v/>
      </c>
    </row>
    <row r="157">
      <c r="M157" s="28" t="n"/>
      <c r="N157" s="33" t="n"/>
      <c r="O157" s="30" t="n"/>
      <c r="P157" s="30" t="n"/>
      <c r="Q157" s="28" t="n"/>
      <c r="R157" s="29">
        <f>IFERROR(TRIM(INDEX($A157:$L157,MATCH(Lists!$J$2,$A$1:$L$1,0))&amp;""),"")</f>
        <v/>
      </c>
      <c r="S157" s="29">
        <f>IFERROR(TRIM(INDEX($A157:$L157,MATCH(Lists!$J$3,$A$1:$L$1,0))&amp;""),"")</f>
        <v/>
      </c>
      <c r="T157" s="29">
        <f>IFERROR(TRIM(INDEX($A157:$L157,MATCH(Lists!$J$4,$A$1:$L$1,0))&amp;""),"")</f>
        <v/>
      </c>
      <c r="U157" s="29">
        <f>IFERROR(TRIM(INDEX($A157:$L157,MATCH(Lists!$J$5,$A$1:$L$1,0))&amp;""),"")</f>
        <v/>
      </c>
      <c r="V157" s="32">
        <f>IFERROR(IF(ISNUMBER(INDEX($A157:$L157,MATCH(Lists!$J$8,$A$1:$L$1,0))),INDEX($A157:$L157,MATCH(Lists!$J$8,$A$1:$L$1,0)),DATE(VALUE(LEFT(IFERROR(TRIM(INDEX($A157:$L157,MATCH(Lists!$J$8,$A$1:$L$1,0))&amp;""),""),4)),VALUE(MID(IFERROR(TRIM(INDEX($A157:$L157,MATCH(Lists!$J$8,$A$1:$L$1,0))&amp;""),""),6,2)),VALUE(MID(IFERROR(TRIM(INDEX($A157:$L157,MATCH(Lists!$J$8,$A$1:$L$1,0))&amp;""),""),9,2)))+TIME(VALUE(MID(IFERROR(TRIM(INDEX($A157:$L157,MATCH(Lists!$J$8,$A$1:$L$1,0))&amp;""),""),12,2)),VALUE(MID(IFERROR(TRIM(INDEX($A157:$L157,MATCH(Lists!$J$8,$A$1:$L$1,0))&amp;""),""),15,2)),VALUE(MID(IFERROR(TRIM(INDEX($A157:$L157,MATCH(Lists!$J$8,$A$1:$L$1,0))&amp;""),""),18,2)))),"")</f>
        <v/>
      </c>
      <c r="W157" s="29">
        <f>IF(V157="","",ROUND(V157*86400,0))</f>
        <v/>
      </c>
      <c r="X157" s="29">
        <f>IF(OR(R157="",U157="",W157=""),"",SUMPRODUCT(($U$2:$U$501=U157)*ISNUMBER($W$2:$W$501)*($W$2:$W$501&lt;W157))+SUMPRODUCT(($U$2:U157=U157)*($W$2:W157=W157)))</f>
        <v/>
      </c>
      <c r="Y157" s="29">
        <f>IF(R157="","",IF(LEN(O157)&gt;0,O157,IF(ISNUMBER(N157),"Offered","Waiting")))</f>
        <v/>
      </c>
      <c r="Z157" s="29">
        <f>IF(AND(Y157="Waiting",X157&lt;&gt;""),SUMPRODUCT(($U$2:$U$501=U157)*($Y$2:$Y$501="Waiting")*ISNUMBER($W$2:$W$501)*($W$2:$W$501&lt;W157))+SUMPRODUCT(($U$2:U157=U157)*($Y$2:Y157="Waiting")*($W$2:W157=W157)),"")</f>
        <v/>
      </c>
      <c r="AA157" s="29">
        <f>IF(X157="","",U157&amp;"|"&amp;X157)</f>
        <v/>
      </c>
      <c r="AB157" s="29">
        <f>IF(Z157="","",U157&amp;"|"&amp;Z157)</f>
        <v/>
      </c>
    </row>
    <row r="158">
      <c r="M158" s="28" t="n"/>
      <c r="N158" s="33" t="n"/>
      <c r="O158" s="30" t="n"/>
      <c r="P158" s="30" t="n"/>
      <c r="Q158" s="28" t="n"/>
      <c r="R158" s="29">
        <f>IFERROR(TRIM(INDEX($A158:$L158,MATCH(Lists!$J$2,$A$1:$L$1,0))&amp;""),"")</f>
        <v/>
      </c>
      <c r="S158" s="29">
        <f>IFERROR(TRIM(INDEX($A158:$L158,MATCH(Lists!$J$3,$A$1:$L$1,0))&amp;""),"")</f>
        <v/>
      </c>
      <c r="T158" s="29">
        <f>IFERROR(TRIM(INDEX($A158:$L158,MATCH(Lists!$J$4,$A$1:$L$1,0))&amp;""),"")</f>
        <v/>
      </c>
      <c r="U158" s="29">
        <f>IFERROR(TRIM(INDEX($A158:$L158,MATCH(Lists!$J$5,$A$1:$L$1,0))&amp;""),"")</f>
        <v/>
      </c>
      <c r="V158" s="32">
        <f>IFERROR(IF(ISNUMBER(INDEX($A158:$L158,MATCH(Lists!$J$8,$A$1:$L$1,0))),INDEX($A158:$L158,MATCH(Lists!$J$8,$A$1:$L$1,0)),DATE(VALUE(LEFT(IFERROR(TRIM(INDEX($A158:$L158,MATCH(Lists!$J$8,$A$1:$L$1,0))&amp;""),""),4)),VALUE(MID(IFERROR(TRIM(INDEX($A158:$L158,MATCH(Lists!$J$8,$A$1:$L$1,0))&amp;""),""),6,2)),VALUE(MID(IFERROR(TRIM(INDEX($A158:$L158,MATCH(Lists!$J$8,$A$1:$L$1,0))&amp;""),""),9,2)))+TIME(VALUE(MID(IFERROR(TRIM(INDEX($A158:$L158,MATCH(Lists!$J$8,$A$1:$L$1,0))&amp;""),""),12,2)),VALUE(MID(IFERROR(TRIM(INDEX($A158:$L158,MATCH(Lists!$J$8,$A$1:$L$1,0))&amp;""),""),15,2)),VALUE(MID(IFERROR(TRIM(INDEX($A158:$L158,MATCH(Lists!$J$8,$A$1:$L$1,0))&amp;""),""),18,2)))),"")</f>
        <v/>
      </c>
      <c r="W158" s="29">
        <f>IF(V158="","",ROUND(V158*86400,0))</f>
        <v/>
      </c>
      <c r="X158" s="29">
        <f>IF(OR(R158="",U158="",W158=""),"",SUMPRODUCT(($U$2:$U$501=U158)*ISNUMBER($W$2:$W$501)*($W$2:$W$501&lt;W158))+SUMPRODUCT(($U$2:U158=U158)*($W$2:W158=W158)))</f>
        <v/>
      </c>
      <c r="Y158" s="29">
        <f>IF(R158="","",IF(LEN(O158)&gt;0,O158,IF(ISNUMBER(N158),"Offered","Waiting")))</f>
        <v/>
      </c>
      <c r="Z158" s="29">
        <f>IF(AND(Y158="Waiting",X158&lt;&gt;""),SUMPRODUCT(($U$2:$U$501=U158)*($Y$2:$Y$501="Waiting")*ISNUMBER($W$2:$W$501)*($W$2:$W$501&lt;W158))+SUMPRODUCT(($U$2:U158=U158)*($Y$2:Y158="Waiting")*($W$2:W158=W158)),"")</f>
        <v/>
      </c>
      <c r="AA158" s="29">
        <f>IF(X158="","",U158&amp;"|"&amp;X158)</f>
        <v/>
      </c>
      <c r="AB158" s="29">
        <f>IF(Z158="","",U158&amp;"|"&amp;Z158)</f>
        <v/>
      </c>
    </row>
    <row r="159">
      <c r="M159" s="28" t="n"/>
      <c r="N159" s="33" t="n"/>
      <c r="O159" s="30" t="n"/>
      <c r="P159" s="30" t="n"/>
      <c r="Q159" s="28" t="n"/>
      <c r="R159" s="29">
        <f>IFERROR(TRIM(INDEX($A159:$L159,MATCH(Lists!$J$2,$A$1:$L$1,0))&amp;""),"")</f>
        <v/>
      </c>
      <c r="S159" s="29">
        <f>IFERROR(TRIM(INDEX($A159:$L159,MATCH(Lists!$J$3,$A$1:$L$1,0))&amp;""),"")</f>
        <v/>
      </c>
      <c r="T159" s="29">
        <f>IFERROR(TRIM(INDEX($A159:$L159,MATCH(Lists!$J$4,$A$1:$L$1,0))&amp;""),"")</f>
        <v/>
      </c>
      <c r="U159" s="29">
        <f>IFERROR(TRIM(INDEX($A159:$L159,MATCH(Lists!$J$5,$A$1:$L$1,0))&amp;""),"")</f>
        <v/>
      </c>
      <c r="V159" s="32">
        <f>IFERROR(IF(ISNUMBER(INDEX($A159:$L159,MATCH(Lists!$J$8,$A$1:$L$1,0))),INDEX($A159:$L159,MATCH(Lists!$J$8,$A$1:$L$1,0)),DATE(VALUE(LEFT(IFERROR(TRIM(INDEX($A159:$L159,MATCH(Lists!$J$8,$A$1:$L$1,0))&amp;""),""),4)),VALUE(MID(IFERROR(TRIM(INDEX($A159:$L159,MATCH(Lists!$J$8,$A$1:$L$1,0))&amp;""),""),6,2)),VALUE(MID(IFERROR(TRIM(INDEX($A159:$L159,MATCH(Lists!$J$8,$A$1:$L$1,0))&amp;""),""),9,2)))+TIME(VALUE(MID(IFERROR(TRIM(INDEX($A159:$L159,MATCH(Lists!$J$8,$A$1:$L$1,0))&amp;""),""),12,2)),VALUE(MID(IFERROR(TRIM(INDEX($A159:$L159,MATCH(Lists!$J$8,$A$1:$L$1,0))&amp;""),""),15,2)),VALUE(MID(IFERROR(TRIM(INDEX($A159:$L159,MATCH(Lists!$J$8,$A$1:$L$1,0))&amp;""),""),18,2)))),"")</f>
        <v/>
      </c>
      <c r="W159" s="29">
        <f>IF(V159="","",ROUND(V159*86400,0))</f>
        <v/>
      </c>
      <c r="X159" s="29">
        <f>IF(OR(R159="",U159="",W159=""),"",SUMPRODUCT(($U$2:$U$501=U159)*ISNUMBER($W$2:$W$501)*($W$2:$W$501&lt;W159))+SUMPRODUCT(($U$2:U159=U159)*($W$2:W159=W159)))</f>
        <v/>
      </c>
      <c r="Y159" s="29">
        <f>IF(R159="","",IF(LEN(O159)&gt;0,O159,IF(ISNUMBER(N159),"Offered","Waiting")))</f>
        <v/>
      </c>
      <c r="Z159" s="29">
        <f>IF(AND(Y159="Waiting",X159&lt;&gt;""),SUMPRODUCT(($U$2:$U$501=U159)*($Y$2:$Y$501="Waiting")*ISNUMBER($W$2:$W$501)*($W$2:$W$501&lt;W159))+SUMPRODUCT(($U$2:U159=U159)*($Y$2:Y159="Waiting")*($W$2:W159=W159)),"")</f>
        <v/>
      </c>
      <c r="AA159" s="29">
        <f>IF(X159="","",U159&amp;"|"&amp;X159)</f>
        <v/>
      </c>
      <c r="AB159" s="29">
        <f>IF(Z159="","",U159&amp;"|"&amp;Z159)</f>
        <v/>
      </c>
    </row>
    <row r="160">
      <c r="M160" s="28" t="n"/>
      <c r="N160" s="33" t="n"/>
      <c r="O160" s="30" t="n"/>
      <c r="P160" s="30" t="n"/>
      <c r="Q160" s="28" t="n"/>
      <c r="R160" s="29">
        <f>IFERROR(TRIM(INDEX($A160:$L160,MATCH(Lists!$J$2,$A$1:$L$1,0))&amp;""),"")</f>
        <v/>
      </c>
      <c r="S160" s="29">
        <f>IFERROR(TRIM(INDEX($A160:$L160,MATCH(Lists!$J$3,$A$1:$L$1,0))&amp;""),"")</f>
        <v/>
      </c>
      <c r="T160" s="29">
        <f>IFERROR(TRIM(INDEX($A160:$L160,MATCH(Lists!$J$4,$A$1:$L$1,0))&amp;""),"")</f>
        <v/>
      </c>
      <c r="U160" s="29">
        <f>IFERROR(TRIM(INDEX($A160:$L160,MATCH(Lists!$J$5,$A$1:$L$1,0))&amp;""),"")</f>
        <v/>
      </c>
      <c r="V160" s="32">
        <f>IFERROR(IF(ISNUMBER(INDEX($A160:$L160,MATCH(Lists!$J$8,$A$1:$L$1,0))),INDEX($A160:$L160,MATCH(Lists!$J$8,$A$1:$L$1,0)),DATE(VALUE(LEFT(IFERROR(TRIM(INDEX($A160:$L160,MATCH(Lists!$J$8,$A$1:$L$1,0))&amp;""),""),4)),VALUE(MID(IFERROR(TRIM(INDEX($A160:$L160,MATCH(Lists!$J$8,$A$1:$L$1,0))&amp;""),""),6,2)),VALUE(MID(IFERROR(TRIM(INDEX($A160:$L160,MATCH(Lists!$J$8,$A$1:$L$1,0))&amp;""),""),9,2)))+TIME(VALUE(MID(IFERROR(TRIM(INDEX($A160:$L160,MATCH(Lists!$J$8,$A$1:$L$1,0))&amp;""),""),12,2)),VALUE(MID(IFERROR(TRIM(INDEX($A160:$L160,MATCH(Lists!$J$8,$A$1:$L$1,0))&amp;""),""),15,2)),VALUE(MID(IFERROR(TRIM(INDEX($A160:$L160,MATCH(Lists!$J$8,$A$1:$L$1,0))&amp;""),""),18,2)))),"")</f>
        <v/>
      </c>
      <c r="W160" s="29">
        <f>IF(V160="","",ROUND(V160*86400,0))</f>
        <v/>
      </c>
      <c r="X160" s="29">
        <f>IF(OR(R160="",U160="",W160=""),"",SUMPRODUCT(($U$2:$U$501=U160)*ISNUMBER($W$2:$W$501)*($W$2:$W$501&lt;W160))+SUMPRODUCT(($U$2:U160=U160)*($W$2:W160=W160)))</f>
        <v/>
      </c>
      <c r="Y160" s="29">
        <f>IF(R160="","",IF(LEN(O160)&gt;0,O160,IF(ISNUMBER(N160),"Offered","Waiting")))</f>
        <v/>
      </c>
      <c r="Z160" s="29">
        <f>IF(AND(Y160="Waiting",X160&lt;&gt;""),SUMPRODUCT(($U$2:$U$501=U160)*($Y$2:$Y$501="Waiting")*ISNUMBER($W$2:$W$501)*($W$2:$W$501&lt;W160))+SUMPRODUCT(($U$2:U160=U160)*($Y$2:Y160="Waiting")*($W$2:W160=W160)),"")</f>
        <v/>
      </c>
      <c r="AA160" s="29">
        <f>IF(X160="","",U160&amp;"|"&amp;X160)</f>
        <v/>
      </c>
      <c r="AB160" s="29">
        <f>IF(Z160="","",U160&amp;"|"&amp;Z160)</f>
        <v/>
      </c>
    </row>
    <row r="161">
      <c r="M161" s="28" t="n"/>
      <c r="N161" s="33" t="n"/>
      <c r="O161" s="30" t="n"/>
      <c r="P161" s="30" t="n"/>
      <c r="Q161" s="28" t="n"/>
      <c r="R161" s="29">
        <f>IFERROR(TRIM(INDEX($A161:$L161,MATCH(Lists!$J$2,$A$1:$L$1,0))&amp;""),"")</f>
        <v/>
      </c>
      <c r="S161" s="29">
        <f>IFERROR(TRIM(INDEX($A161:$L161,MATCH(Lists!$J$3,$A$1:$L$1,0))&amp;""),"")</f>
        <v/>
      </c>
      <c r="T161" s="29">
        <f>IFERROR(TRIM(INDEX($A161:$L161,MATCH(Lists!$J$4,$A$1:$L$1,0))&amp;""),"")</f>
        <v/>
      </c>
      <c r="U161" s="29">
        <f>IFERROR(TRIM(INDEX($A161:$L161,MATCH(Lists!$J$5,$A$1:$L$1,0))&amp;""),"")</f>
        <v/>
      </c>
      <c r="V161" s="32">
        <f>IFERROR(IF(ISNUMBER(INDEX($A161:$L161,MATCH(Lists!$J$8,$A$1:$L$1,0))),INDEX($A161:$L161,MATCH(Lists!$J$8,$A$1:$L$1,0)),DATE(VALUE(LEFT(IFERROR(TRIM(INDEX($A161:$L161,MATCH(Lists!$J$8,$A$1:$L$1,0))&amp;""),""),4)),VALUE(MID(IFERROR(TRIM(INDEX($A161:$L161,MATCH(Lists!$J$8,$A$1:$L$1,0))&amp;""),""),6,2)),VALUE(MID(IFERROR(TRIM(INDEX($A161:$L161,MATCH(Lists!$J$8,$A$1:$L$1,0))&amp;""),""),9,2)))+TIME(VALUE(MID(IFERROR(TRIM(INDEX($A161:$L161,MATCH(Lists!$J$8,$A$1:$L$1,0))&amp;""),""),12,2)),VALUE(MID(IFERROR(TRIM(INDEX($A161:$L161,MATCH(Lists!$J$8,$A$1:$L$1,0))&amp;""),""),15,2)),VALUE(MID(IFERROR(TRIM(INDEX($A161:$L161,MATCH(Lists!$J$8,$A$1:$L$1,0))&amp;""),""),18,2)))),"")</f>
        <v/>
      </c>
      <c r="W161" s="29">
        <f>IF(V161="","",ROUND(V161*86400,0))</f>
        <v/>
      </c>
      <c r="X161" s="29">
        <f>IF(OR(R161="",U161="",W161=""),"",SUMPRODUCT(($U$2:$U$501=U161)*ISNUMBER($W$2:$W$501)*($W$2:$W$501&lt;W161))+SUMPRODUCT(($U$2:U161=U161)*($W$2:W161=W161)))</f>
        <v/>
      </c>
      <c r="Y161" s="29">
        <f>IF(R161="","",IF(LEN(O161)&gt;0,O161,IF(ISNUMBER(N161),"Offered","Waiting")))</f>
        <v/>
      </c>
      <c r="Z161" s="29">
        <f>IF(AND(Y161="Waiting",X161&lt;&gt;""),SUMPRODUCT(($U$2:$U$501=U161)*($Y$2:$Y$501="Waiting")*ISNUMBER($W$2:$W$501)*($W$2:$W$501&lt;W161))+SUMPRODUCT(($U$2:U161=U161)*($Y$2:Y161="Waiting")*($W$2:W161=W161)),"")</f>
        <v/>
      </c>
      <c r="AA161" s="29">
        <f>IF(X161="","",U161&amp;"|"&amp;X161)</f>
        <v/>
      </c>
      <c r="AB161" s="29">
        <f>IF(Z161="","",U161&amp;"|"&amp;Z161)</f>
        <v/>
      </c>
    </row>
    <row r="162">
      <c r="M162" s="28" t="n"/>
      <c r="N162" s="33" t="n"/>
      <c r="O162" s="30" t="n"/>
      <c r="P162" s="30" t="n"/>
      <c r="Q162" s="28" t="n"/>
      <c r="R162" s="29">
        <f>IFERROR(TRIM(INDEX($A162:$L162,MATCH(Lists!$J$2,$A$1:$L$1,0))&amp;""),"")</f>
        <v/>
      </c>
      <c r="S162" s="29">
        <f>IFERROR(TRIM(INDEX($A162:$L162,MATCH(Lists!$J$3,$A$1:$L$1,0))&amp;""),"")</f>
        <v/>
      </c>
      <c r="T162" s="29">
        <f>IFERROR(TRIM(INDEX($A162:$L162,MATCH(Lists!$J$4,$A$1:$L$1,0))&amp;""),"")</f>
        <v/>
      </c>
      <c r="U162" s="29">
        <f>IFERROR(TRIM(INDEX($A162:$L162,MATCH(Lists!$J$5,$A$1:$L$1,0))&amp;""),"")</f>
        <v/>
      </c>
      <c r="V162" s="32">
        <f>IFERROR(IF(ISNUMBER(INDEX($A162:$L162,MATCH(Lists!$J$8,$A$1:$L$1,0))),INDEX($A162:$L162,MATCH(Lists!$J$8,$A$1:$L$1,0)),DATE(VALUE(LEFT(IFERROR(TRIM(INDEX($A162:$L162,MATCH(Lists!$J$8,$A$1:$L$1,0))&amp;""),""),4)),VALUE(MID(IFERROR(TRIM(INDEX($A162:$L162,MATCH(Lists!$J$8,$A$1:$L$1,0))&amp;""),""),6,2)),VALUE(MID(IFERROR(TRIM(INDEX($A162:$L162,MATCH(Lists!$J$8,$A$1:$L$1,0))&amp;""),""),9,2)))+TIME(VALUE(MID(IFERROR(TRIM(INDEX($A162:$L162,MATCH(Lists!$J$8,$A$1:$L$1,0))&amp;""),""),12,2)),VALUE(MID(IFERROR(TRIM(INDEX($A162:$L162,MATCH(Lists!$J$8,$A$1:$L$1,0))&amp;""),""),15,2)),VALUE(MID(IFERROR(TRIM(INDEX($A162:$L162,MATCH(Lists!$J$8,$A$1:$L$1,0))&amp;""),""),18,2)))),"")</f>
        <v/>
      </c>
      <c r="W162" s="29">
        <f>IF(V162="","",ROUND(V162*86400,0))</f>
        <v/>
      </c>
      <c r="X162" s="29">
        <f>IF(OR(R162="",U162="",W162=""),"",SUMPRODUCT(($U$2:$U$501=U162)*ISNUMBER($W$2:$W$501)*($W$2:$W$501&lt;W162))+SUMPRODUCT(($U$2:U162=U162)*($W$2:W162=W162)))</f>
        <v/>
      </c>
      <c r="Y162" s="29">
        <f>IF(R162="","",IF(LEN(O162)&gt;0,O162,IF(ISNUMBER(N162),"Offered","Waiting")))</f>
        <v/>
      </c>
      <c r="Z162" s="29">
        <f>IF(AND(Y162="Waiting",X162&lt;&gt;""),SUMPRODUCT(($U$2:$U$501=U162)*($Y$2:$Y$501="Waiting")*ISNUMBER($W$2:$W$501)*($W$2:$W$501&lt;W162))+SUMPRODUCT(($U$2:U162=U162)*($Y$2:Y162="Waiting")*($W$2:W162=W162)),"")</f>
        <v/>
      </c>
      <c r="AA162" s="29">
        <f>IF(X162="","",U162&amp;"|"&amp;X162)</f>
        <v/>
      </c>
      <c r="AB162" s="29">
        <f>IF(Z162="","",U162&amp;"|"&amp;Z162)</f>
        <v/>
      </c>
    </row>
    <row r="163">
      <c r="M163" s="28" t="n"/>
      <c r="N163" s="33" t="n"/>
      <c r="O163" s="30" t="n"/>
      <c r="P163" s="30" t="n"/>
      <c r="Q163" s="28" t="n"/>
      <c r="R163" s="29">
        <f>IFERROR(TRIM(INDEX($A163:$L163,MATCH(Lists!$J$2,$A$1:$L$1,0))&amp;""),"")</f>
        <v/>
      </c>
      <c r="S163" s="29">
        <f>IFERROR(TRIM(INDEX($A163:$L163,MATCH(Lists!$J$3,$A$1:$L$1,0))&amp;""),"")</f>
        <v/>
      </c>
      <c r="T163" s="29">
        <f>IFERROR(TRIM(INDEX($A163:$L163,MATCH(Lists!$J$4,$A$1:$L$1,0))&amp;""),"")</f>
        <v/>
      </c>
      <c r="U163" s="29">
        <f>IFERROR(TRIM(INDEX($A163:$L163,MATCH(Lists!$J$5,$A$1:$L$1,0))&amp;""),"")</f>
        <v/>
      </c>
      <c r="V163" s="32">
        <f>IFERROR(IF(ISNUMBER(INDEX($A163:$L163,MATCH(Lists!$J$8,$A$1:$L$1,0))),INDEX($A163:$L163,MATCH(Lists!$J$8,$A$1:$L$1,0)),DATE(VALUE(LEFT(IFERROR(TRIM(INDEX($A163:$L163,MATCH(Lists!$J$8,$A$1:$L$1,0))&amp;""),""),4)),VALUE(MID(IFERROR(TRIM(INDEX($A163:$L163,MATCH(Lists!$J$8,$A$1:$L$1,0))&amp;""),""),6,2)),VALUE(MID(IFERROR(TRIM(INDEX($A163:$L163,MATCH(Lists!$J$8,$A$1:$L$1,0))&amp;""),""),9,2)))+TIME(VALUE(MID(IFERROR(TRIM(INDEX($A163:$L163,MATCH(Lists!$J$8,$A$1:$L$1,0))&amp;""),""),12,2)),VALUE(MID(IFERROR(TRIM(INDEX($A163:$L163,MATCH(Lists!$J$8,$A$1:$L$1,0))&amp;""),""),15,2)),VALUE(MID(IFERROR(TRIM(INDEX($A163:$L163,MATCH(Lists!$J$8,$A$1:$L$1,0))&amp;""),""),18,2)))),"")</f>
        <v/>
      </c>
      <c r="W163" s="29">
        <f>IF(V163="","",ROUND(V163*86400,0))</f>
        <v/>
      </c>
      <c r="X163" s="29">
        <f>IF(OR(R163="",U163="",W163=""),"",SUMPRODUCT(($U$2:$U$501=U163)*ISNUMBER($W$2:$W$501)*($W$2:$W$501&lt;W163))+SUMPRODUCT(($U$2:U163=U163)*($W$2:W163=W163)))</f>
        <v/>
      </c>
      <c r="Y163" s="29">
        <f>IF(R163="","",IF(LEN(O163)&gt;0,O163,IF(ISNUMBER(N163),"Offered","Waiting")))</f>
        <v/>
      </c>
      <c r="Z163" s="29">
        <f>IF(AND(Y163="Waiting",X163&lt;&gt;""),SUMPRODUCT(($U$2:$U$501=U163)*($Y$2:$Y$501="Waiting")*ISNUMBER($W$2:$W$501)*($W$2:$W$501&lt;W163))+SUMPRODUCT(($U$2:U163=U163)*($Y$2:Y163="Waiting")*($W$2:W163=W163)),"")</f>
        <v/>
      </c>
      <c r="AA163" s="29">
        <f>IF(X163="","",U163&amp;"|"&amp;X163)</f>
        <v/>
      </c>
      <c r="AB163" s="29">
        <f>IF(Z163="","",U163&amp;"|"&amp;Z163)</f>
        <v/>
      </c>
    </row>
    <row r="164">
      <c r="M164" s="28" t="n"/>
      <c r="N164" s="33" t="n"/>
      <c r="O164" s="30" t="n"/>
      <c r="P164" s="30" t="n"/>
      <c r="Q164" s="28" t="n"/>
      <c r="R164" s="29">
        <f>IFERROR(TRIM(INDEX($A164:$L164,MATCH(Lists!$J$2,$A$1:$L$1,0))&amp;""),"")</f>
        <v/>
      </c>
      <c r="S164" s="29">
        <f>IFERROR(TRIM(INDEX($A164:$L164,MATCH(Lists!$J$3,$A$1:$L$1,0))&amp;""),"")</f>
        <v/>
      </c>
      <c r="T164" s="29">
        <f>IFERROR(TRIM(INDEX($A164:$L164,MATCH(Lists!$J$4,$A$1:$L$1,0))&amp;""),"")</f>
        <v/>
      </c>
      <c r="U164" s="29">
        <f>IFERROR(TRIM(INDEX($A164:$L164,MATCH(Lists!$J$5,$A$1:$L$1,0))&amp;""),"")</f>
        <v/>
      </c>
      <c r="V164" s="32">
        <f>IFERROR(IF(ISNUMBER(INDEX($A164:$L164,MATCH(Lists!$J$8,$A$1:$L$1,0))),INDEX($A164:$L164,MATCH(Lists!$J$8,$A$1:$L$1,0)),DATE(VALUE(LEFT(IFERROR(TRIM(INDEX($A164:$L164,MATCH(Lists!$J$8,$A$1:$L$1,0))&amp;""),""),4)),VALUE(MID(IFERROR(TRIM(INDEX($A164:$L164,MATCH(Lists!$J$8,$A$1:$L$1,0))&amp;""),""),6,2)),VALUE(MID(IFERROR(TRIM(INDEX($A164:$L164,MATCH(Lists!$J$8,$A$1:$L$1,0))&amp;""),""),9,2)))+TIME(VALUE(MID(IFERROR(TRIM(INDEX($A164:$L164,MATCH(Lists!$J$8,$A$1:$L$1,0))&amp;""),""),12,2)),VALUE(MID(IFERROR(TRIM(INDEX($A164:$L164,MATCH(Lists!$J$8,$A$1:$L$1,0))&amp;""),""),15,2)),VALUE(MID(IFERROR(TRIM(INDEX($A164:$L164,MATCH(Lists!$J$8,$A$1:$L$1,0))&amp;""),""),18,2)))),"")</f>
        <v/>
      </c>
      <c r="W164" s="29">
        <f>IF(V164="","",ROUND(V164*86400,0))</f>
        <v/>
      </c>
      <c r="X164" s="29">
        <f>IF(OR(R164="",U164="",W164=""),"",SUMPRODUCT(($U$2:$U$501=U164)*ISNUMBER($W$2:$W$501)*($W$2:$W$501&lt;W164))+SUMPRODUCT(($U$2:U164=U164)*($W$2:W164=W164)))</f>
        <v/>
      </c>
      <c r="Y164" s="29">
        <f>IF(R164="","",IF(LEN(O164)&gt;0,O164,IF(ISNUMBER(N164),"Offered","Waiting")))</f>
        <v/>
      </c>
      <c r="Z164" s="29">
        <f>IF(AND(Y164="Waiting",X164&lt;&gt;""),SUMPRODUCT(($U$2:$U$501=U164)*($Y$2:$Y$501="Waiting")*ISNUMBER($W$2:$W$501)*($W$2:$W$501&lt;W164))+SUMPRODUCT(($U$2:U164=U164)*($Y$2:Y164="Waiting")*($W$2:W164=W164)),"")</f>
        <v/>
      </c>
      <c r="AA164" s="29">
        <f>IF(X164="","",U164&amp;"|"&amp;X164)</f>
        <v/>
      </c>
      <c r="AB164" s="29">
        <f>IF(Z164="","",U164&amp;"|"&amp;Z164)</f>
        <v/>
      </c>
    </row>
    <row r="165">
      <c r="M165" s="28" t="n"/>
      <c r="N165" s="33" t="n"/>
      <c r="O165" s="30" t="n"/>
      <c r="P165" s="30" t="n"/>
      <c r="Q165" s="28" t="n"/>
      <c r="R165" s="29">
        <f>IFERROR(TRIM(INDEX($A165:$L165,MATCH(Lists!$J$2,$A$1:$L$1,0))&amp;""),"")</f>
        <v/>
      </c>
      <c r="S165" s="29">
        <f>IFERROR(TRIM(INDEX($A165:$L165,MATCH(Lists!$J$3,$A$1:$L$1,0))&amp;""),"")</f>
        <v/>
      </c>
      <c r="T165" s="29">
        <f>IFERROR(TRIM(INDEX($A165:$L165,MATCH(Lists!$J$4,$A$1:$L$1,0))&amp;""),"")</f>
        <v/>
      </c>
      <c r="U165" s="29">
        <f>IFERROR(TRIM(INDEX($A165:$L165,MATCH(Lists!$J$5,$A$1:$L$1,0))&amp;""),"")</f>
        <v/>
      </c>
      <c r="V165" s="32">
        <f>IFERROR(IF(ISNUMBER(INDEX($A165:$L165,MATCH(Lists!$J$8,$A$1:$L$1,0))),INDEX($A165:$L165,MATCH(Lists!$J$8,$A$1:$L$1,0)),DATE(VALUE(LEFT(IFERROR(TRIM(INDEX($A165:$L165,MATCH(Lists!$J$8,$A$1:$L$1,0))&amp;""),""),4)),VALUE(MID(IFERROR(TRIM(INDEX($A165:$L165,MATCH(Lists!$J$8,$A$1:$L$1,0))&amp;""),""),6,2)),VALUE(MID(IFERROR(TRIM(INDEX($A165:$L165,MATCH(Lists!$J$8,$A$1:$L$1,0))&amp;""),""),9,2)))+TIME(VALUE(MID(IFERROR(TRIM(INDEX($A165:$L165,MATCH(Lists!$J$8,$A$1:$L$1,0))&amp;""),""),12,2)),VALUE(MID(IFERROR(TRIM(INDEX($A165:$L165,MATCH(Lists!$J$8,$A$1:$L$1,0))&amp;""),""),15,2)),VALUE(MID(IFERROR(TRIM(INDEX($A165:$L165,MATCH(Lists!$J$8,$A$1:$L$1,0))&amp;""),""),18,2)))),"")</f>
        <v/>
      </c>
      <c r="W165" s="29">
        <f>IF(V165="","",ROUND(V165*86400,0))</f>
        <v/>
      </c>
      <c r="X165" s="29">
        <f>IF(OR(R165="",U165="",W165=""),"",SUMPRODUCT(($U$2:$U$501=U165)*ISNUMBER($W$2:$W$501)*($W$2:$W$501&lt;W165))+SUMPRODUCT(($U$2:U165=U165)*($W$2:W165=W165)))</f>
        <v/>
      </c>
      <c r="Y165" s="29">
        <f>IF(R165="","",IF(LEN(O165)&gt;0,O165,IF(ISNUMBER(N165),"Offered","Waiting")))</f>
        <v/>
      </c>
      <c r="Z165" s="29">
        <f>IF(AND(Y165="Waiting",X165&lt;&gt;""),SUMPRODUCT(($U$2:$U$501=U165)*($Y$2:$Y$501="Waiting")*ISNUMBER($W$2:$W$501)*($W$2:$W$501&lt;W165))+SUMPRODUCT(($U$2:U165=U165)*($Y$2:Y165="Waiting")*($W$2:W165=W165)),"")</f>
        <v/>
      </c>
      <c r="AA165" s="29">
        <f>IF(X165="","",U165&amp;"|"&amp;X165)</f>
        <v/>
      </c>
      <c r="AB165" s="29">
        <f>IF(Z165="","",U165&amp;"|"&amp;Z165)</f>
        <v/>
      </c>
    </row>
    <row r="166">
      <c r="M166" s="28" t="n"/>
      <c r="N166" s="33" t="n"/>
      <c r="O166" s="30" t="n"/>
      <c r="P166" s="30" t="n"/>
      <c r="Q166" s="28" t="n"/>
      <c r="R166" s="29">
        <f>IFERROR(TRIM(INDEX($A166:$L166,MATCH(Lists!$J$2,$A$1:$L$1,0))&amp;""),"")</f>
        <v/>
      </c>
      <c r="S166" s="29">
        <f>IFERROR(TRIM(INDEX($A166:$L166,MATCH(Lists!$J$3,$A$1:$L$1,0))&amp;""),"")</f>
        <v/>
      </c>
      <c r="T166" s="29">
        <f>IFERROR(TRIM(INDEX($A166:$L166,MATCH(Lists!$J$4,$A$1:$L$1,0))&amp;""),"")</f>
        <v/>
      </c>
      <c r="U166" s="29">
        <f>IFERROR(TRIM(INDEX($A166:$L166,MATCH(Lists!$J$5,$A$1:$L$1,0))&amp;""),"")</f>
        <v/>
      </c>
      <c r="V166" s="32">
        <f>IFERROR(IF(ISNUMBER(INDEX($A166:$L166,MATCH(Lists!$J$8,$A$1:$L$1,0))),INDEX($A166:$L166,MATCH(Lists!$J$8,$A$1:$L$1,0)),DATE(VALUE(LEFT(IFERROR(TRIM(INDEX($A166:$L166,MATCH(Lists!$J$8,$A$1:$L$1,0))&amp;""),""),4)),VALUE(MID(IFERROR(TRIM(INDEX($A166:$L166,MATCH(Lists!$J$8,$A$1:$L$1,0))&amp;""),""),6,2)),VALUE(MID(IFERROR(TRIM(INDEX($A166:$L166,MATCH(Lists!$J$8,$A$1:$L$1,0))&amp;""),""),9,2)))+TIME(VALUE(MID(IFERROR(TRIM(INDEX($A166:$L166,MATCH(Lists!$J$8,$A$1:$L$1,0))&amp;""),""),12,2)),VALUE(MID(IFERROR(TRIM(INDEX($A166:$L166,MATCH(Lists!$J$8,$A$1:$L$1,0))&amp;""),""),15,2)),VALUE(MID(IFERROR(TRIM(INDEX($A166:$L166,MATCH(Lists!$J$8,$A$1:$L$1,0))&amp;""),""),18,2)))),"")</f>
        <v/>
      </c>
      <c r="W166" s="29">
        <f>IF(V166="","",ROUND(V166*86400,0))</f>
        <v/>
      </c>
      <c r="X166" s="29">
        <f>IF(OR(R166="",U166="",W166=""),"",SUMPRODUCT(($U$2:$U$501=U166)*ISNUMBER($W$2:$W$501)*($W$2:$W$501&lt;W166))+SUMPRODUCT(($U$2:U166=U166)*($W$2:W166=W166)))</f>
        <v/>
      </c>
      <c r="Y166" s="29">
        <f>IF(R166="","",IF(LEN(O166)&gt;0,O166,IF(ISNUMBER(N166),"Offered","Waiting")))</f>
        <v/>
      </c>
      <c r="Z166" s="29">
        <f>IF(AND(Y166="Waiting",X166&lt;&gt;""),SUMPRODUCT(($U$2:$U$501=U166)*($Y$2:$Y$501="Waiting")*ISNUMBER($W$2:$W$501)*($W$2:$W$501&lt;W166))+SUMPRODUCT(($U$2:U166=U166)*($Y$2:Y166="Waiting")*($W$2:W166=W166)),"")</f>
        <v/>
      </c>
      <c r="AA166" s="29">
        <f>IF(X166="","",U166&amp;"|"&amp;X166)</f>
        <v/>
      </c>
      <c r="AB166" s="29">
        <f>IF(Z166="","",U166&amp;"|"&amp;Z166)</f>
        <v/>
      </c>
    </row>
    <row r="167">
      <c r="M167" s="28" t="n"/>
      <c r="N167" s="33" t="n"/>
      <c r="O167" s="30" t="n"/>
      <c r="P167" s="30" t="n"/>
      <c r="Q167" s="28" t="n"/>
      <c r="R167" s="29">
        <f>IFERROR(TRIM(INDEX($A167:$L167,MATCH(Lists!$J$2,$A$1:$L$1,0))&amp;""),"")</f>
        <v/>
      </c>
      <c r="S167" s="29">
        <f>IFERROR(TRIM(INDEX($A167:$L167,MATCH(Lists!$J$3,$A$1:$L$1,0))&amp;""),"")</f>
        <v/>
      </c>
      <c r="T167" s="29">
        <f>IFERROR(TRIM(INDEX($A167:$L167,MATCH(Lists!$J$4,$A$1:$L$1,0))&amp;""),"")</f>
        <v/>
      </c>
      <c r="U167" s="29">
        <f>IFERROR(TRIM(INDEX($A167:$L167,MATCH(Lists!$J$5,$A$1:$L$1,0))&amp;""),"")</f>
        <v/>
      </c>
      <c r="V167" s="32">
        <f>IFERROR(IF(ISNUMBER(INDEX($A167:$L167,MATCH(Lists!$J$8,$A$1:$L$1,0))),INDEX($A167:$L167,MATCH(Lists!$J$8,$A$1:$L$1,0)),DATE(VALUE(LEFT(IFERROR(TRIM(INDEX($A167:$L167,MATCH(Lists!$J$8,$A$1:$L$1,0))&amp;""),""),4)),VALUE(MID(IFERROR(TRIM(INDEX($A167:$L167,MATCH(Lists!$J$8,$A$1:$L$1,0))&amp;""),""),6,2)),VALUE(MID(IFERROR(TRIM(INDEX($A167:$L167,MATCH(Lists!$J$8,$A$1:$L$1,0))&amp;""),""),9,2)))+TIME(VALUE(MID(IFERROR(TRIM(INDEX($A167:$L167,MATCH(Lists!$J$8,$A$1:$L$1,0))&amp;""),""),12,2)),VALUE(MID(IFERROR(TRIM(INDEX($A167:$L167,MATCH(Lists!$J$8,$A$1:$L$1,0))&amp;""),""),15,2)),VALUE(MID(IFERROR(TRIM(INDEX($A167:$L167,MATCH(Lists!$J$8,$A$1:$L$1,0))&amp;""),""),18,2)))),"")</f>
        <v/>
      </c>
      <c r="W167" s="29">
        <f>IF(V167="","",ROUND(V167*86400,0))</f>
        <v/>
      </c>
      <c r="X167" s="29">
        <f>IF(OR(R167="",U167="",W167=""),"",SUMPRODUCT(($U$2:$U$501=U167)*ISNUMBER($W$2:$W$501)*($W$2:$W$501&lt;W167))+SUMPRODUCT(($U$2:U167=U167)*($W$2:W167=W167)))</f>
        <v/>
      </c>
      <c r="Y167" s="29">
        <f>IF(R167="","",IF(LEN(O167)&gt;0,O167,IF(ISNUMBER(N167),"Offered","Waiting")))</f>
        <v/>
      </c>
      <c r="Z167" s="29">
        <f>IF(AND(Y167="Waiting",X167&lt;&gt;""),SUMPRODUCT(($U$2:$U$501=U167)*($Y$2:$Y$501="Waiting")*ISNUMBER($W$2:$W$501)*($W$2:$W$501&lt;W167))+SUMPRODUCT(($U$2:U167=U167)*($Y$2:Y167="Waiting")*($W$2:W167=W167)),"")</f>
        <v/>
      </c>
      <c r="AA167" s="29">
        <f>IF(X167="","",U167&amp;"|"&amp;X167)</f>
        <v/>
      </c>
      <c r="AB167" s="29">
        <f>IF(Z167="","",U167&amp;"|"&amp;Z167)</f>
        <v/>
      </c>
    </row>
    <row r="168">
      <c r="M168" s="28" t="n"/>
      <c r="N168" s="33" t="n"/>
      <c r="O168" s="30" t="n"/>
      <c r="P168" s="30" t="n"/>
      <c r="Q168" s="28" t="n"/>
      <c r="R168" s="29">
        <f>IFERROR(TRIM(INDEX($A168:$L168,MATCH(Lists!$J$2,$A$1:$L$1,0))&amp;""),"")</f>
        <v/>
      </c>
      <c r="S168" s="29">
        <f>IFERROR(TRIM(INDEX($A168:$L168,MATCH(Lists!$J$3,$A$1:$L$1,0))&amp;""),"")</f>
        <v/>
      </c>
      <c r="T168" s="29">
        <f>IFERROR(TRIM(INDEX($A168:$L168,MATCH(Lists!$J$4,$A$1:$L$1,0))&amp;""),"")</f>
        <v/>
      </c>
      <c r="U168" s="29">
        <f>IFERROR(TRIM(INDEX($A168:$L168,MATCH(Lists!$J$5,$A$1:$L$1,0))&amp;""),"")</f>
        <v/>
      </c>
      <c r="V168" s="32">
        <f>IFERROR(IF(ISNUMBER(INDEX($A168:$L168,MATCH(Lists!$J$8,$A$1:$L$1,0))),INDEX($A168:$L168,MATCH(Lists!$J$8,$A$1:$L$1,0)),DATE(VALUE(LEFT(IFERROR(TRIM(INDEX($A168:$L168,MATCH(Lists!$J$8,$A$1:$L$1,0))&amp;""),""),4)),VALUE(MID(IFERROR(TRIM(INDEX($A168:$L168,MATCH(Lists!$J$8,$A$1:$L$1,0))&amp;""),""),6,2)),VALUE(MID(IFERROR(TRIM(INDEX($A168:$L168,MATCH(Lists!$J$8,$A$1:$L$1,0))&amp;""),""),9,2)))+TIME(VALUE(MID(IFERROR(TRIM(INDEX($A168:$L168,MATCH(Lists!$J$8,$A$1:$L$1,0))&amp;""),""),12,2)),VALUE(MID(IFERROR(TRIM(INDEX($A168:$L168,MATCH(Lists!$J$8,$A$1:$L$1,0))&amp;""),""),15,2)),VALUE(MID(IFERROR(TRIM(INDEX($A168:$L168,MATCH(Lists!$J$8,$A$1:$L$1,0))&amp;""),""),18,2)))),"")</f>
        <v/>
      </c>
      <c r="W168" s="29">
        <f>IF(V168="","",ROUND(V168*86400,0))</f>
        <v/>
      </c>
      <c r="X168" s="29">
        <f>IF(OR(R168="",U168="",W168=""),"",SUMPRODUCT(($U$2:$U$501=U168)*ISNUMBER($W$2:$W$501)*($W$2:$W$501&lt;W168))+SUMPRODUCT(($U$2:U168=U168)*($W$2:W168=W168)))</f>
        <v/>
      </c>
      <c r="Y168" s="29">
        <f>IF(R168="","",IF(LEN(O168)&gt;0,O168,IF(ISNUMBER(N168),"Offered","Waiting")))</f>
        <v/>
      </c>
      <c r="Z168" s="29">
        <f>IF(AND(Y168="Waiting",X168&lt;&gt;""),SUMPRODUCT(($U$2:$U$501=U168)*($Y$2:$Y$501="Waiting")*ISNUMBER($W$2:$W$501)*($W$2:$W$501&lt;W168))+SUMPRODUCT(($U$2:U168=U168)*($Y$2:Y168="Waiting")*($W$2:W168=W168)),"")</f>
        <v/>
      </c>
      <c r="AA168" s="29">
        <f>IF(X168="","",U168&amp;"|"&amp;X168)</f>
        <v/>
      </c>
      <c r="AB168" s="29">
        <f>IF(Z168="","",U168&amp;"|"&amp;Z168)</f>
        <v/>
      </c>
    </row>
    <row r="169">
      <c r="M169" s="28" t="n"/>
      <c r="N169" s="33" t="n"/>
      <c r="O169" s="30" t="n"/>
      <c r="P169" s="30" t="n"/>
      <c r="Q169" s="28" t="n"/>
      <c r="R169" s="29">
        <f>IFERROR(TRIM(INDEX($A169:$L169,MATCH(Lists!$J$2,$A$1:$L$1,0))&amp;""),"")</f>
        <v/>
      </c>
      <c r="S169" s="29">
        <f>IFERROR(TRIM(INDEX($A169:$L169,MATCH(Lists!$J$3,$A$1:$L$1,0))&amp;""),"")</f>
        <v/>
      </c>
      <c r="T169" s="29">
        <f>IFERROR(TRIM(INDEX($A169:$L169,MATCH(Lists!$J$4,$A$1:$L$1,0))&amp;""),"")</f>
        <v/>
      </c>
      <c r="U169" s="29">
        <f>IFERROR(TRIM(INDEX($A169:$L169,MATCH(Lists!$J$5,$A$1:$L$1,0))&amp;""),"")</f>
        <v/>
      </c>
      <c r="V169" s="32">
        <f>IFERROR(IF(ISNUMBER(INDEX($A169:$L169,MATCH(Lists!$J$8,$A$1:$L$1,0))),INDEX($A169:$L169,MATCH(Lists!$J$8,$A$1:$L$1,0)),DATE(VALUE(LEFT(IFERROR(TRIM(INDEX($A169:$L169,MATCH(Lists!$J$8,$A$1:$L$1,0))&amp;""),""),4)),VALUE(MID(IFERROR(TRIM(INDEX($A169:$L169,MATCH(Lists!$J$8,$A$1:$L$1,0))&amp;""),""),6,2)),VALUE(MID(IFERROR(TRIM(INDEX($A169:$L169,MATCH(Lists!$J$8,$A$1:$L$1,0))&amp;""),""),9,2)))+TIME(VALUE(MID(IFERROR(TRIM(INDEX($A169:$L169,MATCH(Lists!$J$8,$A$1:$L$1,0))&amp;""),""),12,2)),VALUE(MID(IFERROR(TRIM(INDEX($A169:$L169,MATCH(Lists!$J$8,$A$1:$L$1,0))&amp;""),""),15,2)),VALUE(MID(IFERROR(TRIM(INDEX($A169:$L169,MATCH(Lists!$J$8,$A$1:$L$1,0))&amp;""),""),18,2)))),"")</f>
        <v/>
      </c>
      <c r="W169" s="29">
        <f>IF(V169="","",ROUND(V169*86400,0))</f>
        <v/>
      </c>
      <c r="X169" s="29">
        <f>IF(OR(R169="",U169="",W169=""),"",SUMPRODUCT(($U$2:$U$501=U169)*ISNUMBER($W$2:$W$501)*($W$2:$W$501&lt;W169))+SUMPRODUCT(($U$2:U169=U169)*($W$2:W169=W169)))</f>
        <v/>
      </c>
      <c r="Y169" s="29">
        <f>IF(R169="","",IF(LEN(O169)&gt;0,O169,IF(ISNUMBER(N169),"Offered","Waiting")))</f>
        <v/>
      </c>
      <c r="Z169" s="29">
        <f>IF(AND(Y169="Waiting",X169&lt;&gt;""),SUMPRODUCT(($U$2:$U$501=U169)*($Y$2:$Y$501="Waiting")*ISNUMBER($W$2:$W$501)*($W$2:$W$501&lt;W169))+SUMPRODUCT(($U$2:U169=U169)*($Y$2:Y169="Waiting")*($W$2:W169=W169)),"")</f>
        <v/>
      </c>
      <c r="AA169" s="29">
        <f>IF(X169="","",U169&amp;"|"&amp;X169)</f>
        <v/>
      </c>
      <c r="AB169" s="29">
        <f>IF(Z169="","",U169&amp;"|"&amp;Z169)</f>
        <v/>
      </c>
    </row>
    <row r="170">
      <c r="M170" s="28" t="n"/>
      <c r="N170" s="33" t="n"/>
      <c r="O170" s="30" t="n"/>
      <c r="P170" s="30" t="n"/>
      <c r="Q170" s="28" t="n"/>
      <c r="R170" s="29">
        <f>IFERROR(TRIM(INDEX($A170:$L170,MATCH(Lists!$J$2,$A$1:$L$1,0))&amp;""),"")</f>
        <v/>
      </c>
      <c r="S170" s="29">
        <f>IFERROR(TRIM(INDEX($A170:$L170,MATCH(Lists!$J$3,$A$1:$L$1,0))&amp;""),"")</f>
        <v/>
      </c>
      <c r="T170" s="29">
        <f>IFERROR(TRIM(INDEX($A170:$L170,MATCH(Lists!$J$4,$A$1:$L$1,0))&amp;""),"")</f>
        <v/>
      </c>
      <c r="U170" s="29">
        <f>IFERROR(TRIM(INDEX($A170:$L170,MATCH(Lists!$J$5,$A$1:$L$1,0))&amp;""),"")</f>
        <v/>
      </c>
      <c r="V170" s="32">
        <f>IFERROR(IF(ISNUMBER(INDEX($A170:$L170,MATCH(Lists!$J$8,$A$1:$L$1,0))),INDEX($A170:$L170,MATCH(Lists!$J$8,$A$1:$L$1,0)),DATE(VALUE(LEFT(IFERROR(TRIM(INDEX($A170:$L170,MATCH(Lists!$J$8,$A$1:$L$1,0))&amp;""),""),4)),VALUE(MID(IFERROR(TRIM(INDEX($A170:$L170,MATCH(Lists!$J$8,$A$1:$L$1,0))&amp;""),""),6,2)),VALUE(MID(IFERROR(TRIM(INDEX($A170:$L170,MATCH(Lists!$J$8,$A$1:$L$1,0))&amp;""),""),9,2)))+TIME(VALUE(MID(IFERROR(TRIM(INDEX($A170:$L170,MATCH(Lists!$J$8,$A$1:$L$1,0))&amp;""),""),12,2)),VALUE(MID(IFERROR(TRIM(INDEX($A170:$L170,MATCH(Lists!$J$8,$A$1:$L$1,0))&amp;""),""),15,2)),VALUE(MID(IFERROR(TRIM(INDEX($A170:$L170,MATCH(Lists!$J$8,$A$1:$L$1,0))&amp;""),""),18,2)))),"")</f>
        <v/>
      </c>
      <c r="W170" s="29">
        <f>IF(V170="","",ROUND(V170*86400,0))</f>
        <v/>
      </c>
      <c r="X170" s="29">
        <f>IF(OR(R170="",U170="",W170=""),"",SUMPRODUCT(($U$2:$U$501=U170)*ISNUMBER($W$2:$W$501)*($W$2:$W$501&lt;W170))+SUMPRODUCT(($U$2:U170=U170)*($W$2:W170=W170)))</f>
        <v/>
      </c>
      <c r="Y170" s="29">
        <f>IF(R170="","",IF(LEN(O170)&gt;0,O170,IF(ISNUMBER(N170),"Offered","Waiting")))</f>
        <v/>
      </c>
      <c r="Z170" s="29">
        <f>IF(AND(Y170="Waiting",X170&lt;&gt;""),SUMPRODUCT(($U$2:$U$501=U170)*($Y$2:$Y$501="Waiting")*ISNUMBER($W$2:$W$501)*($W$2:$W$501&lt;W170))+SUMPRODUCT(($U$2:U170=U170)*($Y$2:Y170="Waiting")*($W$2:W170=W170)),"")</f>
        <v/>
      </c>
      <c r="AA170" s="29">
        <f>IF(X170="","",U170&amp;"|"&amp;X170)</f>
        <v/>
      </c>
      <c r="AB170" s="29">
        <f>IF(Z170="","",U170&amp;"|"&amp;Z170)</f>
        <v/>
      </c>
    </row>
    <row r="171">
      <c r="M171" s="28" t="n"/>
      <c r="N171" s="33" t="n"/>
      <c r="O171" s="30" t="n"/>
      <c r="P171" s="30" t="n"/>
      <c r="Q171" s="28" t="n"/>
      <c r="R171" s="29">
        <f>IFERROR(TRIM(INDEX($A171:$L171,MATCH(Lists!$J$2,$A$1:$L$1,0))&amp;""),"")</f>
        <v/>
      </c>
      <c r="S171" s="29">
        <f>IFERROR(TRIM(INDEX($A171:$L171,MATCH(Lists!$J$3,$A$1:$L$1,0))&amp;""),"")</f>
        <v/>
      </c>
      <c r="T171" s="29">
        <f>IFERROR(TRIM(INDEX($A171:$L171,MATCH(Lists!$J$4,$A$1:$L$1,0))&amp;""),"")</f>
        <v/>
      </c>
      <c r="U171" s="29">
        <f>IFERROR(TRIM(INDEX($A171:$L171,MATCH(Lists!$J$5,$A$1:$L$1,0))&amp;""),"")</f>
        <v/>
      </c>
      <c r="V171" s="32">
        <f>IFERROR(IF(ISNUMBER(INDEX($A171:$L171,MATCH(Lists!$J$8,$A$1:$L$1,0))),INDEX($A171:$L171,MATCH(Lists!$J$8,$A$1:$L$1,0)),DATE(VALUE(LEFT(IFERROR(TRIM(INDEX($A171:$L171,MATCH(Lists!$J$8,$A$1:$L$1,0))&amp;""),""),4)),VALUE(MID(IFERROR(TRIM(INDEX($A171:$L171,MATCH(Lists!$J$8,$A$1:$L$1,0))&amp;""),""),6,2)),VALUE(MID(IFERROR(TRIM(INDEX($A171:$L171,MATCH(Lists!$J$8,$A$1:$L$1,0))&amp;""),""),9,2)))+TIME(VALUE(MID(IFERROR(TRIM(INDEX($A171:$L171,MATCH(Lists!$J$8,$A$1:$L$1,0))&amp;""),""),12,2)),VALUE(MID(IFERROR(TRIM(INDEX($A171:$L171,MATCH(Lists!$J$8,$A$1:$L$1,0))&amp;""),""),15,2)),VALUE(MID(IFERROR(TRIM(INDEX($A171:$L171,MATCH(Lists!$J$8,$A$1:$L$1,0))&amp;""),""),18,2)))),"")</f>
        <v/>
      </c>
      <c r="W171" s="29">
        <f>IF(V171="","",ROUND(V171*86400,0))</f>
        <v/>
      </c>
      <c r="X171" s="29">
        <f>IF(OR(R171="",U171="",W171=""),"",SUMPRODUCT(($U$2:$U$501=U171)*ISNUMBER($W$2:$W$501)*($W$2:$W$501&lt;W171))+SUMPRODUCT(($U$2:U171=U171)*($W$2:W171=W171)))</f>
        <v/>
      </c>
      <c r="Y171" s="29">
        <f>IF(R171="","",IF(LEN(O171)&gt;0,O171,IF(ISNUMBER(N171),"Offered","Waiting")))</f>
        <v/>
      </c>
      <c r="Z171" s="29">
        <f>IF(AND(Y171="Waiting",X171&lt;&gt;""),SUMPRODUCT(($U$2:$U$501=U171)*($Y$2:$Y$501="Waiting")*ISNUMBER($W$2:$W$501)*($W$2:$W$501&lt;W171))+SUMPRODUCT(($U$2:U171=U171)*($Y$2:Y171="Waiting")*($W$2:W171=W171)),"")</f>
        <v/>
      </c>
      <c r="AA171" s="29">
        <f>IF(X171="","",U171&amp;"|"&amp;X171)</f>
        <v/>
      </c>
      <c r="AB171" s="29">
        <f>IF(Z171="","",U171&amp;"|"&amp;Z171)</f>
        <v/>
      </c>
    </row>
    <row r="172">
      <c r="M172" s="28" t="n"/>
      <c r="N172" s="33" t="n"/>
      <c r="O172" s="30" t="n"/>
      <c r="P172" s="30" t="n"/>
      <c r="Q172" s="28" t="n"/>
      <c r="R172" s="29">
        <f>IFERROR(TRIM(INDEX($A172:$L172,MATCH(Lists!$J$2,$A$1:$L$1,0))&amp;""),"")</f>
        <v/>
      </c>
      <c r="S172" s="29">
        <f>IFERROR(TRIM(INDEX($A172:$L172,MATCH(Lists!$J$3,$A$1:$L$1,0))&amp;""),"")</f>
        <v/>
      </c>
      <c r="T172" s="29">
        <f>IFERROR(TRIM(INDEX($A172:$L172,MATCH(Lists!$J$4,$A$1:$L$1,0))&amp;""),"")</f>
        <v/>
      </c>
      <c r="U172" s="29">
        <f>IFERROR(TRIM(INDEX($A172:$L172,MATCH(Lists!$J$5,$A$1:$L$1,0))&amp;""),"")</f>
        <v/>
      </c>
      <c r="V172" s="32">
        <f>IFERROR(IF(ISNUMBER(INDEX($A172:$L172,MATCH(Lists!$J$8,$A$1:$L$1,0))),INDEX($A172:$L172,MATCH(Lists!$J$8,$A$1:$L$1,0)),DATE(VALUE(LEFT(IFERROR(TRIM(INDEX($A172:$L172,MATCH(Lists!$J$8,$A$1:$L$1,0))&amp;""),""),4)),VALUE(MID(IFERROR(TRIM(INDEX($A172:$L172,MATCH(Lists!$J$8,$A$1:$L$1,0))&amp;""),""),6,2)),VALUE(MID(IFERROR(TRIM(INDEX($A172:$L172,MATCH(Lists!$J$8,$A$1:$L$1,0))&amp;""),""),9,2)))+TIME(VALUE(MID(IFERROR(TRIM(INDEX($A172:$L172,MATCH(Lists!$J$8,$A$1:$L$1,0))&amp;""),""),12,2)),VALUE(MID(IFERROR(TRIM(INDEX($A172:$L172,MATCH(Lists!$J$8,$A$1:$L$1,0))&amp;""),""),15,2)),VALUE(MID(IFERROR(TRIM(INDEX($A172:$L172,MATCH(Lists!$J$8,$A$1:$L$1,0))&amp;""),""),18,2)))),"")</f>
        <v/>
      </c>
      <c r="W172" s="29">
        <f>IF(V172="","",ROUND(V172*86400,0))</f>
        <v/>
      </c>
      <c r="X172" s="29">
        <f>IF(OR(R172="",U172="",W172=""),"",SUMPRODUCT(($U$2:$U$501=U172)*ISNUMBER($W$2:$W$501)*($W$2:$W$501&lt;W172))+SUMPRODUCT(($U$2:U172=U172)*($W$2:W172=W172)))</f>
        <v/>
      </c>
      <c r="Y172" s="29">
        <f>IF(R172="","",IF(LEN(O172)&gt;0,O172,IF(ISNUMBER(N172),"Offered","Waiting")))</f>
        <v/>
      </c>
      <c r="Z172" s="29">
        <f>IF(AND(Y172="Waiting",X172&lt;&gt;""),SUMPRODUCT(($U$2:$U$501=U172)*($Y$2:$Y$501="Waiting")*ISNUMBER($W$2:$W$501)*($W$2:$W$501&lt;W172))+SUMPRODUCT(($U$2:U172=U172)*($Y$2:Y172="Waiting")*($W$2:W172=W172)),"")</f>
        <v/>
      </c>
      <c r="AA172" s="29">
        <f>IF(X172="","",U172&amp;"|"&amp;X172)</f>
        <v/>
      </c>
      <c r="AB172" s="29">
        <f>IF(Z172="","",U172&amp;"|"&amp;Z172)</f>
        <v/>
      </c>
    </row>
    <row r="173">
      <c r="M173" s="28" t="n"/>
      <c r="N173" s="33" t="n"/>
      <c r="O173" s="30" t="n"/>
      <c r="P173" s="30" t="n"/>
      <c r="Q173" s="28" t="n"/>
      <c r="R173" s="29">
        <f>IFERROR(TRIM(INDEX($A173:$L173,MATCH(Lists!$J$2,$A$1:$L$1,0))&amp;""),"")</f>
        <v/>
      </c>
      <c r="S173" s="29">
        <f>IFERROR(TRIM(INDEX($A173:$L173,MATCH(Lists!$J$3,$A$1:$L$1,0))&amp;""),"")</f>
        <v/>
      </c>
      <c r="T173" s="29">
        <f>IFERROR(TRIM(INDEX($A173:$L173,MATCH(Lists!$J$4,$A$1:$L$1,0))&amp;""),"")</f>
        <v/>
      </c>
      <c r="U173" s="29">
        <f>IFERROR(TRIM(INDEX($A173:$L173,MATCH(Lists!$J$5,$A$1:$L$1,0))&amp;""),"")</f>
        <v/>
      </c>
      <c r="V173" s="32">
        <f>IFERROR(IF(ISNUMBER(INDEX($A173:$L173,MATCH(Lists!$J$8,$A$1:$L$1,0))),INDEX($A173:$L173,MATCH(Lists!$J$8,$A$1:$L$1,0)),DATE(VALUE(LEFT(IFERROR(TRIM(INDEX($A173:$L173,MATCH(Lists!$J$8,$A$1:$L$1,0))&amp;""),""),4)),VALUE(MID(IFERROR(TRIM(INDEX($A173:$L173,MATCH(Lists!$J$8,$A$1:$L$1,0))&amp;""),""),6,2)),VALUE(MID(IFERROR(TRIM(INDEX($A173:$L173,MATCH(Lists!$J$8,$A$1:$L$1,0))&amp;""),""),9,2)))+TIME(VALUE(MID(IFERROR(TRIM(INDEX($A173:$L173,MATCH(Lists!$J$8,$A$1:$L$1,0))&amp;""),""),12,2)),VALUE(MID(IFERROR(TRIM(INDEX($A173:$L173,MATCH(Lists!$J$8,$A$1:$L$1,0))&amp;""),""),15,2)),VALUE(MID(IFERROR(TRIM(INDEX($A173:$L173,MATCH(Lists!$J$8,$A$1:$L$1,0))&amp;""),""),18,2)))),"")</f>
        <v/>
      </c>
      <c r="W173" s="29">
        <f>IF(V173="","",ROUND(V173*86400,0))</f>
        <v/>
      </c>
      <c r="X173" s="29">
        <f>IF(OR(R173="",U173="",W173=""),"",SUMPRODUCT(($U$2:$U$501=U173)*ISNUMBER($W$2:$W$501)*($W$2:$W$501&lt;W173))+SUMPRODUCT(($U$2:U173=U173)*($W$2:W173=W173)))</f>
        <v/>
      </c>
      <c r="Y173" s="29">
        <f>IF(R173="","",IF(LEN(O173)&gt;0,O173,IF(ISNUMBER(N173),"Offered","Waiting")))</f>
        <v/>
      </c>
      <c r="Z173" s="29">
        <f>IF(AND(Y173="Waiting",X173&lt;&gt;""),SUMPRODUCT(($U$2:$U$501=U173)*($Y$2:$Y$501="Waiting")*ISNUMBER($W$2:$W$501)*($W$2:$W$501&lt;W173))+SUMPRODUCT(($U$2:U173=U173)*($Y$2:Y173="Waiting")*($W$2:W173=W173)),"")</f>
        <v/>
      </c>
      <c r="AA173" s="29">
        <f>IF(X173="","",U173&amp;"|"&amp;X173)</f>
        <v/>
      </c>
      <c r="AB173" s="29">
        <f>IF(Z173="","",U173&amp;"|"&amp;Z173)</f>
        <v/>
      </c>
    </row>
    <row r="174">
      <c r="M174" s="28" t="n"/>
      <c r="N174" s="33" t="n"/>
      <c r="O174" s="30" t="n"/>
      <c r="P174" s="30" t="n"/>
      <c r="Q174" s="28" t="n"/>
      <c r="R174" s="29">
        <f>IFERROR(TRIM(INDEX($A174:$L174,MATCH(Lists!$J$2,$A$1:$L$1,0))&amp;""),"")</f>
        <v/>
      </c>
      <c r="S174" s="29">
        <f>IFERROR(TRIM(INDEX($A174:$L174,MATCH(Lists!$J$3,$A$1:$L$1,0))&amp;""),"")</f>
        <v/>
      </c>
      <c r="T174" s="29">
        <f>IFERROR(TRIM(INDEX($A174:$L174,MATCH(Lists!$J$4,$A$1:$L$1,0))&amp;""),"")</f>
        <v/>
      </c>
      <c r="U174" s="29">
        <f>IFERROR(TRIM(INDEX($A174:$L174,MATCH(Lists!$J$5,$A$1:$L$1,0))&amp;""),"")</f>
        <v/>
      </c>
      <c r="V174" s="32">
        <f>IFERROR(IF(ISNUMBER(INDEX($A174:$L174,MATCH(Lists!$J$8,$A$1:$L$1,0))),INDEX($A174:$L174,MATCH(Lists!$J$8,$A$1:$L$1,0)),DATE(VALUE(LEFT(IFERROR(TRIM(INDEX($A174:$L174,MATCH(Lists!$J$8,$A$1:$L$1,0))&amp;""),""),4)),VALUE(MID(IFERROR(TRIM(INDEX($A174:$L174,MATCH(Lists!$J$8,$A$1:$L$1,0))&amp;""),""),6,2)),VALUE(MID(IFERROR(TRIM(INDEX($A174:$L174,MATCH(Lists!$J$8,$A$1:$L$1,0))&amp;""),""),9,2)))+TIME(VALUE(MID(IFERROR(TRIM(INDEX($A174:$L174,MATCH(Lists!$J$8,$A$1:$L$1,0))&amp;""),""),12,2)),VALUE(MID(IFERROR(TRIM(INDEX($A174:$L174,MATCH(Lists!$J$8,$A$1:$L$1,0))&amp;""),""),15,2)),VALUE(MID(IFERROR(TRIM(INDEX($A174:$L174,MATCH(Lists!$J$8,$A$1:$L$1,0))&amp;""),""),18,2)))),"")</f>
        <v/>
      </c>
      <c r="W174" s="29">
        <f>IF(V174="","",ROUND(V174*86400,0))</f>
        <v/>
      </c>
      <c r="X174" s="29">
        <f>IF(OR(R174="",U174="",W174=""),"",SUMPRODUCT(($U$2:$U$501=U174)*ISNUMBER($W$2:$W$501)*($W$2:$W$501&lt;W174))+SUMPRODUCT(($U$2:U174=U174)*($W$2:W174=W174)))</f>
        <v/>
      </c>
      <c r="Y174" s="29">
        <f>IF(R174="","",IF(LEN(O174)&gt;0,O174,IF(ISNUMBER(N174),"Offered","Waiting")))</f>
        <v/>
      </c>
      <c r="Z174" s="29">
        <f>IF(AND(Y174="Waiting",X174&lt;&gt;""),SUMPRODUCT(($U$2:$U$501=U174)*($Y$2:$Y$501="Waiting")*ISNUMBER($W$2:$W$501)*($W$2:$W$501&lt;W174))+SUMPRODUCT(($U$2:U174=U174)*($Y$2:Y174="Waiting")*($W$2:W174=W174)),"")</f>
        <v/>
      </c>
      <c r="AA174" s="29">
        <f>IF(X174="","",U174&amp;"|"&amp;X174)</f>
        <v/>
      </c>
      <c r="AB174" s="29">
        <f>IF(Z174="","",U174&amp;"|"&amp;Z174)</f>
        <v/>
      </c>
    </row>
    <row r="175">
      <c r="M175" s="28" t="n"/>
      <c r="N175" s="33" t="n"/>
      <c r="O175" s="30" t="n"/>
      <c r="P175" s="30" t="n"/>
      <c r="Q175" s="28" t="n"/>
      <c r="R175" s="29">
        <f>IFERROR(TRIM(INDEX($A175:$L175,MATCH(Lists!$J$2,$A$1:$L$1,0))&amp;""),"")</f>
        <v/>
      </c>
      <c r="S175" s="29">
        <f>IFERROR(TRIM(INDEX($A175:$L175,MATCH(Lists!$J$3,$A$1:$L$1,0))&amp;""),"")</f>
        <v/>
      </c>
      <c r="T175" s="29">
        <f>IFERROR(TRIM(INDEX($A175:$L175,MATCH(Lists!$J$4,$A$1:$L$1,0))&amp;""),"")</f>
        <v/>
      </c>
      <c r="U175" s="29">
        <f>IFERROR(TRIM(INDEX($A175:$L175,MATCH(Lists!$J$5,$A$1:$L$1,0))&amp;""),"")</f>
        <v/>
      </c>
      <c r="V175" s="32">
        <f>IFERROR(IF(ISNUMBER(INDEX($A175:$L175,MATCH(Lists!$J$8,$A$1:$L$1,0))),INDEX($A175:$L175,MATCH(Lists!$J$8,$A$1:$L$1,0)),DATE(VALUE(LEFT(IFERROR(TRIM(INDEX($A175:$L175,MATCH(Lists!$J$8,$A$1:$L$1,0))&amp;""),""),4)),VALUE(MID(IFERROR(TRIM(INDEX($A175:$L175,MATCH(Lists!$J$8,$A$1:$L$1,0))&amp;""),""),6,2)),VALUE(MID(IFERROR(TRIM(INDEX($A175:$L175,MATCH(Lists!$J$8,$A$1:$L$1,0))&amp;""),""),9,2)))+TIME(VALUE(MID(IFERROR(TRIM(INDEX($A175:$L175,MATCH(Lists!$J$8,$A$1:$L$1,0))&amp;""),""),12,2)),VALUE(MID(IFERROR(TRIM(INDEX($A175:$L175,MATCH(Lists!$J$8,$A$1:$L$1,0))&amp;""),""),15,2)),VALUE(MID(IFERROR(TRIM(INDEX($A175:$L175,MATCH(Lists!$J$8,$A$1:$L$1,0))&amp;""),""),18,2)))),"")</f>
        <v/>
      </c>
      <c r="W175" s="29">
        <f>IF(V175="","",ROUND(V175*86400,0))</f>
        <v/>
      </c>
      <c r="X175" s="29">
        <f>IF(OR(R175="",U175="",W175=""),"",SUMPRODUCT(($U$2:$U$501=U175)*ISNUMBER($W$2:$W$501)*($W$2:$W$501&lt;W175))+SUMPRODUCT(($U$2:U175=U175)*($W$2:W175=W175)))</f>
        <v/>
      </c>
      <c r="Y175" s="29">
        <f>IF(R175="","",IF(LEN(O175)&gt;0,O175,IF(ISNUMBER(N175),"Offered","Waiting")))</f>
        <v/>
      </c>
      <c r="Z175" s="29">
        <f>IF(AND(Y175="Waiting",X175&lt;&gt;""),SUMPRODUCT(($U$2:$U$501=U175)*($Y$2:$Y$501="Waiting")*ISNUMBER($W$2:$W$501)*($W$2:$W$501&lt;W175))+SUMPRODUCT(($U$2:U175=U175)*($Y$2:Y175="Waiting")*($W$2:W175=W175)),"")</f>
        <v/>
      </c>
      <c r="AA175" s="29">
        <f>IF(X175="","",U175&amp;"|"&amp;X175)</f>
        <v/>
      </c>
      <c r="AB175" s="29">
        <f>IF(Z175="","",U175&amp;"|"&amp;Z175)</f>
        <v/>
      </c>
    </row>
    <row r="176">
      <c r="M176" s="28" t="n"/>
      <c r="N176" s="33" t="n"/>
      <c r="O176" s="30" t="n"/>
      <c r="P176" s="30" t="n"/>
      <c r="Q176" s="28" t="n"/>
      <c r="R176" s="29">
        <f>IFERROR(TRIM(INDEX($A176:$L176,MATCH(Lists!$J$2,$A$1:$L$1,0))&amp;""),"")</f>
        <v/>
      </c>
      <c r="S176" s="29">
        <f>IFERROR(TRIM(INDEX($A176:$L176,MATCH(Lists!$J$3,$A$1:$L$1,0))&amp;""),"")</f>
        <v/>
      </c>
      <c r="T176" s="29">
        <f>IFERROR(TRIM(INDEX($A176:$L176,MATCH(Lists!$J$4,$A$1:$L$1,0))&amp;""),"")</f>
        <v/>
      </c>
      <c r="U176" s="29">
        <f>IFERROR(TRIM(INDEX($A176:$L176,MATCH(Lists!$J$5,$A$1:$L$1,0))&amp;""),"")</f>
        <v/>
      </c>
      <c r="V176" s="32">
        <f>IFERROR(IF(ISNUMBER(INDEX($A176:$L176,MATCH(Lists!$J$8,$A$1:$L$1,0))),INDEX($A176:$L176,MATCH(Lists!$J$8,$A$1:$L$1,0)),DATE(VALUE(LEFT(IFERROR(TRIM(INDEX($A176:$L176,MATCH(Lists!$J$8,$A$1:$L$1,0))&amp;""),""),4)),VALUE(MID(IFERROR(TRIM(INDEX($A176:$L176,MATCH(Lists!$J$8,$A$1:$L$1,0))&amp;""),""),6,2)),VALUE(MID(IFERROR(TRIM(INDEX($A176:$L176,MATCH(Lists!$J$8,$A$1:$L$1,0))&amp;""),""),9,2)))+TIME(VALUE(MID(IFERROR(TRIM(INDEX($A176:$L176,MATCH(Lists!$J$8,$A$1:$L$1,0))&amp;""),""),12,2)),VALUE(MID(IFERROR(TRIM(INDEX($A176:$L176,MATCH(Lists!$J$8,$A$1:$L$1,0))&amp;""),""),15,2)),VALUE(MID(IFERROR(TRIM(INDEX($A176:$L176,MATCH(Lists!$J$8,$A$1:$L$1,0))&amp;""),""),18,2)))),"")</f>
        <v/>
      </c>
      <c r="W176" s="29">
        <f>IF(V176="","",ROUND(V176*86400,0))</f>
        <v/>
      </c>
      <c r="X176" s="29">
        <f>IF(OR(R176="",U176="",W176=""),"",SUMPRODUCT(($U$2:$U$501=U176)*ISNUMBER($W$2:$W$501)*($W$2:$W$501&lt;W176))+SUMPRODUCT(($U$2:U176=U176)*($W$2:W176=W176)))</f>
        <v/>
      </c>
      <c r="Y176" s="29">
        <f>IF(R176="","",IF(LEN(O176)&gt;0,O176,IF(ISNUMBER(N176),"Offered","Waiting")))</f>
        <v/>
      </c>
      <c r="Z176" s="29">
        <f>IF(AND(Y176="Waiting",X176&lt;&gt;""),SUMPRODUCT(($U$2:$U$501=U176)*($Y$2:$Y$501="Waiting")*ISNUMBER($W$2:$W$501)*($W$2:$W$501&lt;W176))+SUMPRODUCT(($U$2:U176=U176)*($Y$2:Y176="Waiting")*($W$2:W176=W176)),"")</f>
        <v/>
      </c>
      <c r="AA176" s="29">
        <f>IF(X176="","",U176&amp;"|"&amp;X176)</f>
        <v/>
      </c>
      <c r="AB176" s="29">
        <f>IF(Z176="","",U176&amp;"|"&amp;Z176)</f>
        <v/>
      </c>
    </row>
    <row r="177">
      <c r="M177" s="28" t="n"/>
      <c r="N177" s="33" t="n"/>
      <c r="O177" s="30" t="n"/>
      <c r="P177" s="30" t="n"/>
      <c r="Q177" s="28" t="n"/>
      <c r="R177" s="29">
        <f>IFERROR(TRIM(INDEX($A177:$L177,MATCH(Lists!$J$2,$A$1:$L$1,0))&amp;""),"")</f>
        <v/>
      </c>
      <c r="S177" s="29">
        <f>IFERROR(TRIM(INDEX($A177:$L177,MATCH(Lists!$J$3,$A$1:$L$1,0))&amp;""),"")</f>
        <v/>
      </c>
      <c r="T177" s="29">
        <f>IFERROR(TRIM(INDEX($A177:$L177,MATCH(Lists!$J$4,$A$1:$L$1,0))&amp;""),"")</f>
        <v/>
      </c>
      <c r="U177" s="29">
        <f>IFERROR(TRIM(INDEX($A177:$L177,MATCH(Lists!$J$5,$A$1:$L$1,0))&amp;""),"")</f>
        <v/>
      </c>
      <c r="V177" s="32">
        <f>IFERROR(IF(ISNUMBER(INDEX($A177:$L177,MATCH(Lists!$J$8,$A$1:$L$1,0))),INDEX($A177:$L177,MATCH(Lists!$J$8,$A$1:$L$1,0)),DATE(VALUE(LEFT(IFERROR(TRIM(INDEX($A177:$L177,MATCH(Lists!$J$8,$A$1:$L$1,0))&amp;""),""),4)),VALUE(MID(IFERROR(TRIM(INDEX($A177:$L177,MATCH(Lists!$J$8,$A$1:$L$1,0))&amp;""),""),6,2)),VALUE(MID(IFERROR(TRIM(INDEX($A177:$L177,MATCH(Lists!$J$8,$A$1:$L$1,0))&amp;""),""),9,2)))+TIME(VALUE(MID(IFERROR(TRIM(INDEX($A177:$L177,MATCH(Lists!$J$8,$A$1:$L$1,0))&amp;""),""),12,2)),VALUE(MID(IFERROR(TRIM(INDEX($A177:$L177,MATCH(Lists!$J$8,$A$1:$L$1,0))&amp;""),""),15,2)),VALUE(MID(IFERROR(TRIM(INDEX($A177:$L177,MATCH(Lists!$J$8,$A$1:$L$1,0))&amp;""),""),18,2)))),"")</f>
        <v/>
      </c>
      <c r="W177" s="29">
        <f>IF(V177="","",ROUND(V177*86400,0))</f>
        <v/>
      </c>
      <c r="X177" s="29">
        <f>IF(OR(R177="",U177="",W177=""),"",SUMPRODUCT(($U$2:$U$501=U177)*ISNUMBER($W$2:$W$501)*($W$2:$W$501&lt;W177))+SUMPRODUCT(($U$2:U177=U177)*($W$2:W177=W177)))</f>
        <v/>
      </c>
      <c r="Y177" s="29">
        <f>IF(R177="","",IF(LEN(O177)&gt;0,O177,IF(ISNUMBER(N177),"Offered","Waiting")))</f>
        <v/>
      </c>
      <c r="Z177" s="29">
        <f>IF(AND(Y177="Waiting",X177&lt;&gt;""),SUMPRODUCT(($U$2:$U$501=U177)*($Y$2:$Y$501="Waiting")*ISNUMBER($W$2:$W$501)*($W$2:$W$501&lt;W177))+SUMPRODUCT(($U$2:U177=U177)*($Y$2:Y177="Waiting")*($W$2:W177=W177)),"")</f>
        <v/>
      </c>
      <c r="AA177" s="29">
        <f>IF(X177="","",U177&amp;"|"&amp;X177)</f>
        <v/>
      </c>
      <c r="AB177" s="29">
        <f>IF(Z177="","",U177&amp;"|"&amp;Z177)</f>
        <v/>
      </c>
    </row>
    <row r="178">
      <c r="M178" s="28" t="n"/>
      <c r="N178" s="33" t="n"/>
      <c r="O178" s="30" t="n"/>
      <c r="P178" s="30" t="n"/>
      <c r="Q178" s="28" t="n"/>
      <c r="R178" s="29">
        <f>IFERROR(TRIM(INDEX($A178:$L178,MATCH(Lists!$J$2,$A$1:$L$1,0))&amp;""),"")</f>
        <v/>
      </c>
      <c r="S178" s="29">
        <f>IFERROR(TRIM(INDEX($A178:$L178,MATCH(Lists!$J$3,$A$1:$L$1,0))&amp;""),"")</f>
        <v/>
      </c>
      <c r="T178" s="29">
        <f>IFERROR(TRIM(INDEX($A178:$L178,MATCH(Lists!$J$4,$A$1:$L$1,0))&amp;""),"")</f>
        <v/>
      </c>
      <c r="U178" s="29">
        <f>IFERROR(TRIM(INDEX($A178:$L178,MATCH(Lists!$J$5,$A$1:$L$1,0))&amp;""),"")</f>
        <v/>
      </c>
      <c r="V178" s="32">
        <f>IFERROR(IF(ISNUMBER(INDEX($A178:$L178,MATCH(Lists!$J$8,$A$1:$L$1,0))),INDEX($A178:$L178,MATCH(Lists!$J$8,$A$1:$L$1,0)),DATE(VALUE(LEFT(IFERROR(TRIM(INDEX($A178:$L178,MATCH(Lists!$J$8,$A$1:$L$1,0))&amp;""),""),4)),VALUE(MID(IFERROR(TRIM(INDEX($A178:$L178,MATCH(Lists!$J$8,$A$1:$L$1,0))&amp;""),""),6,2)),VALUE(MID(IFERROR(TRIM(INDEX($A178:$L178,MATCH(Lists!$J$8,$A$1:$L$1,0))&amp;""),""),9,2)))+TIME(VALUE(MID(IFERROR(TRIM(INDEX($A178:$L178,MATCH(Lists!$J$8,$A$1:$L$1,0))&amp;""),""),12,2)),VALUE(MID(IFERROR(TRIM(INDEX($A178:$L178,MATCH(Lists!$J$8,$A$1:$L$1,0))&amp;""),""),15,2)),VALUE(MID(IFERROR(TRIM(INDEX($A178:$L178,MATCH(Lists!$J$8,$A$1:$L$1,0))&amp;""),""),18,2)))),"")</f>
        <v/>
      </c>
      <c r="W178" s="29">
        <f>IF(V178="","",ROUND(V178*86400,0))</f>
        <v/>
      </c>
      <c r="X178" s="29">
        <f>IF(OR(R178="",U178="",W178=""),"",SUMPRODUCT(($U$2:$U$501=U178)*ISNUMBER($W$2:$W$501)*($W$2:$W$501&lt;W178))+SUMPRODUCT(($U$2:U178=U178)*($W$2:W178=W178)))</f>
        <v/>
      </c>
      <c r="Y178" s="29">
        <f>IF(R178="","",IF(LEN(O178)&gt;0,O178,IF(ISNUMBER(N178),"Offered","Waiting")))</f>
        <v/>
      </c>
      <c r="Z178" s="29">
        <f>IF(AND(Y178="Waiting",X178&lt;&gt;""),SUMPRODUCT(($U$2:$U$501=U178)*($Y$2:$Y$501="Waiting")*ISNUMBER($W$2:$W$501)*($W$2:$W$501&lt;W178))+SUMPRODUCT(($U$2:U178=U178)*($Y$2:Y178="Waiting")*($W$2:W178=W178)),"")</f>
        <v/>
      </c>
      <c r="AA178" s="29">
        <f>IF(X178="","",U178&amp;"|"&amp;X178)</f>
        <v/>
      </c>
      <c r="AB178" s="29">
        <f>IF(Z178="","",U178&amp;"|"&amp;Z178)</f>
        <v/>
      </c>
    </row>
    <row r="179">
      <c r="M179" s="28" t="n"/>
      <c r="N179" s="33" t="n"/>
      <c r="O179" s="30" t="n"/>
      <c r="P179" s="30" t="n"/>
      <c r="Q179" s="28" t="n"/>
      <c r="R179" s="29">
        <f>IFERROR(TRIM(INDEX($A179:$L179,MATCH(Lists!$J$2,$A$1:$L$1,0))&amp;""),"")</f>
        <v/>
      </c>
      <c r="S179" s="29">
        <f>IFERROR(TRIM(INDEX($A179:$L179,MATCH(Lists!$J$3,$A$1:$L$1,0))&amp;""),"")</f>
        <v/>
      </c>
      <c r="T179" s="29">
        <f>IFERROR(TRIM(INDEX($A179:$L179,MATCH(Lists!$J$4,$A$1:$L$1,0))&amp;""),"")</f>
        <v/>
      </c>
      <c r="U179" s="29">
        <f>IFERROR(TRIM(INDEX($A179:$L179,MATCH(Lists!$J$5,$A$1:$L$1,0))&amp;""),"")</f>
        <v/>
      </c>
      <c r="V179" s="32">
        <f>IFERROR(IF(ISNUMBER(INDEX($A179:$L179,MATCH(Lists!$J$8,$A$1:$L$1,0))),INDEX($A179:$L179,MATCH(Lists!$J$8,$A$1:$L$1,0)),DATE(VALUE(LEFT(IFERROR(TRIM(INDEX($A179:$L179,MATCH(Lists!$J$8,$A$1:$L$1,0))&amp;""),""),4)),VALUE(MID(IFERROR(TRIM(INDEX($A179:$L179,MATCH(Lists!$J$8,$A$1:$L$1,0))&amp;""),""),6,2)),VALUE(MID(IFERROR(TRIM(INDEX($A179:$L179,MATCH(Lists!$J$8,$A$1:$L$1,0))&amp;""),""),9,2)))+TIME(VALUE(MID(IFERROR(TRIM(INDEX($A179:$L179,MATCH(Lists!$J$8,$A$1:$L$1,0))&amp;""),""),12,2)),VALUE(MID(IFERROR(TRIM(INDEX($A179:$L179,MATCH(Lists!$J$8,$A$1:$L$1,0))&amp;""),""),15,2)),VALUE(MID(IFERROR(TRIM(INDEX($A179:$L179,MATCH(Lists!$J$8,$A$1:$L$1,0))&amp;""),""),18,2)))),"")</f>
        <v/>
      </c>
      <c r="W179" s="29">
        <f>IF(V179="","",ROUND(V179*86400,0))</f>
        <v/>
      </c>
      <c r="X179" s="29">
        <f>IF(OR(R179="",U179="",W179=""),"",SUMPRODUCT(($U$2:$U$501=U179)*ISNUMBER($W$2:$W$501)*($W$2:$W$501&lt;W179))+SUMPRODUCT(($U$2:U179=U179)*($W$2:W179=W179)))</f>
        <v/>
      </c>
      <c r="Y179" s="29">
        <f>IF(R179="","",IF(LEN(O179)&gt;0,O179,IF(ISNUMBER(N179),"Offered","Waiting")))</f>
        <v/>
      </c>
      <c r="Z179" s="29">
        <f>IF(AND(Y179="Waiting",X179&lt;&gt;""),SUMPRODUCT(($U$2:$U$501=U179)*($Y$2:$Y$501="Waiting")*ISNUMBER($W$2:$W$501)*($W$2:$W$501&lt;W179))+SUMPRODUCT(($U$2:U179=U179)*($Y$2:Y179="Waiting")*($W$2:W179=W179)),"")</f>
        <v/>
      </c>
      <c r="AA179" s="29">
        <f>IF(X179="","",U179&amp;"|"&amp;X179)</f>
        <v/>
      </c>
      <c r="AB179" s="29">
        <f>IF(Z179="","",U179&amp;"|"&amp;Z179)</f>
        <v/>
      </c>
    </row>
    <row r="180">
      <c r="M180" s="28" t="n"/>
      <c r="N180" s="33" t="n"/>
      <c r="O180" s="30" t="n"/>
      <c r="P180" s="30" t="n"/>
      <c r="Q180" s="28" t="n"/>
      <c r="R180" s="29">
        <f>IFERROR(TRIM(INDEX($A180:$L180,MATCH(Lists!$J$2,$A$1:$L$1,0))&amp;""),"")</f>
        <v/>
      </c>
      <c r="S180" s="29">
        <f>IFERROR(TRIM(INDEX($A180:$L180,MATCH(Lists!$J$3,$A$1:$L$1,0))&amp;""),"")</f>
        <v/>
      </c>
      <c r="T180" s="29">
        <f>IFERROR(TRIM(INDEX($A180:$L180,MATCH(Lists!$J$4,$A$1:$L$1,0))&amp;""),"")</f>
        <v/>
      </c>
      <c r="U180" s="29">
        <f>IFERROR(TRIM(INDEX($A180:$L180,MATCH(Lists!$J$5,$A$1:$L$1,0))&amp;""),"")</f>
        <v/>
      </c>
      <c r="V180" s="32">
        <f>IFERROR(IF(ISNUMBER(INDEX($A180:$L180,MATCH(Lists!$J$8,$A$1:$L$1,0))),INDEX($A180:$L180,MATCH(Lists!$J$8,$A$1:$L$1,0)),DATE(VALUE(LEFT(IFERROR(TRIM(INDEX($A180:$L180,MATCH(Lists!$J$8,$A$1:$L$1,0))&amp;""),""),4)),VALUE(MID(IFERROR(TRIM(INDEX($A180:$L180,MATCH(Lists!$J$8,$A$1:$L$1,0))&amp;""),""),6,2)),VALUE(MID(IFERROR(TRIM(INDEX($A180:$L180,MATCH(Lists!$J$8,$A$1:$L$1,0))&amp;""),""),9,2)))+TIME(VALUE(MID(IFERROR(TRIM(INDEX($A180:$L180,MATCH(Lists!$J$8,$A$1:$L$1,0))&amp;""),""),12,2)),VALUE(MID(IFERROR(TRIM(INDEX($A180:$L180,MATCH(Lists!$J$8,$A$1:$L$1,0))&amp;""),""),15,2)),VALUE(MID(IFERROR(TRIM(INDEX($A180:$L180,MATCH(Lists!$J$8,$A$1:$L$1,0))&amp;""),""),18,2)))),"")</f>
        <v/>
      </c>
      <c r="W180" s="29">
        <f>IF(V180="","",ROUND(V180*86400,0))</f>
        <v/>
      </c>
      <c r="X180" s="29">
        <f>IF(OR(R180="",U180="",W180=""),"",SUMPRODUCT(($U$2:$U$501=U180)*ISNUMBER($W$2:$W$501)*($W$2:$W$501&lt;W180))+SUMPRODUCT(($U$2:U180=U180)*($W$2:W180=W180)))</f>
        <v/>
      </c>
      <c r="Y180" s="29">
        <f>IF(R180="","",IF(LEN(O180)&gt;0,O180,IF(ISNUMBER(N180),"Offered","Waiting")))</f>
        <v/>
      </c>
      <c r="Z180" s="29">
        <f>IF(AND(Y180="Waiting",X180&lt;&gt;""),SUMPRODUCT(($U$2:$U$501=U180)*($Y$2:$Y$501="Waiting")*ISNUMBER($W$2:$W$501)*($W$2:$W$501&lt;W180))+SUMPRODUCT(($U$2:U180=U180)*($Y$2:Y180="Waiting")*($W$2:W180=W180)),"")</f>
        <v/>
      </c>
      <c r="AA180" s="29">
        <f>IF(X180="","",U180&amp;"|"&amp;X180)</f>
        <v/>
      </c>
      <c r="AB180" s="29">
        <f>IF(Z180="","",U180&amp;"|"&amp;Z180)</f>
        <v/>
      </c>
    </row>
    <row r="181">
      <c r="M181" s="28" t="n"/>
      <c r="N181" s="33" t="n"/>
      <c r="O181" s="30" t="n"/>
      <c r="P181" s="30" t="n"/>
      <c r="Q181" s="28" t="n"/>
      <c r="R181" s="29">
        <f>IFERROR(TRIM(INDEX($A181:$L181,MATCH(Lists!$J$2,$A$1:$L$1,0))&amp;""),"")</f>
        <v/>
      </c>
      <c r="S181" s="29">
        <f>IFERROR(TRIM(INDEX($A181:$L181,MATCH(Lists!$J$3,$A$1:$L$1,0))&amp;""),"")</f>
        <v/>
      </c>
      <c r="T181" s="29">
        <f>IFERROR(TRIM(INDEX($A181:$L181,MATCH(Lists!$J$4,$A$1:$L$1,0))&amp;""),"")</f>
        <v/>
      </c>
      <c r="U181" s="29">
        <f>IFERROR(TRIM(INDEX($A181:$L181,MATCH(Lists!$J$5,$A$1:$L$1,0))&amp;""),"")</f>
        <v/>
      </c>
      <c r="V181" s="32">
        <f>IFERROR(IF(ISNUMBER(INDEX($A181:$L181,MATCH(Lists!$J$8,$A$1:$L$1,0))),INDEX($A181:$L181,MATCH(Lists!$J$8,$A$1:$L$1,0)),DATE(VALUE(LEFT(IFERROR(TRIM(INDEX($A181:$L181,MATCH(Lists!$J$8,$A$1:$L$1,0))&amp;""),""),4)),VALUE(MID(IFERROR(TRIM(INDEX($A181:$L181,MATCH(Lists!$J$8,$A$1:$L$1,0))&amp;""),""),6,2)),VALUE(MID(IFERROR(TRIM(INDEX($A181:$L181,MATCH(Lists!$J$8,$A$1:$L$1,0))&amp;""),""),9,2)))+TIME(VALUE(MID(IFERROR(TRIM(INDEX($A181:$L181,MATCH(Lists!$J$8,$A$1:$L$1,0))&amp;""),""),12,2)),VALUE(MID(IFERROR(TRIM(INDEX($A181:$L181,MATCH(Lists!$J$8,$A$1:$L$1,0))&amp;""),""),15,2)),VALUE(MID(IFERROR(TRIM(INDEX($A181:$L181,MATCH(Lists!$J$8,$A$1:$L$1,0))&amp;""),""),18,2)))),"")</f>
        <v/>
      </c>
      <c r="W181" s="29">
        <f>IF(V181="","",ROUND(V181*86400,0))</f>
        <v/>
      </c>
      <c r="X181" s="29">
        <f>IF(OR(R181="",U181="",W181=""),"",SUMPRODUCT(($U$2:$U$501=U181)*ISNUMBER($W$2:$W$501)*($W$2:$W$501&lt;W181))+SUMPRODUCT(($U$2:U181=U181)*($W$2:W181=W181)))</f>
        <v/>
      </c>
      <c r="Y181" s="29">
        <f>IF(R181="","",IF(LEN(O181)&gt;0,O181,IF(ISNUMBER(N181),"Offered","Waiting")))</f>
        <v/>
      </c>
      <c r="Z181" s="29">
        <f>IF(AND(Y181="Waiting",X181&lt;&gt;""),SUMPRODUCT(($U$2:$U$501=U181)*($Y$2:$Y$501="Waiting")*ISNUMBER($W$2:$W$501)*($W$2:$W$501&lt;W181))+SUMPRODUCT(($U$2:U181=U181)*($Y$2:Y181="Waiting")*($W$2:W181=W181)),"")</f>
        <v/>
      </c>
      <c r="AA181" s="29">
        <f>IF(X181="","",U181&amp;"|"&amp;X181)</f>
        <v/>
      </c>
      <c r="AB181" s="29">
        <f>IF(Z181="","",U181&amp;"|"&amp;Z181)</f>
        <v/>
      </c>
    </row>
    <row r="182">
      <c r="M182" s="28" t="n"/>
      <c r="N182" s="33" t="n"/>
      <c r="O182" s="30" t="n"/>
      <c r="P182" s="30" t="n"/>
      <c r="Q182" s="28" t="n"/>
      <c r="R182" s="29">
        <f>IFERROR(TRIM(INDEX($A182:$L182,MATCH(Lists!$J$2,$A$1:$L$1,0))&amp;""),"")</f>
        <v/>
      </c>
      <c r="S182" s="29">
        <f>IFERROR(TRIM(INDEX($A182:$L182,MATCH(Lists!$J$3,$A$1:$L$1,0))&amp;""),"")</f>
        <v/>
      </c>
      <c r="T182" s="29">
        <f>IFERROR(TRIM(INDEX($A182:$L182,MATCH(Lists!$J$4,$A$1:$L$1,0))&amp;""),"")</f>
        <v/>
      </c>
      <c r="U182" s="29">
        <f>IFERROR(TRIM(INDEX($A182:$L182,MATCH(Lists!$J$5,$A$1:$L$1,0))&amp;""),"")</f>
        <v/>
      </c>
      <c r="V182" s="32">
        <f>IFERROR(IF(ISNUMBER(INDEX($A182:$L182,MATCH(Lists!$J$8,$A$1:$L$1,0))),INDEX($A182:$L182,MATCH(Lists!$J$8,$A$1:$L$1,0)),DATE(VALUE(LEFT(IFERROR(TRIM(INDEX($A182:$L182,MATCH(Lists!$J$8,$A$1:$L$1,0))&amp;""),""),4)),VALUE(MID(IFERROR(TRIM(INDEX($A182:$L182,MATCH(Lists!$J$8,$A$1:$L$1,0))&amp;""),""),6,2)),VALUE(MID(IFERROR(TRIM(INDEX($A182:$L182,MATCH(Lists!$J$8,$A$1:$L$1,0))&amp;""),""),9,2)))+TIME(VALUE(MID(IFERROR(TRIM(INDEX($A182:$L182,MATCH(Lists!$J$8,$A$1:$L$1,0))&amp;""),""),12,2)),VALUE(MID(IFERROR(TRIM(INDEX($A182:$L182,MATCH(Lists!$J$8,$A$1:$L$1,0))&amp;""),""),15,2)),VALUE(MID(IFERROR(TRIM(INDEX($A182:$L182,MATCH(Lists!$J$8,$A$1:$L$1,0))&amp;""),""),18,2)))),"")</f>
        <v/>
      </c>
      <c r="W182" s="29">
        <f>IF(V182="","",ROUND(V182*86400,0))</f>
        <v/>
      </c>
      <c r="X182" s="29">
        <f>IF(OR(R182="",U182="",W182=""),"",SUMPRODUCT(($U$2:$U$501=U182)*ISNUMBER($W$2:$W$501)*($W$2:$W$501&lt;W182))+SUMPRODUCT(($U$2:U182=U182)*($W$2:W182=W182)))</f>
        <v/>
      </c>
      <c r="Y182" s="29">
        <f>IF(R182="","",IF(LEN(O182)&gt;0,O182,IF(ISNUMBER(N182),"Offered","Waiting")))</f>
        <v/>
      </c>
      <c r="Z182" s="29">
        <f>IF(AND(Y182="Waiting",X182&lt;&gt;""),SUMPRODUCT(($U$2:$U$501=U182)*($Y$2:$Y$501="Waiting")*ISNUMBER($W$2:$W$501)*($W$2:$W$501&lt;W182))+SUMPRODUCT(($U$2:U182=U182)*($Y$2:Y182="Waiting")*($W$2:W182=W182)),"")</f>
        <v/>
      </c>
      <c r="AA182" s="29">
        <f>IF(X182="","",U182&amp;"|"&amp;X182)</f>
        <v/>
      </c>
      <c r="AB182" s="29">
        <f>IF(Z182="","",U182&amp;"|"&amp;Z182)</f>
        <v/>
      </c>
    </row>
    <row r="183">
      <c r="M183" s="28" t="n"/>
      <c r="N183" s="33" t="n"/>
      <c r="O183" s="30" t="n"/>
      <c r="P183" s="30" t="n"/>
      <c r="Q183" s="28" t="n"/>
      <c r="R183" s="29">
        <f>IFERROR(TRIM(INDEX($A183:$L183,MATCH(Lists!$J$2,$A$1:$L$1,0))&amp;""),"")</f>
        <v/>
      </c>
      <c r="S183" s="29">
        <f>IFERROR(TRIM(INDEX($A183:$L183,MATCH(Lists!$J$3,$A$1:$L$1,0))&amp;""),"")</f>
        <v/>
      </c>
      <c r="T183" s="29">
        <f>IFERROR(TRIM(INDEX($A183:$L183,MATCH(Lists!$J$4,$A$1:$L$1,0))&amp;""),"")</f>
        <v/>
      </c>
      <c r="U183" s="29">
        <f>IFERROR(TRIM(INDEX($A183:$L183,MATCH(Lists!$J$5,$A$1:$L$1,0))&amp;""),"")</f>
        <v/>
      </c>
      <c r="V183" s="32">
        <f>IFERROR(IF(ISNUMBER(INDEX($A183:$L183,MATCH(Lists!$J$8,$A$1:$L$1,0))),INDEX($A183:$L183,MATCH(Lists!$J$8,$A$1:$L$1,0)),DATE(VALUE(LEFT(IFERROR(TRIM(INDEX($A183:$L183,MATCH(Lists!$J$8,$A$1:$L$1,0))&amp;""),""),4)),VALUE(MID(IFERROR(TRIM(INDEX($A183:$L183,MATCH(Lists!$J$8,$A$1:$L$1,0))&amp;""),""),6,2)),VALUE(MID(IFERROR(TRIM(INDEX($A183:$L183,MATCH(Lists!$J$8,$A$1:$L$1,0))&amp;""),""),9,2)))+TIME(VALUE(MID(IFERROR(TRIM(INDEX($A183:$L183,MATCH(Lists!$J$8,$A$1:$L$1,0))&amp;""),""),12,2)),VALUE(MID(IFERROR(TRIM(INDEX($A183:$L183,MATCH(Lists!$J$8,$A$1:$L$1,0))&amp;""),""),15,2)),VALUE(MID(IFERROR(TRIM(INDEX($A183:$L183,MATCH(Lists!$J$8,$A$1:$L$1,0))&amp;""),""),18,2)))),"")</f>
        <v/>
      </c>
      <c r="W183" s="29">
        <f>IF(V183="","",ROUND(V183*86400,0))</f>
        <v/>
      </c>
      <c r="X183" s="29">
        <f>IF(OR(R183="",U183="",W183=""),"",SUMPRODUCT(($U$2:$U$501=U183)*ISNUMBER($W$2:$W$501)*($W$2:$W$501&lt;W183))+SUMPRODUCT(($U$2:U183=U183)*($W$2:W183=W183)))</f>
        <v/>
      </c>
      <c r="Y183" s="29">
        <f>IF(R183="","",IF(LEN(O183)&gt;0,O183,IF(ISNUMBER(N183),"Offered","Waiting")))</f>
        <v/>
      </c>
      <c r="Z183" s="29">
        <f>IF(AND(Y183="Waiting",X183&lt;&gt;""),SUMPRODUCT(($U$2:$U$501=U183)*($Y$2:$Y$501="Waiting")*ISNUMBER($W$2:$W$501)*($W$2:$W$501&lt;W183))+SUMPRODUCT(($U$2:U183=U183)*($Y$2:Y183="Waiting")*($W$2:W183=W183)),"")</f>
        <v/>
      </c>
      <c r="AA183" s="29">
        <f>IF(X183="","",U183&amp;"|"&amp;X183)</f>
        <v/>
      </c>
      <c r="AB183" s="29">
        <f>IF(Z183="","",U183&amp;"|"&amp;Z183)</f>
        <v/>
      </c>
    </row>
    <row r="184">
      <c r="M184" s="28" t="n"/>
      <c r="N184" s="33" t="n"/>
      <c r="O184" s="30" t="n"/>
      <c r="P184" s="30" t="n"/>
      <c r="Q184" s="28" t="n"/>
      <c r="R184" s="29">
        <f>IFERROR(TRIM(INDEX($A184:$L184,MATCH(Lists!$J$2,$A$1:$L$1,0))&amp;""),"")</f>
        <v/>
      </c>
      <c r="S184" s="29">
        <f>IFERROR(TRIM(INDEX($A184:$L184,MATCH(Lists!$J$3,$A$1:$L$1,0))&amp;""),"")</f>
        <v/>
      </c>
      <c r="T184" s="29">
        <f>IFERROR(TRIM(INDEX($A184:$L184,MATCH(Lists!$J$4,$A$1:$L$1,0))&amp;""),"")</f>
        <v/>
      </c>
      <c r="U184" s="29">
        <f>IFERROR(TRIM(INDEX($A184:$L184,MATCH(Lists!$J$5,$A$1:$L$1,0))&amp;""),"")</f>
        <v/>
      </c>
      <c r="V184" s="32">
        <f>IFERROR(IF(ISNUMBER(INDEX($A184:$L184,MATCH(Lists!$J$8,$A$1:$L$1,0))),INDEX($A184:$L184,MATCH(Lists!$J$8,$A$1:$L$1,0)),DATE(VALUE(LEFT(IFERROR(TRIM(INDEX($A184:$L184,MATCH(Lists!$J$8,$A$1:$L$1,0))&amp;""),""),4)),VALUE(MID(IFERROR(TRIM(INDEX($A184:$L184,MATCH(Lists!$J$8,$A$1:$L$1,0))&amp;""),""),6,2)),VALUE(MID(IFERROR(TRIM(INDEX($A184:$L184,MATCH(Lists!$J$8,$A$1:$L$1,0))&amp;""),""),9,2)))+TIME(VALUE(MID(IFERROR(TRIM(INDEX($A184:$L184,MATCH(Lists!$J$8,$A$1:$L$1,0))&amp;""),""),12,2)),VALUE(MID(IFERROR(TRIM(INDEX($A184:$L184,MATCH(Lists!$J$8,$A$1:$L$1,0))&amp;""),""),15,2)),VALUE(MID(IFERROR(TRIM(INDEX($A184:$L184,MATCH(Lists!$J$8,$A$1:$L$1,0))&amp;""),""),18,2)))),"")</f>
        <v/>
      </c>
      <c r="W184" s="29">
        <f>IF(V184="","",ROUND(V184*86400,0))</f>
        <v/>
      </c>
      <c r="X184" s="29">
        <f>IF(OR(R184="",U184="",W184=""),"",SUMPRODUCT(($U$2:$U$501=U184)*ISNUMBER($W$2:$W$501)*($W$2:$W$501&lt;W184))+SUMPRODUCT(($U$2:U184=U184)*($W$2:W184=W184)))</f>
        <v/>
      </c>
      <c r="Y184" s="29">
        <f>IF(R184="","",IF(LEN(O184)&gt;0,O184,IF(ISNUMBER(N184),"Offered","Waiting")))</f>
        <v/>
      </c>
      <c r="Z184" s="29">
        <f>IF(AND(Y184="Waiting",X184&lt;&gt;""),SUMPRODUCT(($U$2:$U$501=U184)*($Y$2:$Y$501="Waiting")*ISNUMBER($W$2:$W$501)*($W$2:$W$501&lt;W184))+SUMPRODUCT(($U$2:U184=U184)*($Y$2:Y184="Waiting")*($W$2:W184=W184)),"")</f>
        <v/>
      </c>
      <c r="AA184" s="29">
        <f>IF(X184="","",U184&amp;"|"&amp;X184)</f>
        <v/>
      </c>
      <c r="AB184" s="29">
        <f>IF(Z184="","",U184&amp;"|"&amp;Z184)</f>
        <v/>
      </c>
    </row>
    <row r="185">
      <c r="M185" s="28" t="n"/>
      <c r="N185" s="33" t="n"/>
      <c r="O185" s="30" t="n"/>
      <c r="P185" s="30" t="n"/>
      <c r="Q185" s="28" t="n"/>
      <c r="R185" s="29">
        <f>IFERROR(TRIM(INDEX($A185:$L185,MATCH(Lists!$J$2,$A$1:$L$1,0))&amp;""),"")</f>
        <v/>
      </c>
      <c r="S185" s="29">
        <f>IFERROR(TRIM(INDEX($A185:$L185,MATCH(Lists!$J$3,$A$1:$L$1,0))&amp;""),"")</f>
        <v/>
      </c>
      <c r="T185" s="29">
        <f>IFERROR(TRIM(INDEX($A185:$L185,MATCH(Lists!$J$4,$A$1:$L$1,0))&amp;""),"")</f>
        <v/>
      </c>
      <c r="U185" s="29">
        <f>IFERROR(TRIM(INDEX($A185:$L185,MATCH(Lists!$J$5,$A$1:$L$1,0))&amp;""),"")</f>
        <v/>
      </c>
      <c r="V185" s="32">
        <f>IFERROR(IF(ISNUMBER(INDEX($A185:$L185,MATCH(Lists!$J$8,$A$1:$L$1,0))),INDEX($A185:$L185,MATCH(Lists!$J$8,$A$1:$L$1,0)),DATE(VALUE(LEFT(IFERROR(TRIM(INDEX($A185:$L185,MATCH(Lists!$J$8,$A$1:$L$1,0))&amp;""),""),4)),VALUE(MID(IFERROR(TRIM(INDEX($A185:$L185,MATCH(Lists!$J$8,$A$1:$L$1,0))&amp;""),""),6,2)),VALUE(MID(IFERROR(TRIM(INDEX($A185:$L185,MATCH(Lists!$J$8,$A$1:$L$1,0))&amp;""),""),9,2)))+TIME(VALUE(MID(IFERROR(TRIM(INDEX($A185:$L185,MATCH(Lists!$J$8,$A$1:$L$1,0))&amp;""),""),12,2)),VALUE(MID(IFERROR(TRIM(INDEX($A185:$L185,MATCH(Lists!$J$8,$A$1:$L$1,0))&amp;""),""),15,2)),VALUE(MID(IFERROR(TRIM(INDEX($A185:$L185,MATCH(Lists!$J$8,$A$1:$L$1,0))&amp;""),""),18,2)))),"")</f>
        <v/>
      </c>
      <c r="W185" s="29">
        <f>IF(V185="","",ROUND(V185*86400,0))</f>
        <v/>
      </c>
      <c r="X185" s="29">
        <f>IF(OR(R185="",U185="",W185=""),"",SUMPRODUCT(($U$2:$U$501=U185)*ISNUMBER($W$2:$W$501)*($W$2:$W$501&lt;W185))+SUMPRODUCT(($U$2:U185=U185)*($W$2:W185=W185)))</f>
        <v/>
      </c>
      <c r="Y185" s="29">
        <f>IF(R185="","",IF(LEN(O185)&gt;0,O185,IF(ISNUMBER(N185),"Offered","Waiting")))</f>
        <v/>
      </c>
      <c r="Z185" s="29">
        <f>IF(AND(Y185="Waiting",X185&lt;&gt;""),SUMPRODUCT(($U$2:$U$501=U185)*($Y$2:$Y$501="Waiting")*ISNUMBER($W$2:$W$501)*($W$2:$W$501&lt;W185))+SUMPRODUCT(($U$2:U185=U185)*($Y$2:Y185="Waiting")*($W$2:W185=W185)),"")</f>
        <v/>
      </c>
      <c r="AA185" s="29">
        <f>IF(X185="","",U185&amp;"|"&amp;X185)</f>
        <v/>
      </c>
      <c r="AB185" s="29">
        <f>IF(Z185="","",U185&amp;"|"&amp;Z185)</f>
        <v/>
      </c>
    </row>
    <row r="186">
      <c r="M186" s="28" t="n"/>
      <c r="N186" s="33" t="n"/>
      <c r="O186" s="30" t="n"/>
      <c r="P186" s="30" t="n"/>
      <c r="Q186" s="28" t="n"/>
      <c r="R186" s="29">
        <f>IFERROR(TRIM(INDEX($A186:$L186,MATCH(Lists!$J$2,$A$1:$L$1,0))&amp;""),"")</f>
        <v/>
      </c>
      <c r="S186" s="29">
        <f>IFERROR(TRIM(INDEX($A186:$L186,MATCH(Lists!$J$3,$A$1:$L$1,0))&amp;""),"")</f>
        <v/>
      </c>
      <c r="T186" s="29">
        <f>IFERROR(TRIM(INDEX($A186:$L186,MATCH(Lists!$J$4,$A$1:$L$1,0))&amp;""),"")</f>
        <v/>
      </c>
      <c r="U186" s="29">
        <f>IFERROR(TRIM(INDEX($A186:$L186,MATCH(Lists!$J$5,$A$1:$L$1,0))&amp;""),"")</f>
        <v/>
      </c>
      <c r="V186" s="32">
        <f>IFERROR(IF(ISNUMBER(INDEX($A186:$L186,MATCH(Lists!$J$8,$A$1:$L$1,0))),INDEX($A186:$L186,MATCH(Lists!$J$8,$A$1:$L$1,0)),DATE(VALUE(LEFT(IFERROR(TRIM(INDEX($A186:$L186,MATCH(Lists!$J$8,$A$1:$L$1,0))&amp;""),""),4)),VALUE(MID(IFERROR(TRIM(INDEX($A186:$L186,MATCH(Lists!$J$8,$A$1:$L$1,0))&amp;""),""),6,2)),VALUE(MID(IFERROR(TRIM(INDEX($A186:$L186,MATCH(Lists!$J$8,$A$1:$L$1,0))&amp;""),""),9,2)))+TIME(VALUE(MID(IFERROR(TRIM(INDEX($A186:$L186,MATCH(Lists!$J$8,$A$1:$L$1,0))&amp;""),""),12,2)),VALUE(MID(IFERROR(TRIM(INDEX($A186:$L186,MATCH(Lists!$J$8,$A$1:$L$1,0))&amp;""),""),15,2)),VALUE(MID(IFERROR(TRIM(INDEX($A186:$L186,MATCH(Lists!$J$8,$A$1:$L$1,0))&amp;""),""),18,2)))),"")</f>
        <v/>
      </c>
      <c r="W186" s="29">
        <f>IF(V186="","",ROUND(V186*86400,0))</f>
        <v/>
      </c>
      <c r="X186" s="29">
        <f>IF(OR(R186="",U186="",W186=""),"",SUMPRODUCT(($U$2:$U$501=U186)*ISNUMBER($W$2:$W$501)*($W$2:$W$501&lt;W186))+SUMPRODUCT(($U$2:U186=U186)*($W$2:W186=W186)))</f>
        <v/>
      </c>
      <c r="Y186" s="29">
        <f>IF(R186="","",IF(LEN(O186)&gt;0,O186,IF(ISNUMBER(N186),"Offered","Waiting")))</f>
        <v/>
      </c>
      <c r="Z186" s="29">
        <f>IF(AND(Y186="Waiting",X186&lt;&gt;""),SUMPRODUCT(($U$2:$U$501=U186)*($Y$2:$Y$501="Waiting")*ISNUMBER($W$2:$W$501)*($W$2:$W$501&lt;W186))+SUMPRODUCT(($U$2:U186=U186)*($Y$2:Y186="Waiting")*($W$2:W186=W186)),"")</f>
        <v/>
      </c>
      <c r="AA186" s="29">
        <f>IF(X186="","",U186&amp;"|"&amp;X186)</f>
        <v/>
      </c>
      <c r="AB186" s="29">
        <f>IF(Z186="","",U186&amp;"|"&amp;Z186)</f>
        <v/>
      </c>
    </row>
    <row r="187">
      <c r="M187" s="28" t="n"/>
      <c r="N187" s="33" t="n"/>
      <c r="O187" s="30" t="n"/>
      <c r="P187" s="30" t="n"/>
      <c r="Q187" s="28" t="n"/>
      <c r="R187" s="29">
        <f>IFERROR(TRIM(INDEX($A187:$L187,MATCH(Lists!$J$2,$A$1:$L$1,0))&amp;""),"")</f>
        <v/>
      </c>
      <c r="S187" s="29">
        <f>IFERROR(TRIM(INDEX($A187:$L187,MATCH(Lists!$J$3,$A$1:$L$1,0))&amp;""),"")</f>
        <v/>
      </c>
      <c r="T187" s="29">
        <f>IFERROR(TRIM(INDEX($A187:$L187,MATCH(Lists!$J$4,$A$1:$L$1,0))&amp;""),"")</f>
        <v/>
      </c>
      <c r="U187" s="29">
        <f>IFERROR(TRIM(INDEX($A187:$L187,MATCH(Lists!$J$5,$A$1:$L$1,0))&amp;""),"")</f>
        <v/>
      </c>
      <c r="V187" s="32">
        <f>IFERROR(IF(ISNUMBER(INDEX($A187:$L187,MATCH(Lists!$J$8,$A$1:$L$1,0))),INDEX($A187:$L187,MATCH(Lists!$J$8,$A$1:$L$1,0)),DATE(VALUE(LEFT(IFERROR(TRIM(INDEX($A187:$L187,MATCH(Lists!$J$8,$A$1:$L$1,0))&amp;""),""),4)),VALUE(MID(IFERROR(TRIM(INDEX($A187:$L187,MATCH(Lists!$J$8,$A$1:$L$1,0))&amp;""),""),6,2)),VALUE(MID(IFERROR(TRIM(INDEX($A187:$L187,MATCH(Lists!$J$8,$A$1:$L$1,0))&amp;""),""),9,2)))+TIME(VALUE(MID(IFERROR(TRIM(INDEX($A187:$L187,MATCH(Lists!$J$8,$A$1:$L$1,0))&amp;""),""),12,2)),VALUE(MID(IFERROR(TRIM(INDEX($A187:$L187,MATCH(Lists!$J$8,$A$1:$L$1,0))&amp;""),""),15,2)),VALUE(MID(IFERROR(TRIM(INDEX($A187:$L187,MATCH(Lists!$J$8,$A$1:$L$1,0))&amp;""),""),18,2)))),"")</f>
        <v/>
      </c>
      <c r="W187" s="29">
        <f>IF(V187="","",ROUND(V187*86400,0))</f>
        <v/>
      </c>
      <c r="X187" s="29">
        <f>IF(OR(R187="",U187="",W187=""),"",SUMPRODUCT(($U$2:$U$501=U187)*ISNUMBER($W$2:$W$501)*($W$2:$W$501&lt;W187))+SUMPRODUCT(($U$2:U187=U187)*($W$2:W187=W187)))</f>
        <v/>
      </c>
      <c r="Y187" s="29">
        <f>IF(R187="","",IF(LEN(O187)&gt;0,O187,IF(ISNUMBER(N187),"Offered","Waiting")))</f>
        <v/>
      </c>
      <c r="Z187" s="29">
        <f>IF(AND(Y187="Waiting",X187&lt;&gt;""),SUMPRODUCT(($U$2:$U$501=U187)*($Y$2:$Y$501="Waiting")*ISNUMBER($W$2:$W$501)*($W$2:$W$501&lt;W187))+SUMPRODUCT(($U$2:U187=U187)*($Y$2:Y187="Waiting")*($W$2:W187=W187)),"")</f>
        <v/>
      </c>
      <c r="AA187" s="29">
        <f>IF(X187="","",U187&amp;"|"&amp;X187)</f>
        <v/>
      </c>
      <c r="AB187" s="29">
        <f>IF(Z187="","",U187&amp;"|"&amp;Z187)</f>
        <v/>
      </c>
    </row>
    <row r="188">
      <c r="M188" s="28" t="n"/>
      <c r="N188" s="33" t="n"/>
      <c r="O188" s="30" t="n"/>
      <c r="P188" s="30" t="n"/>
      <c r="Q188" s="28" t="n"/>
      <c r="R188" s="29">
        <f>IFERROR(TRIM(INDEX($A188:$L188,MATCH(Lists!$J$2,$A$1:$L$1,0))&amp;""),"")</f>
        <v/>
      </c>
      <c r="S188" s="29">
        <f>IFERROR(TRIM(INDEX($A188:$L188,MATCH(Lists!$J$3,$A$1:$L$1,0))&amp;""),"")</f>
        <v/>
      </c>
      <c r="T188" s="29">
        <f>IFERROR(TRIM(INDEX($A188:$L188,MATCH(Lists!$J$4,$A$1:$L$1,0))&amp;""),"")</f>
        <v/>
      </c>
      <c r="U188" s="29">
        <f>IFERROR(TRIM(INDEX($A188:$L188,MATCH(Lists!$J$5,$A$1:$L$1,0))&amp;""),"")</f>
        <v/>
      </c>
      <c r="V188" s="32">
        <f>IFERROR(IF(ISNUMBER(INDEX($A188:$L188,MATCH(Lists!$J$8,$A$1:$L$1,0))),INDEX($A188:$L188,MATCH(Lists!$J$8,$A$1:$L$1,0)),DATE(VALUE(LEFT(IFERROR(TRIM(INDEX($A188:$L188,MATCH(Lists!$J$8,$A$1:$L$1,0))&amp;""),""),4)),VALUE(MID(IFERROR(TRIM(INDEX($A188:$L188,MATCH(Lists!$J$8,$A$1:$L$1,0))&amp;""),""),6,2)),VALUE(MID(IFERROR(TRIM(INDEX($A188:$L188,MATCH(Lists!$J$8,$A$1:$L$1,0))&amp;""),""),9,2)))+TIME(VALUE(MID(IFERROR(TRIM(INDEX($A188:$L188,MATCH(Lists!$J$8,$A$1:$L$1,0))&amp;""),""),12,2)),VALUE(MID(IFERROR(TRIM(INDEX($A188:$L188,MATCH(Lists!$J$8,$A$1:$L$1,0))&amp;""),""),15,2)),VALUE(MID(IFERROR(TRIM(INDEX($A188:$L188,MATCH(Lists!$J$8,$A$1:$L$1,0))&amp;""),""),18,2)))),"")</f>
        <v/>
      </c>
      <c r="W188" s="29">
        <f>IF(V188="","",ROUND(V188*86400,0))</f>
        <v/>
      </c>
      <c r="X188" s="29">
        <f>IF(OR(R188="",U188="",W188=""),"",SUMPRODUCT(($U$2:$U$501=U188)*ISNUMBER($W$2:$W$501)*($W$2:$W$501&lt;W188))+SUMPRODUCT(($U$2:U188=U188)*($W$2:W188=W188)))</f>
        <v/>
      </c>
      <c r="Y188" s="29">
        <f>IF(R188="","",IF(LEN(O188)&gt;0,O188,IF(ISNUMBER(N188),"Offered","Waiting")))</f>
        <v/>
      </c>
      <c r="Z188" s="29">
        <f>IF(AND(Y188="Waiting",X188&lt;&gt;""),SUMPRODUCT(($U$2:$U$501=U188)*($Y$2:$Y$501="Waiting")*ISNUMBER($W$2:$W$501)*($W$2:$W$501&lt;W188))+SUMPRODUCT(($U$2:U188=U188)*($Y$2:Y188="Waiting")*($W$2:W188=W188)),"")</f>
        <v/>
      </c>
      <c r="AA188" s="29">
        <f>IF(X188="","",U188&amp;"|"&amp;X188)</f>
        <v/>
      </c>
      <c r="AB188" s="29">
        <f>IF(Z188="","",U188&amp;"|"&amp;Z188)</f>
        <v/>
      </c>
    </row>
    <row r="189">
      <c r="M189" s="28" t="n"/>
      <c r="N189" s="33" t="n"/>
      <c r="O189" s="30" t="n"/>
      <c r="P189" s="30" t="n"/>
      <c r="Q189" s="28" t="n"/>
      <c r="R189" s="29">
        <f>IFERROR(TRIM(INDEX($A189:$L189,MATCH(Lists!$J$2,$A$1:$L$1,0))&amp;""),"")</f>
        <v/>
      </c>
      <c r="S189" s="29">
        <f>IFERROR(TRIM(INDEX($A189:$L189,MATCH(Lists!$J$3,$A$1:$L$1,0))&amp;""),"")</f>
        <v/>
      </c>
      <c r="T189" s="29">
        <f>IFERROR(TRIM(INDEX($A189:$L189,MATCH(Lists!$J$4,$A$1:$L$1,0))&amp;""),"")</f>
        <v/>
      </c>
      <c r="U189" s="29">
        <f>IFERROR(TRIM(INDEX($A189:$L189,MATCH(Lists!$J$5,$A$1:$L$1,0))&amp;""),"")</f>
        <v/>
      </c>
      <c r="V189" s="32">
        <f>IFERROR(IF(ISNUMBER(INDEX($A189:$L189,MATCH(Lists!$J$8,$A$1:$L$1,0))),INDEX($A189:$L189,MATCH(Lists!$J$8,$A$1:$L$1,0)),DATE(VALUE(LEFT(IFERROR(TRIM(INDEX($A189:$L189,MATCH(Lists!$J$8,$A$1:$L$1,0))&amp;""),""),4)),VALUE(MID(IFERROR(TRIM(INDEX($A189:$L189,MATCH(Lists!$J$8,$A$1:$L$1,0))&amp;""),""),6,2)),VALUE(MID(IFERROR(TRIM(INDEX($A189:$L189,MATCH(Lists!$J$8,$A$1:$L$1,0))&amp;""),""),9,2)))+TIME(VALUE(MID(IFERROR(TRIM(INDEX($A189:$L189,MATCH(Lists!$J$8,$A$1:$L$1,0))&amp;""),""),12,2)),VALUE(MID(IFERROR(TRIM(INDEX($A189:$L189,MATCH(Lists!$J$8,$A$1:$L$1,0))&amp;""),""),15,2)),VALUE(MID(IFERROR(TRIM(INDEX($A189:$L189,MATCH(Lists!$J$8,$A$1:$L$1,0))&amp;""),""),18,2)))),"")</f>
        <v/>
      </c>
      <c r="W189" s="29">
        <f>IF(V189="","",ROUND(V189*86400,0))</f>
        <v/>
      </c>
      <c r="X189" s="29">
        <f>IF(OR(R189="",U189="",W189=""),"",SUMPRODUCT(($U$2:$U$501=U189)*ISNUMBER($W$2:$W$501)*($W$2:$W$501&lt;W189))+SUMPRODUCT(($U$2:U189=U189)*($W$2:W189=W189)))</f>
        <v/>
      </c>
      <c r="Y189" s="29">
        <f>IF(R189="","",IF(LEN(O189)&gt;0,O189,IF(ISNUMBER(N189),"Offered","Waiting")))</f>
        <v/>
      </c>
      <c r="Z189" s="29">
        <f>IF(AND(Y189="Waiting",X189&lt;&gt;""),SUMPRODUCT(($U$2:$U$501=U189)*($Y$2:$Y$501="Waiting")*ISNUMBER($W$2:$W$501)*($W$2:$W$501&lt;W189))+SUMPRODUCT(($U$2:U189=U189)*($Y$2:Y189="Waiting")*($W$2:W189=W189)),"")</f>
        <v/>
      </c>
      <c r="AA189" s="29">
        <f>IF(X189="","",U189&amp;"|"&amp;X189)</f>
        <v/>
      </c>
      <c r="AB189" s="29">
        <f>IF(Z189="","",U189&amp;"|"&amp;Z189)</f>
        <v/>
      </c>
    </row>
    <row r="190">
      <c r="M190" s="28" t="n"/>
      <c r="N190" s="33" t="n"/>
      <c r="O190" s="30" t="n"/>
      <c r="P190" s="30" t="n"/>
      <c r="Q190" s="28" t="n"/>
      <c r="R190" s="29">
        <f>IFERROR(TRIM(INDEX($A190:$L190,MATCH(Lists!$J$2,$A$1:$L$1,0))&amp;""),"")</f>
        <v/>
      </c>
      <c r="S190" s="29">
        <f>IFERROR(TRIM(INDEX($A190:$L190,MATCH(Lists!$J$3,$A$1:$L$1,0))&amp;""),"")</f>
        <v/>
      </c>
      <c r="T190" s="29">
        <f>IFERROR(TRIM(INDEX($A190:$L190,MATCH(Lists!$J$4,$A$1:$L$1,0))&amp;""),"")</f>
        <v/>
      </c>
      <c r="U190" s="29">
        <f>IFERROR(TRIM(INDEX($A190:$L190,MATCH(Lists!$J$5,$A$1:$L$1,0))&amp;""),"")</f>
        <v/>
      </c>
      <c r="V190" s="32">
        <f>IFERROR(IF(ISNUMBER(INDEX($A190:$L190,MATCH(Lists!$J$8,$A$1:$L$1,0))),INDEX($A190:$L190,MATCH(Lists!$J$8,$A$1:$L$1,0)),DATE(VALUE(LEFT(IFERROR(TRIM(INDEX($A190:$L190,MATCH(Lists!$J$8,$A$1:$L$1,0))&amp;""),""),4)),VALUE(MID(IFERROR(TRIM(INDEX($A190:$L190,MATCH(Lists!$J$8,$A$1:$L$1,0))&amp;""),""),6,2)),VALUE(MID(IFERROR(TRIM(INDEX($A190:$L190,MATCH(Lists!$J$8,$A$1:$L$1,0))&amp;""),""),9,2)))+TIME(VALUE(MID(IFERROR(TRIM(INDEX($A190:$L190,MATCH(Lists!$J$8,$A$1:$L$1,0))&amp;""),""),12,2)),VALUE(MID(IFERROR(TRIM(INDEX($A190:$L190,MATCH(Lists!$J$8,$A$1:$L$1,0))&amp;""),""),15,2)),VALUE(MID(IFERROR(TRIM(INDEX($A190:$L190,MATCH(Lists!$J$8,$A$1:$L$1,0))&amp;""),""),18,2)))),"")</f>
        <v/>
      </c>
      <c r="W190" s="29">
        <f>IF(V190="","",ROUND(V190*86400,0))</f>
        <v/>
      </c>
      <c r="X190" s="29">
        <f>IF(OR(R190="",U190="",W190=""),"",SUMPRODUCT(($U$2:$U$501=U190)*ISNUMBER($W$2:$W$501)*($W$2:$W$501&lt;W190))+SUMPRODUCT(($U$2:U190=U190)*($W$2:W190=W190)))</f>
        <v/>
      </c>
      <c r="Y190" s="29">
        <f>IF(R190="","",IF(LEN(O190)&gt;0,O190,IF(ISNUMBER(N190),"Offered","Waiting")))</f>
        <v/>
      </c>
      <c r="Z190" s="29">
        <f>IF(AND(Y190="Waiting",X190&lt;&gt;""),SUMPRODUCT(($U$2:$U$501=U190)*($Y$2:$Y$501="Waiting")*ISNUMBER($W$2:$W$501)*($W$2:$W$501&lt;W190))+SUMPRODUCT(($U$2:U190=U190)*($Y$2:Y190="Waiting")*($W$2:W190=W190)),"")</f>
        <v/>
      </c>
      <c r="AA190" s="29">
        <f>IF(X190="","",U190&amp;"|"&amp;X190)</f>
        <v/>
      </c>
      <c r="AB190" s="29">
        <f>IF(Z190="","",U190&amp;"|"&amp;Z190)</f>
        <v/>
      </c>
    </row>
    <row r="191">
      <c r="M191" s="28" t="n"/>
      <c r="N191" s="33" t="n"/>
      <c r="O191" s="30" t="n"/>
      <c r="P191" s="30" t="n"/>
      <c r="Q191" s="28" t="n"/>
      <c r="R191" s="29">
        <f>IFERROR(TRIM(INDEX($A191:$L191,MATCH(Lists!$J$2,$A$1:$L$1,0))&amp;""),"")</f>
        <v/>
      </c>
      <c r="S191" s="29">
        <f>IFERROR(TRIM(INDEX($A191:$L191,MATCH(Lists!$J$3,$A$1:$L$1,0))&amp;""),"")</f>
        <v/>
      </c>
      <c r="T191" s="29">
        <f>IFERROR(TRIM(INDEX($A191:$L191,MATCH(Lists!$J$4,$A$1:$L$1,0))&amp;""),"")</f>
        <v/>
      </c>
      <c r="U191" s="29">
        <f>IFERROR(TRIM(INDEX($A191:$L191,MATCH(Lists!$J$5,$A$1:$L$1,0))&amp;""),"")</f>
        <v/>
      </c>
      <c r="V191" s="32">
        <f>IFERROR(IF(ISNUMBER(INDEX($A191:$L191,MATCH(Lists!$J$8,$A$1:$L$1,0))),INDEX($A191:$L191,MATCH(Lists!$J$8,$A$1:$L$1,0)),DATE(VALUE(LEFT(IFERROR(TRIM(INDEX($A191:$L191,MATCH(Lists!$J$8,$A$1:$L$1,0))&amp;""),""),4)),VALUE(MID(IFERROR(TRIM(INDEX($A191:$L191,MATCH(Lists!$J$8,$A$1:$L$1,0))&amp;""),""),6,2)),VALUE(MID(IFERROR(TRIM(INDEX($A191:$L191,MATCH(Lists!$J$8,$A$1:$L$1,0))&amp;""),""),9,2)))+TIME(VALUE(MID(IFERROR(TRIM(INDEX($A191:$L191,MATCH(Lists!$J$8,$A$1:$L$1,0))&amp;""),""),12,2)),VALUE(MID(IFERROR(TRIM(INDEX($A191:$L191,MATCH(Lists!$J$8,$A$1:$L$1,0))&amp;""),""),15,2)),VALUE(MID(IFERROR(TRIM(INDEX($A191:$L191,MATCH(Lists!$J$8,$A$1:$L$1,0))&amp;""),""),18,2)))),"")</f>
        <v/>
      </c>
      <c r="W191" s="29">
        <f>IF(V191="","",ROUND(V191*86400,0))</f>
        <v/>
      </c>
      <c r="X191" s="29">
        <f>IF(OR(R191="",U191="",W191=""),"",SUMPRODUCT(($U$2:$U$501=U191)*ISNUMBER($W$2:$W$501)*($W$2:$W$501&lt;W191))+SUMPRODUCT(($U$2:U191=U191)*($W$2:W191=W191)))</f>
        <v/>
      </c>
      <c r="Y191" s="29">
        <f>IF(R191="","",IF(LEN(O191)&gt;0,O191,IF(ISNUMBER(N191),"Offered","Waiting")))</f>
        <v/>
      </c>
      <c r="Z191" s="29">
        <f>IF(AND(Y191="Waiting",X191&lt;&gt;""),SUMPRODUCT(($U$2:$U$501=U191)*($Y$2:$Y$501="Waiting")*ISNUMBER($W$2:$W$501)*($W$2:$W$501&lt;W191))+SUMPRODUCT(($U$2:U191=U191)*($Y$2:Y191="Waiting")*($W$2:W191=W191)),"")</f>
        <v/>
      </c>
      <c r="AA191" s="29">
        <f>IF(X191="","",U191&amp;"|"&amp;X191)</f>
        <v/>
      </c>
      <c r="AB191" s="29">
        <f>IF(Z191="","",U191&amp;"|"&amp;Z191)</f>
        <v/>
      </c>
    </row>
    <row r="192">
      <c r="M192" s="28" t="n"/>
      <c r="N192" s="33" t="n"/>
      <c r="O192" s="30" t="n"/>
      <c r="P192" s="30" t="n"/>
      <c r="Q192" s="28" t="n"/>
      <c r="R192" s="29">
        <f>IFERROR(TRIM(INDEX($A192:$L192,MATCH(Lists!$J$2,$A$1:$L$1,0))&amp;""),"")</f>
        <v/>
      </c>
      <c r="S192" s="29">
        <f>IFERROR(TRIM(INDEX($A192:$L192,MATCH(Lists!$J$3,$A$1:$L$1,0))&amp;""),"")</f>
        <v/>
      </c>
      <c r="T192" s="29">
        <f>IFERROR(TRIM(INDEX($A192:$L192,MATCH(Lists!$J$4,$A$1:$L$1,0))&amp;""),"")</f>
        <v/>
      </c>
      <c r="U192" s="29">
        <f>IFERROR(TRIM(INDEX($A192:$L192,MATCH(Lists!$J$5,$A$1:$L$1,0))&amp;""),"")</f>
        <v/>
      </c>
      <c r="V192" s="32">
        <f>IFERROR(IF(ISNUMBER(INDEX($A192:$L192,MATCH(Lists!$J$8,$A$1:$L$1,0))),INDEX($A192:$L192,MATCH(Lists!$J$8,$A$1:$L$1,0)),DATE(VALUE(LEFT(IFERROR(TRIM(INDEX($A192:$L192,MATCH(Lists!$J$8,$A$1:$L$1,0))&amp;""),""),4)),VALUE(MID(IFERROR(TRIM(INDEX($A192:$L192,MATCH(Lists!$J$8,$A$1:$L$1,0))&amp;""),""),6,2)),VALUE(MID(IFERROR(TRIM(INDEX($A192:$L192,MATCH(Lists!$J$8,$A$1:$L$1,0))&amp;""),""),9,2)))+TIME(VALUE(MID(IFERROR(TRIM(INDEX($A192:$L192,MATCH(Lists!$J$8,$A$1:$L$1,0))&amp;""),""),12,2)),VALUE(MID(IFERROR(TRIM(INDEX($A192:$L192,MATCH(Lists!$J$8,$A$1:$L$1,0))&amp;""),""),15,2)),VALUE(MID(IFERROR(TRIM(INDEX($A192:$L192,MATCH(Lists!$J$8,$A$1:$L$1,0))&amp;""),""),18,2)))),"")</f>
        <v/>
      </c>
      <c r="W192" s="29">
        <f>IF(V192="","",ROUND(V192*86400,0))</f>
        <v/>
      </c>
      <c r="X192" s="29">
        <f>IF(OR(R192="",U192="",W192=""),"",SUMPRODUCT(($U$2:$U$501=U192)*ISNUMBER($W$2:$W$501)*($W$2:$W$501&lt;W192))+SUMPRODUCT(($U$2:U192=U192)*($W$2:W192=W192)))</f>
        <v/>
      </c>
      <c r="Y192" s="29">
        <f>IF(R192="","",IF(LEN(O192)&gt;0,O192,IF(ISNUMBER(N192),"Offered","Waiting")))</f>
        <v/>
      </c>
      <c r="Z192" s="29">
        <f>IF(AND(Y192="Waiting",X192&lt;&gt;""),SUMPRODUCT(($U$2:$U$501=U192)*($Y$2:$Y$501="Waiting")*ISNUMBER($W$2:$W$501)*($W$2:$W$501&lt;W192))+SUMPRODUCT(($U$2:U192=U192)*($Y$2:Y192="Waiting")*($W$2:W192=W192)),"")</f>
        <v/>
      </c>
      <c r="AA192" s="29">
        <f>IF(X192="","",U192&amp;"|"&amp;X192)</f>
        <v/>
      </c>
      <c r="AB192" s="29">
        <f>IF(Z192="","",U192&amp;"|"&amp;Z192)</f>
        <v/>
      </c>
    </row>
    <row r="193">
      <c r="M193" s="28" t="n"/>
      <c r="N193" s="33" t="n"/>
      <c r="O193" s="30" t="n"/>
      <c r="P193" s="30" t="n"/>
      <c r="Q193" s="28" t="n"/>
      <c r="R193" s="29">
        <f>IFERROR(TRIM(INDEX($A193:$L193,MATCH(Lists!$J$2,$A$1:$L$1,0))&amp;""),"")</f>
        <v/>
      </c>
      <c r="S193" s="29">
        <f>IFERROR(TRIM(INDEX($A193:$L193,MATCH(Lists!$J$3,$A$1:$L$1,0))&amp;""),"")</f>
        <v/>
      </c>
      <c r="T193" s="29">
        <f>IFERROR(TRIM(INDEX($A193:$L193,MATCH(Lists!$J$4,$A$1:$L$1,0))&amp;""),"")</f>
        <v/>
      </c>
      <c r="U193" s="29">
        <f>IFERROR(TRIM(INDEX($A193:$L193,MATCH(Lists!$J$5,$A$1:$L$1,0))&amp;""),"")</f>
        <v/>
      </c>
      <c r="V193" s="32">
        <f>IFERROR(IF(ISNUMBER(INDEX($A193:$L193,MATCH(Lists!$J$8,$A$1:$L$1,0))),INDEX($A193:$L193,MATCH(Lists!$J$8,$A$1:$L$1,0)),DATE(VALUE(LEFT(IFERROR(TRIM(INDEX($A193:$L193,MATCH(Lists!$J$8,$A$1:$L$1,0))&amp;""),""),4)),VALUE(MID(IFERROR(TRIM(INDEX($A193:$L193,MATCH(Lists!$J$8,$A$1:$L$1,0))&amp;""),""),6,2)),VALUE(MID(IFERROR(TRIM(INDEX($A193:$L193,MATCH(Lists!$J$8,$A$1:$L$1,0))&amp;""),""),9,2)))+TIME(VALUE(MID(IFERROR(TRIM(INDEX($A193:$L193,MATCH(Lists!$J$8,$A$1:$L$1,0))&amp;""),""),12,2)),VALUE(MID(IFERROR(TRIM(INDEX($A193:$L193,MATCH(Lists!$J$8,$A$1:$L$1,0))&amp;""),""),15,2)),VALUE(MID(IFERROR(TRIM(INDEX($A193:$L193,MATCH(Lists!$J$8,$A$1:$L$1,0))&amp;""),""),18,2)))),"")</f>
        <v/>
      </c>
      <c r="W193" s="29">
        <f>IF(V193="","",ROUND(V193*86400,0))</f>
        <v/>
      </c>
      <c r="X193" s="29">
        <f>IF(OR(R193="",U193="",W193=""),"",SUMPRODUCT(($U$2:$U$501=U193)*ISNUMBER($W$2:$W$501)*($W$2:$W$501&lt;W193))+SUMPRODUCT(($U$2:U193=U193)*($W$2:W193=W193)))</f>
        <v/>
      </c>
      <c r="Y193" s="29">
        <f>IF(R193="","",IF(LEN(O193)&gt;0,O193,IF(ISNUMBER(N193),"Offered","Waiting")))</f>
        <v/>
      </c>
      <c r="Z193" s="29">
        <f>IF(AND(Y193="Waiting",X193&lt;&gt;""),SUMPRODUCT(($U$2:$U$501=U193)*($Y$2:$Y$501="Waiting")*ISNUMBER($W$2:$W$501)*($W$2:$W$501&lt;W193))+SUMPRODUCT(($U$2:U193=U193)*($Y$2:Y193="Waiting")*($W$2:W193=W193)),"")</f>
        <v/>
      </c>
      <c r="AA193" s="29">
        <f>IF(X193="","",U193&amp;"|"&amp;X193)</f>
        <v/>
      </c>
      <c r="AB193" s="29">
        <f>IF(Z193="","",U193&amp;"|"&amp;Z193)</f>
        <v/>
      </c>
    </row>
    <row r="194">
      <c r="M194" s="28" t="n"/>
      <c r="N194" s="33" t="n"/>
      <c r="O194" s="30" t="n"/>
      <c r="P194" s="30" t="n"/>
      <c r="Q194" s="28" t="n"/>
      <c r="R194" s="29">
        <f>IFERROR(TRIM(INDEX($A194:$L194,MATCH(Lists!$J$2,$A$1:$L$1,0))&amp;""),"")</f>
        <v/>
      </c>
      <c r="S194" s="29">
        <f>IFERROR(TRIM(INDEX($A194:$L194,MATCH(Lists!$J$3,$A$1:$L$1,0))&amp;""),"")</f>
        <v/>
      </c>
      <c r="T194" s="29">
        <f>IFERROR(TRIM(INDEX($A194:$L194,MATCH(Lists!$J$4,$A$1:$L$1,0))&amp;""),"")</f>
        <v/>
      </c>
      <c r="U194" s="29">
        <f>IFERROR(TRIM(INDEX($A194:$L194,MATCH(Lists!$J$5,$A$1:$L$1,0))&amp;""),"")</f>
        <v/>
      </c>
      <c r="V194" s="32">
        <f>IFERROR(IF(ISNUMBER(INDEX($A194:$L194,MATCH(Lists!$J$8,$A$1:$L$1,0))),INDEX($A194:$L194,MATCH(Lists!$J$8,$A$1:$L$1,0)),DATE(VALUE(LEFT(IFERROR(TRIM(INDEX($A194:$L194,MATCH(Lists!$J$8,$A$1:$L$1,0))&amp;""),""),4)),VALUE(MID(IFERROR(TRIM(INDEX($A194:$L194,MATCH(Lists!$J$8,$A$1:$L$1,0))&amp;""),""),6,2)),VALUE(MID(IFERROR(TRIM(INDEX($A194:$L194,MATCH(Lists!$J$8,$A$1:$L$1,0))&amp;""),""),9,2)))+TIME(VALUE(MID(IFERROR(TRIM(INDEX($A194:$L194,MATCH(Lists!$J$8,$A$1:$L$1,0))&amp;""),""),12,2)),VALUE(MID(IFERROR(TRIM(INDEX($A194:$L194,MATCH(Lists!$J$8,$A$1:$L$1,0))&amp;""),""),15,2)),VALUE(MID(IFERROR(TRIM(INDEX($A194:$L194,MATCH(Lists!$J$8,$A$1:$L$1,0))&amp;""),""),18,2)))),"")</f>
        <v/>
      </c>
      <c r="W194" s="29">
        <f>IF(V194="","",ROUND(V194*86400,0))</f>
        <v/>
      </c>
      <c r="X194" s="29">
        <f>IF(OR(R194="",U194="",W194=""),"",SUMPRODUCT(($U$2:$U$501=U194)*ISNUMBER($W$2:$W$501)*($W$2:$W$501&lt;W194))+SUMPRODUCT(($U$2:U194=U194)*($W$2:W194=W194)))</f>
        <v/>
      </c>
      <c r="Y194" s="29">
        <f>IF(R194="","",IF(LEN(O194)&gt;0,O194,IF(ISNUMBER(N194),"Offered","Waiting")))</f>
        <v/>
      </c>
      <c r="Z194" s="29">
        <f>IF(AND(Y194="Waiting",X194&lt;&gt;""),SUMPRODUCT(($U$2:$U$501=U194)*($Y$2:$Y$501="Waiting")*ISNUMBER($W$2:$W$501)*($W$2:$W$501&lt;W194))+SUMPRODUCT(($U$2:U194=U194)*($Y$2:Y194="Waiting")*($W$2:W194=W194)),"")</f>
        <v/>
      </c>
      <c r="AA194" s="29">
        <f>IF(X194="","",U194&amp;"|"&amp;X194)</f>
        <v/>
      </c>
      <c r="AB194" s="29">
        <f>IF(Z194="","",U194&amp;"|"&amp;Z194)</f>
        <v/>
      </c>
    </row>
    <row r="195">
      <c r="M195" s="28" t="n"/>
      <c r="N195" s="33" t="n"/>
      <c r="O195" s="30" t="n"/>
      <c r="P195" s="30" t="n"/>
      <c r="Q195" s="28" t="n"/>
      <c r="R195" s="29">
        <f>IFERROR(TRIM(INDEX($A195:$L195,MATCH(Lists!$J$2,$A$1:$L$1,0))&amp;""),"")</f>
        <v/>
      </c>
      <c r="S195" s="29">
        <f>IFERROR(TRIM(INDEX($A195:$L195,MATCH(Lists!$J$3,$A$1:$L$1,0))&amp;""),"")</f>
        <v/>
      </c>
      <c r="T195" s="29">
        <f>IFERROR(TRIM(INDEX($A195:$L195,MATCH(Lists!$J$4,$A$1:$L$1,0))&amp;""),"")</f>
        <v/>
      </c>
      <c r="U195" s="29">
        <f>IFERROR(TRIM(INDEX($A195:$L195,MATCH(Lists!$J$5,$A$1:$L$1,0))&amp;""),"")</f>
        <v/>
      </c>
      <c r="V195" s="32">
        <f>IFERROR(IF(ISNUMBER(INDEX($A195:$L195,MATCH(Lists!$J$8,$A$1:$L$1,0))),INDEX($A195:$L195,MATCH(Lists!$J$8,$A$1:$L$1,0)),DATE(VALUE(LEFT(IFERROR(TRIM(INDEX($A195:$L195,MATCH(Lists!$J$8,$A$1:$L$1,0))&amp;""),""),4)),VALUE(MID(IFERROR(TRIM(INDEX($A195:$L195,MATCH(Lists!$J$8,$A$1:$L$1,0))&amp;""),""),6,2)),VALUE(MID(IFERROR(TRIM(INDEX($A195:$L195,MATCH(Lists!$J$8,$A$1:$L$1,0))&amp;""),""),9,2)))+TIME(VALUE(MID(IFERROR(TRIM(INDEX($A195:$L195,MATCH(Lists!$J$8,$A$1:$L$1,0))&amp;""),""),12,2)),VALUE(MID(IFERROR(TRIM(INDEX($A195:$L195,MATCH(Lists!$J$8,$A$1:$L$1,0))&amp;""),""),15,2)),VALUE(MID(IFERROR(TRIM(INDEX($A195:$L195,MATCH(Lists!$J$8,$A$1:$L$1,0))&amp;""),""),18,2)))),"")</f>
        <v/>
      </c>
      <c r="W195" s="29">
        <f>IF(V195="","",ROUND(V195*86400,0))</f>
        <v/>
      </c>
      <c r="X195" s="29">
        <f>IF(OR(R195="",U195="",W195=""),"",SUMPRODUCT(($U$2:$U$501=U195)*ISNUMBER($W$2:$W$501)*($W$2:$W$501&lt;W195))+SUMPRODUCT(($U$2:U195=U195)*($W$2:W195=W195)))</f>
        <v/>
      </c>
      <c r="Y195" s="29">
        <f>IF(R195="","",IF(LEN(O195)&gt;0,O195,IF(ISNUMBER(N195),"Offered","Waiting")))</f>
        <v/>
      </c>
      <c r="Z195" s="29">
        <f>IF(AND(Y195="Waiting",X195&lt;&gt;""),SUMPRODUCT(($U$2:$U$501=U195)*($Y$2:$Y$501="Waiting")*ISNUMBER($W$2:$W$501)*($W$2:$W$501&lt;W195))+SUMPRODUCT(($U$2:U195=U195)*($Y$2:Y195="Waiting")*($W$2:W195=W195)),"")</f>
        <v/>
      </c>
      <c r="AA195" s="29">
        <f>IF(X195="","",U195&amp;"|"&amp;X195)</f>
        <v/>
      </c>
      <c r="AB195" s="29">
        <f>IF(Z195="","",U195&amp;"|"&amp;Z195)</f>
        <v/>
      </c>
    </row>
    <row r="196">
      <c r="M196" s="28" t="n"/>
      <c r="N196" s="33" t="n"/>
      <c r="O196" s="30" t="n"/>
      <c r="P196" s="30" t="n"/>
      <c r="Q196" s="28" t="n"/>
      <c r="R196" s="29">
        <f>IFERROR(TRIM(INDEX($A196:$L196,MATCH(Lists!$J$2,$A$1:$L$1,0))&amp;""),"")</f>
        <v/>
      </c>
      <c r="S196" s="29">
        <f>IFERROR(TRIM(INDEX($A196:$L196,MATCH(Lists!$J$3,$A$1:$L$1,0))&amp;""),"")</f>
        <v/>
      </c>
      <c r="T196" s="29">
        <f>IFERROR(TRIM(INDEX($A196:$L196,MATCH(Lists!$J$4,$A$1:$L$1,0))&amp;""),"")</f>
        <v/>
      </c>
      <c r="U196" s="29">
        <f>IFERROR(TRIM(INDEX($A196:$L196,MATCH(Lists!$J$5,$A$1:$L$1,0))&amp;""),"")</f>
        <v/>
      </c>
      <c r="V196" s="32">
        <f>IFERROR(IF(ISNUMBER(INDEX($A196:$L196,MATCH(Lists!$J$8,$A$1:$L$1,0))),INDEX($A196:$L196,MATCH(Lists!$J$8,$A$1:$L$1,0)),DATE(VALUE(LEFT(IFERROR(TRIM(INDEX($A196:$L196,MATCH(Lists!$J$8,$A$1:$L$1,0))&amp;""),""),4)),VALUE(MID(IFERROR(TRIM(INDEX($A196:$L196,MATCH(Lists!$J$8,$A$1:$L$1,0))&amp;""),""),6,2)),VALUE(MID(IFERROR(TRIM(INDEX($A196:$L196,MATCH(Lists!$J$8,$A$1:$L$1,0))&amp;""),""),9,2)))+TIME(VALUE(MID(IFERROR(TRIM(INDEX($A196:$L196,MATCH(Lists!$J$8,$A$1:$L$1,0))&amp;""),""),12,2)),VALUE(MID(IFERROR(TRIM(INDEX($A196:$L196,MATCH(Lists!$J$8,$A$1:$L$1,0))&amp;""),""),15,2)),VALUE(MID(IFERROR(TRIM(INDEX($A196:$L196,MATCH(Lists!$J$8,$A$1:$L$1,0))&amp;""),""),18,2)))),"")</f>
        <v/>
      </c>
      <c r="W196" s="29">
        <f>IF(V196="","",ROUND(V196*86400,0))</f>
        <v/>
      </c>
      <c r="X196" s="29">
        <f>IF(OR(R196="",U196="",W196=""),"",SUMPRODUCT(($U$2:$U$501=U196)*ISNUMBER($W$2:$W$501)*($W$2:$W$501&lt;W196))+SUMPRODUCT(($U$2:U196=U196)*($W$2:W196=W196)))</f>
        <v/>
      </c>
      <c r="Y196" s="29">
        <f>IF(R196="","",IF(LEN(O196)&gt;0,O196,IF(ISNUMBER(N196),"Offered","Waiting")))</f>
        <v/>
      </c>
      <c r="Z196" s="29">
        <f>IF(AND(Y196="Waiting",X196&lt;&gt;""),SUMPRODUCT(($U$2:$U$501=U196)*($Y$2:$Y$501="Waiting")*ISNUMBER($W$2:$W$501)*($W$2:$W$501&lt;W196))+SUMPRODUCT(($U$2:U196=U196)*($Y$2:Y196="Waiting")*($W$2:W196=W196)),"")</f>
        <v/>
      </c>
      <c r="AA196" s="29">
        <f>IF(X196="","",U196&amp;"|"&amp;X196)</f>
        <v/>
      </c>
      <c r="AB196" s="29">
        <f>IF(Z196="","",U196&amp;"|"&amp;Z196)</f>
        <v/>
      </c>
    </row>
    <row r="197">
      <c r="M197" s="28" t="n"/>
      <c r="N197" s="33" t="n"/>
      <c r="O197" s="30" t="n"/>
      <c r="P197" s="30" t="n"/>
      <c r="Q197" s="28" t="n"/>
      <c r="R197" s="29">
        <f>IFERROR(TRIM(INDEX($A197:$L197,MATCH(Lists!$J$2,$A$1:$L$1,0))&amp;""),"")</f>
        <v/>
      </c>
      <c r="S197" s="29">
        <f>IFERROR(TRIM(INDEX($A197:$L197,MATCH(Lists!$J$3,$A$1:$L$1,0))&amp;""),"")</f>
        <v/>
      </c>
      <c r="T197" s="29">
        <f>IFERROR(TRIM(INDEX($A197:$L197,MATCH(Lists!$J$4,$A$1:$L$1,0))&amp;""),"")</f>
        <v/>
      </c>
      <c r="U197" s="29">
        <f>IFERROR(TRIM(INDEX($A197:$L197,MATCH(Lists!$J$5,$A$1:$L$1,0))&amp;""),"")</f>
        <v/>
      </c>
      <c r="V197" s="32">
        <f>IFERROR(IF(ISNUMBER(INDEX($A197:$L197,MATCH(Lists!$J$8,$A$1:$L$1,0))),INDEX($A197:$L197,MATCH(Lists!$J$8,$A$1:$L$1,0)),DATE(VALUE(LEFT(IFERROR(TRIM(INDEX($A197:$L197,MATCH(Lists!$J$8,$A$1:$L$1,0))&amp;""),""),4)),VALUE(MID(IFERROR(TRIM(INDEX($A197:$L197,MATCH(Lists!$J$8,$A$1:$L$1,0))&amp;""),""),6,2)),VALUE(MID(IFERROR(TRIM(INDEX($A197:$L197,MATCH(Lists!$J$8,$A$1:$L$1,0))&amp;""),""),9,2)))+TIME(VALUE(MID(IFERROR(TRIM(INDEX($A197:$L197,MATCH(Lists!$J$8,$A$1:$L$1,0))&amp;""),""),12,2)),VALUE(MID(IFERROR(TRIM(INDEX($A197:$L197,MATCH(Lists!$J$8,$A$1:$L$1,0))&amp;""),""),15,2)),VALUE(MID(IFERROR(TRIM(INDEX($A197:$L197,MATCH(Lists!$J$8,$A$1:$L$1,0))&amp;""),""),18,2)))),"")</f>
        <v/>
      </c>
      <c r="W197" s="29">
        <f>IF(V197="","",ROUND(V197*86400,0))</f>
        <v/>
      </c>
      <c r="X197" s="29">
        <f>IF(OR(R197="",U197="",W197=""),"",SUMPRODUCT(($U$2:$U$501=U197)*ISNUMBER($W$2:$W$501)*($W$2:$W$501&lt;W197))+SUMPRODUCT(($U$2:U197=U197)*($W$2:W197=W197)))</f>
        <v/>
      </c>
      <c r="Y197" s="29">
        <f>IF(R197="","",IF(LEN(O197)&gt;0,O197,IF(ISNUMBER(N197),"Offered","Waiting")))</f>
        <v/>
      </c>
      <c r="Z197" s="29">
        <f>IF(AND(Y197="Waiting",X197&lt;&gt;""),SUMPRODUCT(($U$2:$U$501=U197)*($Y$2:$Y$501="Waiting")*ISNUMBER($W$2:$W$501)*($W$2:$W$501&lt;W197))+SUMPRODUCT(($U$2:U197=U197)*($Y$2:Y197="Waiting")*($W$2:W197=W197)),"")</f>
        <v/>
      </c>
      <c r="AA197" s="29">
        <f>IF(X197="","",U197&amp;"|"&amp;X197)</f>
        <v/>
      </c>
      <c r="AB197" s="29">
        <f>IF(Z197="","",U197&amp;"|"&amp;Z197)</f>
        <v/>
      </c>
    </row>
    <row r="198">
      <c r="M198" s="28" t="n"/>
      <c r="N198" s="33" t="n"/>
      <c r="O198" s="30" t="n"/>
      <c r="P198" s="30" t="n"/>
      <c r="Q198" s="28" t="n"/>
      <c r="R198" s="29">
        <f>IFERROR(TRIM(INDEX($A198:$L198,MATCH(Lists!$J$2,$A$1:$L$1,0))&amp;""),"")</f>
        <v/>
      </c>
      <c r="S198" s="29">
        <f>IFERROR(TRIM(INDEX($A198:$L198,MATCH(Lists!$J$3,$A$1:$L$1,0))&amp;""),"")</f>
        <v/>
      </c>
      <c r="T198" s="29">
        <f>IFERROR(TRIM(INDEX($A198:$L198,MATCH(Lists!$J$4,$A$1:$L$1,0))&amp;""),"")</f>
        <v/>
      </c>
      <c r="U198" s="29">
        <f>IFERROR(TRIM(INDEX($A198:$L198,MATCH(Lists!$J$5,$A$1:$L$1,0))&amp;""),"")</f>
        <v/>
      </c>
      <c r="V198" s="32">
        <f>IFERROR(IF(ISNUMBER(INDEX($A198:$L198,MATCH(Lists!$J$8,$A$1:$L$1,0))),INDEX($A198:$L198,MATCH(Lists!$J$8,$A$1:$L$1,0)),DATE(VALUE(LEFT(IFERROR(TRIM(INDEX($A198:$L198,MATCH(Lists!$J$8,$A$1:$L$1,0))&amp;""),""),4)),VALUE(MID(IFERROR(TRIM(INDEX($A198:$L198,MATCH(Lists!$J$8,$A$1:$L$1,0))&amp;""),""),6,2)),VALUE(MID(IFERROR(TRIM(INDEX($A198:$L198,MATCH(Lists!$J$8,$A$1:$L$1,0))&amp;""),""),9,2)))+TIME(VALUE(MID(IFERROR(TRIM(INDEX($A198:$L198,MATCH(Lists!$J$8,$A$1:$L$1,0))&amp;""),""),12,2)),VALUE(MID(IFERROR(TRIM(INDEX($A198:$L198,MATCH(Lists!$J$8,$A$1:$L$1,0))&amp;""),""),15,2)),VALUE(MID(IFERROR(TRIM(INDEX($A198:$L198,MATCH(Lists!$J$8,$A$1:$L$1,0))&amp;""),""),18,2)))),"")</f>
        <v/>
      </c>
      <c r="W198" s="29">
        <f>IF(V198="","",ROUND(V198*86400,0))</f>
        <v/>
      </c>
      <c r="X198" s="29">
        <f>IF(OR(R198="",U198="",W198=""),"",SUMPRODUCT(($U$2:$U$501=U198)*ISNUMBER($W$2:$W$501)*($W$2:$W$501&lt;W198))+SUMPRODUCT(($U$2:U198=U198)*($W$2:W198=W198)))</f>
        <v/>
      </c>
      <c r="Y198" s="29">
        <f>IF(R198="","",IF(LEN(O198)&gt;0,O198,IF(ISNUMBER(N198),"Offered","Waiting")))</f>
        <v/>
      </c>
      <c r="Z198" s="29">
        <f>IF(AND(Y198="Waiting",X198&lt;&gt;""),SUMPRODUCT(($U$2:$U$501=U198)*($Y$2:$Y$501="Waiting")*ISNUMBER($W$2:$W$501)*($W$2:$W$501&lt;W198))+SUMPRODUCT(($U$2:U198=U198)*($Y$2:Y198="Waiting")*($W$2:W198=W198)),"")</f>
        <v/>
      </c>
      <c r="AA198" s="29">
        <f>IF(X198="","",U198&amp;"|"&amp;X198)</f>
        <v/>
      </c>
      <c r="AB198" s="29">
        <f>IF(Z198="","",U198&amp;"|"&amp;Z198)</f>
        <v/>
      </c>
    </row>
    <row r="199">
      <c r="M199" s="28" t="n"/>
      <c r="N199" s="33" t="n"/>
      <c r="O199" s="30" t="n"/>
      <c r="P199" s="30" t="n"/>
      <c r="Q199" s="28" t="n"/>
      <c r="R199" s="29">
        <f>IFERROR(TRIM(INDEX($A199:$L199,MATCH(Lists!$J$2,$A$1:$L$1,0))&amp;""),"")</f>
        <v/>
      </c>
      <c r="S199" s="29">
        <f>IFERROR(TRIM(INDEX($A199:$L199,MATCH(Lists!$J$3,$A$1:$L$1,0))&amp;""),"")</f>
        <v/>
      </c>
      <c r="T199" s="29">
        <f>IFERROR(TRIM(INDEX($A199:$L199,MATCH(Lists!$J$4,$A$1:$L$1,0))&amp;""),"")</f>
        <v/>
      </c>
      <c r="U199" s="29">
        <f>IFERROR(TRIM(INDEX($A199:$L199,MATCH(Lists!$J$5,$A$1:$L$1,0))&amp;""),"")</f>
        <v/>
      </c>
      <c r="V199" s="32">
        <f>IFERROR(IF(ISNUMBER(INDEX($A199:$L199,MATCH(Lists!$J$8,$A$1:$L$1,0))),INDEX($A199:$L199,MATCH(Lists!$J$8,$A$1:$L$1,0)),DATE(VALUE(LEFT(IFERROR(TRIM(INDEX($A199:$L199,MATCH(Lists!$J$8,$A$1:$L$1,0))&amp;""),""),4)),VALUE(MID(IFERROR(TRIM(INDEX($A199:$L199,MATCH(Lists!$J$8,$A$1:$L$1,0))&amp;""),""),6,2)),VALUE(MID(IFERROR(TRIM(INDEX($A199:$L199,MATCH(Lists!$J$8,$A$1:$L$1,0))&amp;""),""),9,2)))+TIME(VALUE(MID(IFERROR(TRIM(INDEX($A199:$L199,MATCH(Lists!$J$8,$A$1:$L$1,0))&amp;""),""),12,2)),VALUE(MID(IFERROR(TRIM(INDEX($A199:$L199,MATCH(Lists!$J$8,$A$1:$L$1,0))&amp;""),""),15,2)),VALUE(MID(IFERROR(TRIM(INDEX($A199:$L199,MATCH(Lists!$J$8,$A$1:$L$1,0))&amp;""),""),18,2)))),"")</f>
        <v/>
      </c>
      <c r="W199" s="29">
        <f>IF(V199="","",ROUND(V199*86400,0))</f>
        <v/>
      </c>
      <c r="X199" s="29">
        <f>IF(OR(R199="",U199="",W199=""),"",SUMPRODUCT(($U$2:$U$501=U199)*ISNUMBER($W$2:$W$501)*($W$2:$W$501&lt;W199))+SUMPRODUCT(($U$2:U199=U199)*($W$2:W199=W199)))</f>
        <v/>
      </c>
      <c r="Y199" s="29">
        <f>IF(R199="","",IF(LEN(O199)&gt;0,O199,IF(ISNUMBER(N199),"Offered","Waiting")))</f>
        <v/>
      </c>
      <c r="Z199" s="29">
        <f>IF(AND(Y199="Waiting",X199&lt;&gt;""),SUMPRODUCT(($U$2:$U$501=U199)*($Y$2:$Y$501="Waiting")*ISNUMBER($W$2:$W$501)*($W$2:$W$501&lt;W199))+SUMPRODUCT(($U$2:U199=U199)*($Y$2:Y199="Waiting")*($W$2:W199=W199)),"")</f>
        <v/>
      </c>
      <c r="AA199" s="29">
        <f>IF(X199="","",U199&amp;"|"&amp;X199)</f>
        <v/>
      </c>
      <c r="AB199" s="29">
        <f>IF(Z199="","",U199&amp;"|"&amp;Z199)</f>
        <v/>
      </c>
    </row>
    <row r="200">
      <c r="M200" s="28" t="n"/>
      <c r="N200" s="33" t="n"/>
      <c r="O200" s="30" t="n"/>
      <c r="P200" s="30" t="n"/>
      <c r="Q200" s="28" t="n"/>
      <c r="R200" s="29">
        <f>IFERROR(TRIM(INDEX($A200:$L200,MATCH(Lists!$J$2,$A$1:$L$1,0))&amp;""),"")</f>
        <v/>
      </c>
      <c r="S200" s="29">
        <f>IFERROR(TRIM(INDEX($A200:$L200,MATCH(Lists!$J$3,$A$1:$L$1,0))&amp;""),"")</f>
        <v/>
      </c>
      <c r="T200" s="29">
        <f>IFERROR(TRIM(INDEX($A200:$L200,MATCH(Lists!$J$4,$A$1:$L$1,0))&amp;""),"")</f>
        <v/>
      </c>
      <c r="U200" s="29">
        <f>IFERROR(TRIM(INDEX($A200:$L200,MATCH(Lists!$J$5,$A$1:$L$1,0))&amp;""),"")</f>
        <v/>
      </c>
      <c r="V200" s="32">
        <f>IFERROR(IF(ISNUMBER(INDEX($A200:$L200,MATCH(Lists!$J$8,$A$1:$L$1,0))),INDEX($A200:$L200,MATCH(Lists!$J$8,$A$1:$L$1,0)),DATE(VALUE(LEFT(IFERROR(TRIM(INDEX($A200:$L200,MATCH(Lists!$J$8,$A$1:$L$1,0))&amp;""),""),4)),VALUE(MID(IFERROR(TRIM(INDEX($A200:$L200,MATCH(Lists!$J$8,$A$1:$L$1,0))&amp;""),""),6,2)),VALUE(MID(IFERROR(TRIM(INDEX($A200:$L200,MATCH(Lists!$J$8,$A$1:$L$1,0))&amp;""),""),9,2)))+TIME(VALUE(MID(IFERROR(TRIM(INDEX($A200:$L200,MATCH(Lists!$J$8,$A$1:$L$1,0))&amp;""),""),12,2)),VALUE(MID(IFERROR(TRIM(INDEX($A200:$L200,MATCH(Lists!$J$8,$A$1:$L$1,0))&amp;""),""),15,2)),VALUE(MID(IFERROR(TRIM(INDEX($A200:$L200,MATCH(Lists!$J$8,$A$1:$L$1,0))&amp;""),""),18,2)))),"")</f>
        <v/>
      </c>
      <c r="W200" s="29">
        <f>IF(V200="","",ROUND(V200*86400,0))</f>
        <v/>
      </c>
      <c r="X200" s="29">
        <f>IF(OR(R200="",U200="",W200=""),"",SUMPRODUCT(($U$2:$U$501=U200)*ISNUMBER($W$2:$W$501)*($W$2:$W$501&lt;W200))+SUMPRODUCT(($U$2:U200=U200)*($W$2:W200=W200)))</f>
        <v/>
      </c>
      <c r="Y200" s="29">
        <f>IF(R200="","",IF(LEN(O200)&gt;0,O200,IF(ISNUMBER(N200),"Offered","Waiting")))</f>
        <v/>
      </c>
      <c r="Z200" s="29">
        <f>IF(AND(Y200="Waiting",X200&lt;&gt;""),SUMPRODUCT(($U$2:$U$501=U200)*($Y$2:$Y$501="Waiting")*ISNUMBER($W$2:$W$501)*($W$2:$W$501&lt;W200))+SUMPRODUCT(($U$2:U200=U200)*($Y$2:Y200="Waiting")*($W$2:W200=W200)),"")</f>
        <v/>
      </c>
      <c r="AA200" s="29">
        <f>IF(X200="","",U200&amp;"|"&amp;X200)</f>
        <v/>
      </c>
      <c r="AB200" s="29">
        <f>IF(Z200="","",U200&amp;"|"&amp;Z200)</f>
        <v/>
      </c>
    </row>
    <row r="201">
      <c r="M201" s="28" t="n"/>
      <c r="N201" s="33" t="n"/>
      <c r="O201" s="30" t="n"/>
      <c r="P201" s="30" t="n"/>
      <c r="Q201" s="28" t="n"/>
      <c r="R201" s="29">
        <f>IFERROR(TRIM(INDEX($A201:$L201,MATCH(Lists!$J$2,$A$1:$L$1,0))&amp;""),"")</f>
        <v/>
      </c>
      <c r="S201" s="29">
        <f>IFERROR(TRIM(INDEX($A201:$L201,MATCH(Lists!$J$3,$A$1:$L$1,0))&amp;""),"")</f>
        <v/>
      </c>
      <c r="T201" s="29">
        <f>IFERROR(TRIM(INDEX($A201:$L201,MATCH(Lists!$J$4,$A$1:$L$1,0))&amp;""),"")</f>
        <v/>
      </c>
      <c r="U201" s="29">
        <f>IFERROR(TRIM(INDEX($A201:$L201,MATCH(Lists!$J$5,$A$1:$L$1,0))&amp;""),"")</f>
        <v/>
      </c>
      <c r="V201" s="32">
        <f>IFERROR(IF(ISNUMBER(INDEX($A201:$L201,MATCH(Lists!$J$8,$A$1:$L$1,0))),INDEX($A201:$L201,MATCH(Lists!$J$8,$A$1:$L$1,0)),DATE(VALUE(LEFT(IFERROR(TRIM(INDEX($A201:$L201,MATCH(Lists!$J$8,$A$1:$L$1,0))&amp;""),""),4)),VALUE(MID(IFERROR(TRIM(INDEX($A201:$L201,MATCH(Lists!$J$8,$A$1:$L$1,0))&amp;""),""),6,2)),VALUE(MID(IFERROR(TRIM(INDEX($A201:$L201,MATCH(Lists!$J$8,$A$1:$L$1,0))&amp;""),""),9,2)))+TIME(VALUE(MID(IFERROR(TRIM(INDEX($A201:$L201,MATCH(Lists!$J$8,$A$1:$L$1,0))&amp;""),""),12,2)),VALUE(MID(IFERROR(TRIM(INDEX($A201:$L201,MATCH(Lists!$J$8,$A$1:$L$1,0))&amp;""),""),15,2)),VALUE(MID(IFERROR(TRIM(INDEX($A201:$L201,MATCH(Lists!$J$8,$A$1:$L$1,0))&amp;""),""),18,2)))),"")</f>
        <v/>
      </c>
      <c r="W201" s="29">
        <f>IF(V201="","",ROUND(V201*86400,0))</f>
        <v/>
      </c>
      <c r="X201" s="29">
        <f>IF(OR(R201="",U201="",W201=""),"",SUMPRODUCT(($U$2:$U$501=U201)*ISNUMBER($W$2:$W$501)*($W$2:$W$501&lt;W201))+SUMPRODUCT(($U$2:U201=U201)*($W$2:W201=W201)))</f>
        <v/>
      </c>
      <c r="Y201" s="29">
        <f>IF(R201="","",IF(LEN(O201)&gt;0,O201,IF(ISNUMBER(N201),"Offered","Waiting")))</f>
        <v/>
      </c>
      <c r="Z201" s="29">
        <f>IF(AND(Y201="Waiting",X201&lt;&gt;""),SUMPRODUCT(($U$2:$U$501=U201)*($Y$2:$Y$501="Waiting")*ISNUMBER($W$2:$W$501)*($W$2:$W$501&lt;W201))+SUMPRODUCT(($U$2:U201=U201)*($Y$2:Y201="Waiting")*($W$2:W201=W201)),"")</f>
        <v/>
      </c>
      <c r="AA201" s="29">
        <f>IF(X201="","",U201&amp;"|"&amp;X201)</f>
        <v/>
      </c>
      <c r="AB201" s="29">
        <f>IF(Z201="","",U201&amp;"|"&amp;Z201)</f>
        <v/>
      </c>
    </row>
    <row r="202">
      <c r="M202" s="28" t="n"/>
      <c r="N202" s="33" t="n"/>
      <c r="O202" s="30" t="n"/>
      <c r="P202" s="30" t="n"/>
      <c r="Q202" s="28" t="n"/>
      <c r="R202" s="29">
        <f>IFERROR(TRIM(INDEX($A202:$L202,MATCH(Lists!$J$2,$A$1:$L$1,0))&amp;""),"")</f>
        <v/>
      </c>
      <c r="S202" s="29">
        <f>IFERROR(TRIM(INDEX($A202:$L202,MATCH(Lists!$J$3,$A$1:$L$1,0))&amp;""),"")</f>
        <v/>
      </c>
      <c r="T202" s="29">
        <f>IFERROR(TRIM(INDEX($A202:$L202,MATCH(Lists!$J$4,$A$1:$L$1,0))&amp;""),"")</f>
        <v/>
      </c>
      <c r="U202" s="29">
        <f>IFERROR(TRIM(INDEX($A202:$L202,MATCH(Lists!$J$5,$A$1:$L$1,0))&amp;""),"")</f>
        <v/>
      </c>
      <c r="V202" s="32">
        <f>IFERROR(IF(ISNUMBER(INDEX($A202:$L202,MATCH(Lists!$J$8,$A$1:$L$1,0))),INDEX($A202:$L202,MATCH(Lists!$J$8,$A$1:$L$1,0)),DATE(VALUE(LEFT(IFERROR(TRIM(INDEX($A202:$L202,MATCH(Lists!$J$8,$A$1:$L$1,0))&amp;""),""),4)),VALUE(MID(IFERROR(TRIM(INDEX($A202:$L202,MATCH(Lists!$J$8,$A$1:$L$1,0))&amp;""),""),6,2)),VALUE(MID(IFERROR(TRIM(INDEX($A202:$L202,MATCH(Lists!$J$8,$A$1:$L$1,0))&amp;""),""),9,2)))+TIME(VALUE(MID(IFERROR(TRIM(INDEX($A202:$L202,MATCH(Lists!$J$8,$A$1:$L$1,0))&amp;""),""),12,2)),VALUE(MID(IFERROR(TRIM(INDEX($A202:$L202,MATCH(Lists!$J$8,$A$1:$L$1,0))&amp;""),""),15,2)),VALUE(MID(IFERROR(TRIM(INDEX($A202:$L202,MATCH(Lists!$J$8,$A$1:$L$1,0))&amp;""),""),18,2)))),"")</f>
        <v/>
      </c>
      <c r="W202" s="29">
        <f>IF(V202="","",ROUND(V202*86400,0))</f>
        <v/>
      </c>
      <c r="X202" s="29">
        <f>IF(OR(R202="",U202="",W202=""),"",SUMPRODUCT(($U$2:$U$501=U202)*ISNUMBER($W$2:$W$501)*($W$2:$W$501&lt;W202))+SUMPRODUCT(($U$2:U202=U202)*($W$2:W202=W202)))</f>
        <v/>
      </c>
      <c r="Y202" s="29">
        <f>IF(R202="","",IF(LEN(O202)&gt;0,O202,IF(ISNUMBER(N202),"Offered","Waiting")))</f>
        <v/>
      </c>
      <c r="Z202" s="29">
        <f>IF(AND(Y202="Waiting",X202&lt;&gt;""),SUMPRODUCT(($U$2:$U$501=U202)*($Y$2:$Y$501="Waiting")*ISNUMBER($W$2:$W$501)*($W$2:$W$501&lt;W202))+SUMPRODUCT(($U$2:U202=U202)*($Y$2:Y202="Waiting")*($W$2:W202=W202)),"")</f>
        <v/>
      </c>
      <c r="AA202" s="29">
        <f>IF(X202="","",U202&amp;"|"&amp;X202)</f>
        <v/>
      </c>
      <c r="AB202" s="29">
        <f>IF(Z202="","",U202&amp;"|"&amp;Z202)</f>
        <v/>
      </c>
    </row>
    <row r="203">
      <c r="M203" s="28" t="n"/>
      <c r="N203" s="33" t="n"/>
      <c r="O203" s="30" t="n"/>
      <c r="P203" s="30" t="n"/>
      <c r="Q203" s="28" t="n"/>
      <c r="R203" s="29">
        <f>IFERROR(TRIM(INDEX($A203:$L203,MATCH(Lists!$J$2,$A$1:$L$1,0))&amp;""),"")</f>
        <v/>
      </c>
      <c r="S203" s="29">
        <f>IFERROR(TRIM(INDEX($A203:$L203,MATCH(Lists!$J$3,$A$1:$L$1,0))&amp;""),"")</f>
        <v/>
      </c>
      <c r="T203" s="29">
        <f>IFERROR(TRIM(INDEX($A203:$L203,MATCH(Lists!$J$4,$A$1:$L$1,0))&amp;""),"")</f>
        <v/>
      </c>
      <c r="U203" s="29">
        <f>IFERROR(TRIM(INDEX($A203:$L203,MATCH(Lists!$J$5,$A$1:$L$1,0))&amp;""),"")</f>
        <v/>
      </c>
      <c r="V203" s="32">
        <f>IFERROR(IF(ISNUMBER(INDEX($A203:$L203,MATCH(Lists!$J$8,$A$1:$L$1,0))),INDEX($A203:$L203,MATCH(Lists!$J$8,$A$1:$L$1,0)),DATE(VALUE(LEFT(IFERROR(TRIM(INDEX($A203:$L203,MATCH(Lists!$J$8,$A$1:$L$1,0))&amp;""),""),4)),VALUE(MID(IFERROR(TRIM(INDEX($A203:$L203,MATCH(Lists!$J$8,$A$1:$L$1,0))&amp;""),""),6,2)),VALUE(MID(IFERROR(TRIM(INDEX($A203:$L203,MATCH(Lists!$J$8,$A$1:$L$1,0))&amp;""),""),9,2)))+TIME(VALUE(MID(IFERROR(TRIM(INDEX($A203:$L203,MATCH(Lists!$J$8,$A$1:$L$1,0))&amp;""),""),12,2)),VALUE(MID(IFERROR(TRIM(INDEX($A203:$L203,MATCH(Lists!$J$8,$A$1:$L$1,0))&amp;""),""),15,2)),VALUE(MID(IFERROR(TRIM(INDEX($A203:$L203,MATCH(Lists!$J$8,$A$1:$L$1,0))&amp;""),""),18,2)))),"")</f>
        <v/>
      </c>
      <c r="W203" s="29">
        <f>IF(V203="","",ROUND(V203*86400,0))</f>
        <v/>
      </c>
      <c r="X203" s="29">
        <f>IF(OR(R203="",U203="",W203=""),"",SUMPRODUCT(($U$2:$U$501=U203)*ISNUMBER($W$2:$W$501)*($W$2:$W$501&lt;W203))+SUMPRODUCT(($U$2:U203=U203)*($W$2:W203=W203)))</f>
        <v/>
      </c>
      <c r="Y203" s="29">
        <f>IF(R203="","",IF(LEN(O203)&gt;0,O203,IF(ISNUMBER(N203),"Offered","Waiting")))</f>
        <v/>
      </c>
      <c r="Z203" s="29">
        <f>IF(AND(Y203="Waiting",X203&lt;&gt;""),SUMPRODUCT(($U$2:$U$501=U203)*($Y$2:$Y$501="Waiting")*ISNUMBER($W$2:$W$501)*($W$2:$W$501&lt;W203))+SUMPRODUCT(($U$2:U203=U203)*($Y$2:Y203="Waiting")*($W$2:W203=W203)),"")</f>
        <v/>
      </c>
      <c r="AA203" s="29">
        <f>IF(X203="","",U203&amp;"|"&amp;X203)</f>
        <v/>
      </c>
      <c r="AB203" s="29">
        <f>IF(Z203="","",U203&amp;"|"&amp;Z203)</f>
        <v/>
      </c>
    </row>
    <row r="204">
      <c r="M204" s="28" t="n"/>
      <c r="N204" s="33" t="n"/>
      <c r="O204" s="30" t="n"/>
      <c r="P204" s="30" t="n"/>
      <c r="Q204" s="28" t="n"/>
      <c r="R204" s="29">
        <f>IFERROR(TRIM(INDEX($A204:$L204,MATCH(Lists!$J$2,$A$1:$L$1,0))&amp;""),"")</f>
        <v/>
      </c>
      <c r="S204" s="29">
        <f>IFERROR(TRIM(INDEX($A204:$L204,MATCH(Lists!$J$3,$A$1:$L$1,0))&amp;""),"")</f>
        <v/>
      </c>
      <c r="T204" s="29">
        <f>IFERROR(TRIM(INDEX($A204:$L204,MATCH(Lists!$J$4,$A$1:$L$1,0))&amp;""),"")</f>
        <v/>
      </c>
      <c r="U204" s="29">
        <f>IFERROR(TRIM(INDEX($A204:$L204,MATCH(Lists!$J$5,$A$1:$L$1,0))&amp;""),"")</f>
        <v/>
      </c>
      <c r="V204" s="32">
        <f>IFERROR(IF(ISNUMBER(INDEX($A204:$L204,MATCH(Lists!$J$8,$A$1:$L$1,0))),INDEX($A204:$L204,MATCH(Lists!$J$8,$A$1:$L$1,0)),DATE(VALUE(LEFT(IFERROR(TRIM(INDEX($A204:$L204,MATCH(Lists!$J$8,$A$1:$L$1,0))&amp;""),""),4)),VALUE(MID(IFERROR(TRIM(INDEX($A204:$L204,MATCH(Lists!$J$8,$A$1:$L$1,0))&amp;""),""),6,2)),VALUE(MID(IFERROR(TRIM(INDEX($A204:$L204,MATCH(Lists!$J$8,$A$1:$L$1,0))&amp;""),""),9,2)))+TIME(VALUE(MID(IFERROR(TRIM(INDEX($A204:$L204,MATCH(Lists!$J$8,$A$1:$L$1,0))&amp;""),""),12,2)),VALUE(MID(IFERROR(TRIM(INDEX($A204:$L204,MATCH(Lists!$J$8,$A$1:$L$1,0))&amp;""),""),15,2)),VALUE(MID(IFERROR(TRIM(INDEX($A204:$L204,MATCH(Lists!$J$8,$A$1:$L$1,0))&amp;""),""),18,2)))),"")</f>
        <v/>
      </c>
      <c r="W204" s="29">
        <f>IF(V204="","",ROUND(V204*86400,0))</f>
        <v/>
      </c>
      <c r="X204" s="29">
        <f>IF(OR(R204="",U204="",W204=""),"",SUMPRODUCT(($U$2:$U$501=U204)*ISNUMBER($W$2:$W$501)*($W$2:$W$501&lt;W204))+SUMPRODUCT(($U$2:U204=U204)*($W$2:W204=W204)))</f>
        <v/>
      </c>
      <c r="Y204" s="29">
        <f>IF(R204="","",IF(LEN(O204)&gt;0,O204,IF(ISNUMBER(N204),"Offered","Waiting")))</f>
        <v/>
      </c>
      <c r="Z204" s="29">
        <f>IF(AND(Y204="Waiting",X204&lt;&gt;""),SUMPRODUCT(($U$2:$U$501=U204)*($Y$2:$Y$501="Waiting")*ISNUMBER($W$2:$W$501)*($W$2:$W$501&lt;W204))+SUMPRODUCT(($U$2:U204=U204)*($Y$2:Y204="Waiting")*($W$2:W204=W204)),"")</f>
        <v/>
      </c>
      <c r="AA204" s="29">
        <f>IF(X204="","",U204&amp;"|"&amp;X204)</f>
        <v/>
      </c>
      <c r="AB204" s="29">
        <f>IF(Z204="","",U204&amp;"|"&amp;Z204)</f>
        <v/>
      </c>
    </row>
    <row r="205">
      <c r="M205" s="28" t="n"/>
      <c r="N205" s="33" t="n"/>
      <c r="O205" s="30" t="n"/>
      <c r="P205" s="30" t="n"/>
      <c r="Q205" s="28" t="n"/>
      <c r="R205" s="29">
        <f>IFERROR(TRIM(INDEX($A205:$L205,MATCH(Lists!$J$2,$A$1:$L$1,0))&amp;""),"")</f>
        <v/>
      </c>
      <c r="S205" s="29">
        <f>IFERROR(TRIM(INDEX($A205:$L205,MATCH(Lists!$J$3,$A$1:$L$1,0))&amp;""),"")</f>
        <v/>
      </c>
      <c r="T205" s="29">
        <f>IFERROR(TRIM(INDEX($A205:$L205,MATCH(Lists!$J$4,$A$1:$L$1,0))&amp;""),"")</f>
        <v/>
      </c>
      <c r="U205" s="29">
        <f>IFERROR(TRIM(INDEX($A205:$L205,MATCH(Lists!$J$5,$A$1:$L$1,0))&amp;""),"")</f>
        <v/>
      </c>
      <c r="V205" s="32">
        <f>IFERROR(IF(ISNUMBER(INDEX($A205:$L205,MATCH(Lists!$J$8,$A$1:$L$1,0))),INDEX($A205:$L205,MATCH(Lists!$J$8,$A$1:$L$1,0)),DATE(VALUE(LEFT(IFERROR(TRIM(INDEX($A205:$L205,MATCH(Lists!$J$8,$A$1:$L$1,0))&amp;""),""),4)),VALUE(MID(IFERROR(TRIM(INDEX($A205:$L205,MATCH(Lists!$J$8,$A$1:$L$1,0))&amp;""),""),6,2)),VALUE(MID(IFERROR(TRIM(INDEX($A205:$L205,MATCH(Lists!$J$8,$A$1:$L$1,0))&amp;""),""),9,2)))+TIME(VALUE(MID(IFERROR(TRIM(INDEX($A205:$L205,MATCH(Lists!$J$8,$A$1:$L$1,0))&amp;""),""),12,2)),VALUE(MID(IFERROR(TRIM(INDEX($A205:$L205,MATCH(Lists!$J$8,$A$1:$L$1,0))&amp;""),""),15,2)),VALUE(MID(IFERROR(TRIM(INDEX($A205:$L205,MATCH(Lists!$J$8,$A$1:$L$1,0))&amp;""),""),18,2)))),"")</f>
        <v/>
      </c>
      <c r="W205" s="29">
        <f>IF(V205="","",ROUND(V205*86400,0))</f>
        <v/>
      </c>
      <c r="X205" s="29">
        <f>IF(OR(R205="",U205="",W205=""),"",SUMPRODUCT(($U$2:$U$501=U205)*ISNUMBER($W$2:$W$501)*($W$2:$W$501&lt;W205))+SUMPRODUCT(($U$2:U205=U205)*($W$2:W205=W205)))</f>
        <v/>
      </c>
      <c r="Y205" s="29">
        <f>IF(R205="","",IF(LEN(O205)&gt;0,O205,IF(ISNUMBER(N205),"Offered","Waiting")))</f>
        <v/>
      </c>
      <c r="Z205" s="29">
        <f>IF(AND(Y205="Waiting",X205&lt;&gt;""),SUMPRODUCT(($U$2:$U$501=U205)*($Y$2:$Y$501="Waiting")*ISNUMBER($W$2:$W$501)*($W$2:$W$501&lt;W205))+SUMPRODUCT(($U$2:U205=U205)*($Y$2:Y205="Waiting")*($W$2:W205=W205)),"")</f>
        <v/>
      </c>
      <c r="AA205" s="29">
        <f>IF(X205="","",U205&amp;"|"&amp;X205)</f>
        <v/>
      </c>
      <c r="AB205" s="29">
        <f>IF(Z205="","",U205&amp;"|"&amp;Z205)</f>
        <v/>
      </c>
    </row>
    <row r="206">
      <c r="M206" s="28" t="n"/>
      <c r="N206" s="33" t="n"/>
      <c r="O206" s="30" t="n"/>
      <c r="P206" s="30" t="n"/>
      <c r="Q206" s="28" t="n"/>
      <c r="R206" s="29">
        <f>IFERROR(TRIM(INDEX($A206:$L206,MATCH(Lists!$J$2,$A$1:$L$1,0))&amp;""),"")</f>
        <v/>
      </c>
      <c r="S206" s="29">
        <f>IFERROR(TRIM(INDEX($A206:$L206,MATCH(Lists!$J$3,$A$1:$L$1,0))&amp;""),"")</f>
        <v/>
      </c>
      <c r="T206" s="29">
        <f>IFERROR(TRIM(INDEX($A206:$L206,MATCH(Lists!$J$4,$A$1:$L$1,0))&amp;""),"")</f>
        <v/>
      </c>
      <c r="U206" s="29">
        <f>IFERROR(TRIM(INDEX($A206:$L206,MATCH(Lists!$J$5,$A$1:$L$1,0))&amp;""),"")</f>
        <v/>
      </c>
      <c r="V206" s="32">
        <f>IFERROR(IF(ISNUMBER(INDEX($A206:$L206,MATCH(Lists!$J$8,$A$1:$L$1,0))),INDEX($A206:$L206,MATCH(Lists!$J$8,$A$1:$L$1,0)),DATE(VALUE(LEFT(IFERROR(TRIM(INDEX($A206:$L206,MATCH(Lists!$J$8,$A$1:$L$1,0))&amp;""),""),4)),VALUE(MID(IFERROR(TRIM(INDEX($A206:$L206,MATCH(Lists!$J$8,$A$1:$L$1,0))&amp;""),""),6,2)),VALUE(MID(IFERROR(TRIM(INDEX($A206:$L206,MATCH(Lists!$J$8,$A$1:$L$1,0))&amp;""),""),9,2)))+TIME(VALUE(MID(IFERROR(TRIM(INDEX($A206:$L206,MATCH(Lists!$J$8,$A$1:$L$1,0))&amp;""),""),12,2)),VALUE(MID(IFERROR(TRIM(INDEX($A206:$L206,MATCH(Lists!$J$8,$A$1:$L$1,0))&amp;""),""),15,2)),VALUE(MID(IFERROR(TRIM(INDEX($A206:$L206,MATCH(Lists!$J$8,$A$1:$L$1,0))&amp;""),""),18,2)))),"")</f>
        <v/>
      </c>
      <c r="W206" s="29">
        <f>IF(V206="","",ROUND(V206*86400,0))</f>
        <v/>
      </c>
      <c r="X206" s="29">
        <f>IF(OR(R206="",U206="",W206=""),"",SUMPRODUCT(($U$2:$U$501=U206)*ISNUMBER($W$2:$W$501)*($W$2:$W$501&lt;W206))+SUMPRODUCT(($U$2:U206=U206)*($W$2:W206=W206)))</f>
        <v/>
      </c>
      <c r="Y206" s="29">
        <f>IF(R206="","",IF(LEN(O206)&gt;0,O206,IF(ISNUMBER(N206),"Offered","Waiting")))</f>
        <v/>
      </c>
      <c r="Z206" s="29">
        <f>IF(AND(Y206="Waiting",X206&lt;&gt;""),SUMPRODUCT(($U$2:$U$501=U206)*($Y$2:$Y$501="Waiting")*ISNUMBER($W$2:$W$501)*($W$2:$W$501&lt;W206))+SUMPRODUCT(($U$2:U206=U206)*($Y$2:Y206="Waiting")*($W$2:W206=W206)),"")</f>
        <v/>
      </c>
      <c r="AA206" s="29">
        <f>IF(X206="","",U206&amp;"|"&amp;X206)</f>
        <v/>
      </c>
      <c r="AB206" s="29">
        <f>IF(Z206="","",U206&amp;"|"&amp;Z206)</f>
        <v/>
      </c>
    </row>
    <row r="207">
      <c r="M207" s="28" t="n"/>
      <c r="N207" s="33" t="n"/>
      <c r="O207" s="30" t="n"/>
      <c r="P207" s="30" t="n"/>
      <c r="Q207" s="28" t="n"/>
      <c r="R207" s="29">
        <f>IFERROR(TRIM(INDEX($A207:$L207,MATCH(Lists!$J$2,$A$1:$L$1,0))&amp;""),"")</f>
        <v/>
      </c>
      <c r="S207" s="29">
        <f>IFERROR(TRIM(INDEX($A207:$L207,MATCH(Lists!$J$3,$A$1:$L$1,0))&amp;""),"")</f>
        <v/>
      </c>
      <c r="T207" s="29">
        <f>IFERROR(TRIM(INDEX($A207:$L207,MATCH(Lists!$J$4,$A$1:$L$1,0))&amp;""),"")</f>
        <v/>
      </c>
      <c r="U207" s="29">
        <f>IFERROR(TRIM(INDEX($A207:$L207,MATCH(Lists!$J$5,$A$1:$L$1,0))&amp;""),"")</f>
        <v/>
      </c>
      <c r="V207" s="32">
        <f>IFERROR(IF(ISNUMBER(INDEX($A207:$L207,MATCH(Lists!$J$8,$A$1:$L$1,0))),INDEX($A207:$L207,MATCH(Lists!$J$8,$A$1:$L$1,0)),DATE(VALUE(LEFT(IFERROR(TRIM(INDEX($A207:$L207,MATCH(Lists!$J$8,$A$1:$L$1,0))&amp;""),""),4)),VALUE(MID(IFERROR(TRIM(INDEX($A207:$L207,MATCH(Lists!$J$8,$A$1:$L$1,0))&amp;""),""),6,2)),VALUE(MID(IFERROR(TRIM(INDEX($A207:$L207,MATCH(Lists!$J$8,$A$1:$L$1,0))&amp;""),""),9,2)))+TIME(VALUE(MID(IFERROR(TRIM(INDEX($A207:$L207,MATCH(Lists!$J$8,$A$1:$L$1,0))&amp;""),""),12,2)),VALUE(MID(IFERROR(TRIM(INDEX($A207:$L207,MATCH(Lists!$J$8,$A$1:$L$1,0))&amp;""),""),15,2)),VALUE(MID(IFERROR(TRIM(INDEX($A207:$L207,MATCH(Lists!$J$8,$A$1:$L$1,0))&amp;""),""),18,2)))),"")</f>
        <v/>
      </c>
      <c r="W207" s="29">
        <f>IF(V207="","",ROUND(V207*86400,0))</f>
        <v/>
      </c>
      <c r="X207" s="29">
        <f>IF(OR(R207="",U207="",W207=""),"",SUMPRODUCT(($U$2:$U$501=U207)*ISNUMBER($W$2:$W$501)*($W$2:$W$501&lt;W207))+SUMPRODUCT(($U$2:U207=U207)*($W$2:W207=W207)))</f>
        <v/>
      </c>
      <c r="Y207" s="29">
        <f>IF(R207="","",IF(LEN(O207)&gt;0,O207,IF(ISNUMBER(N207),"Offered","Waiting")))</f>
        <v/>
      </c>
      <c r="Z207" s="29">
        <f>IF(AND(Y207="Waiting",X207&lt;&gt;""),SUMPRODUCT(($U$2:$U$501=U207)*($Y$2:$Y$501="Waiting")*ISNUMBER($W$2:$W$501)*($W$2:$W$501&lt;W207))+SUMPRODUCT(($U$2:U207=U207)*($Y$2:Y207="Waiting")*($W$2:W207=W207)),"")</f>
        <v/>
      </c>
      <c r="AA207" s="29">
        <f>IF(X207="","",U207&amp;"|"&amp;X207)</f>
        <v/>
      </c>
      <c r="AB207" s="29">
        <f>IF(Z207="","",U207&amp;"|"&amp;Z207)</f>
        <v/>
      </c>
    </row>
    <row r="208">
      <c r="M208" s="28" t="n"/>
      <c r="N208" s="33" t="n"/>
      <c r="O208" s="30" t="n"/>
      <c r="P208" s="30" t="n"/>
      <c r="Q208" s="28" t="n"/>
      <c r="R208" s="29">
        <f>IFERROR(TRIM(INDEX($A208:$L208,MATCH(Lists!$J$2,$A$1:$L$1,0))&amp;""),"")</f>
        <v/>
      </c>
      <c r="S208" s="29">
        <f>IFERROR(TRIM(INDEX($A208:$L208,MATCH(Lists!$J$3,$A$1:$L$1,0))&amp;""),"")</f>
        <v/>
      </c>
      <c r="T208" s="29">
        <f>IFERROR(TRIM(INDEX($A208:$L208,MATCH(Lists!$J$4,$A$1:$L$1,0))&amp;""),"")</f>
        <v/>
      </c>
      <c r="U208" s="29">
        <f>IFERROR(TRIM(INDEX($A208:$L208,MATCH(Lists!$J$5,$A$1:$L$1,0))&amp;""),"")</f>
        <v/>
      </c>
      <c r="V208" s="32">
        <f>IFERROR(IF(ISNUMBER(INDEX($A208:$L208,MATCH(Lists!$J$8,$A$1:$L$1,0))),INDEX($A208:$L208,MATCH(Lists!$J$8,$A$1:$L$1,0)),DATE(VALUE(LEFT(IFERROR(TRIM(INDEX($A208:$L208,MATCH(Lists!$J$8,$A$1:$L$1,0))&amp;""),""),4)),VALUE(MID(IFERROR(TRIM(INDEX($A208:$L208,MATCH(Lists!$J$8,$A$1:$L$1,0))&amp;""),""),6,2)),VALUE(MID(IFERROR(TRIM(INDEX($A208:$L208,MATCH(Lists!$J$8,$A$1:$L$1,0))&amp;""),""),9,2)))+TIME(VALUE(MID(IFERROR(TRIM(INDEX($A208:$L208,MATCH(Lists!$J$8,$A$1:$L$1,0))&amp;""),""),12,2)),VALUE(MID(IFERROR(TRIM(INDEX($A208:$L208,MATCH(Lists!$J$8,$A$1:$L$1,0))&amp;""),""),15,2)),VALUE(MID(IFERROR(TRIM(INDEX($A208:$L208,MATCH(Lists!$J$8,$A$1:$L$1,0))&amp;""),""),18,2)))),"")</f>
        <v/>
      </c>
      <c r="W208" s="29">
        <f>IF(V208="","",ROUND(V208*86400,0))</f>
        <v/>
      </c>
      <c r="X208" s="29">
        <f>IF(OR(R208="",U208="",W208=""),"",SUMPRODUCT(($U$2:$U$501=U208)*ISNUMBER($W$2:$W$501)*($W$2:$W$501&lt;W208))+SUMPRODUCT(($U$2:U208=U208)*($W$2:W208=W208)))</f>
        <v/>
      </c>
      <c r="Y208" s="29">
        <f>IF(R208="","",IF(LEN(O208)&gt;0,O208,IF(ISNUMBER(N208),"Offered","Waiting")))</f>
        <v/>
      </c>
      <c r="Z208" s="29">
        <f>IF(AND(Y208="Waiting",X208&lt;&gt;""),SUMPRODUCT(($U$2:$U$501=U208)*($Y$2:$Y$501="Waiting")*ISNUMBER($W$2:$W$501)*($W$2:$W$501&lt;W208))+SUMPRODUCT(($U$2:U208=U208)*($Y$2:Y208="Waiting")*($W$2:W208=W208)),"")</f>
        <v/>
      </c>
      <c r="AA208" s="29">
        <f>IF(X208="","",U208&amp;"|"&amp;X208)</f>
        <v/>
      </c>
      <c r="AB208" s="29">
        <f>IF(Z208="","",U208&amp;"|"&amp;Z208)</f>
        <v/>
      </c>
    </row>
    <row r="209">
      <c r="M209" s="28" t="n"/>
      <c r="N209" s="33" t="n"/>
      <c r="O209" s="30" t="n"/>
      <c r="P209" s="30" t="n"/>
      <c r="Q209" s="28" t="n"/>
      <c r="R209" s="29">
        <f>IFERROR(TRIM(INDEX($A209:$L209,MATCH(Lists!$J$2,$A$1:$L$1,0))&amp;""),"")</f>
        <v/>
      </c>
      <c r="S209" s="29">
        <f>IFERROR(TRIM(INDEX($A209:$L209,MATCH(Lists!$J$3,$A$1:$L$1,0))&amp;""),"")</f>
        <v/>
      </c>
      <c r="T209" s="29">
        <f>IFERROR(TRIM(INDEX($A209:$L209,MATCH(Lists!$J$4,$A$1:$L$1,0))&amp;""),"")</f>
        <v/>
      </c>
      <c r="U209" s="29">
        <f>IFERROR(TRIM(INDEX($A209:$L209,MATCH(Lists!$J$5,$A$1:$L$1,0))&amp;""),"")</f>
        <v/>
      </c>
      <c r="V209" s="32">
        <f>IFERROR(IF(ISNUMBER(INDEX($A209:$L209,MATCH(Lists!$J$8,$A$1:$L$1,0))),INDEX($A209:$L209,MATCH(Lists!$J$8,$A$1:$L$1,0)),DATE(VALUE(LEFT(IFERROR(TRIM(INDEX($A209:$L209,MATCH(Lists!$J$8,$A$1:$L$1,0))&amp;""),""),4)),VALUE(MID(IFERROR(TRIM(INDEX($A209:$L209,MATCH(Lists!$J$8,$A$1:$L$1,0))&amp;""),""),6,2)),VALUE(MID(IFERROR(TRIM(INDEX($A209:$L209,MATCH(Lists!$J$8,$A$1:$L$1,0))&amp;""),""),9,2)))+TIME(VALUE(MID(IFERROR(TRIM(INDEX($A209:$L209,MATCH(Lists!$J$8,$A$1:$L$1,0))&amp;""),""),12,2)),VALUE(MID(IFERROR(TRIM(INDEX($A209:$L209,MATCH(Lists!$J$8,$A$1:$L$1,0))&amp;""),""),15,2)),VALUE(MID(IFERROR(TRIM(INDEX($A209:$L209,MATCH(Lists!$J$8,$A$1:$L$1,0))&amp;""),""),18,2)))),"")</f>
        <v/>
      </c>
      <c r="W209" s="29">
        <f>IF(V209="","",ROUND(V209*86400,0))</f>
        <v/>
      </c>
      <c r="X209" s="29">
        <f>IF(OR(R209="",U209="",W209=""),"",SUMPRODUCT(($U$2:$U$501=U209)*ISNUMBER($W$2:$W$501)*($W$2:$W$501&lt;W209))+SUMPRODUCT(($U$2:U209=U209)*($W$2:W209=W209)))</f>
        <v/>
      </c>
      <c r="Y209" s="29">
        <f>IF(R209="","",IF(LEN(O209)&gt;0,O209,IF(ISNUMBER(N209),"Offered","Waiting")))</f>
        <v/>
      </c>
      <c r="Z209" s="29">
        <f>IF(AND(Y209="Waiting",X209&lt;&gt;""),SUMPRODUCT(($U$2:$U$501=U209)*($Y$2:$Y$501="Waiting")*ISNUMBER($W$2:$W$501)*($W$2:$W$501&lt;W209))+SUMPRODUCT(($U$2:U209=U209)*($Y$2:Y209="Waiting")*($W$2:W209=W209)),"")</f>
        <v/>
      </c>
      <c r="AA209" s="29">
        <f>IF(X209="","",U209&amp;"|"&amp;X209)</f>
        <v/>
      </c>
      <c r="AB209" s="29">
        <f>IF(Z209="","",U209&amp;"|"&amp;Z209)</f>
        <v/>
      </c>
    </row>
    <row r="210">
      <c r="M210" s="28" t="n"/>
      <c r="N210" s="33" t="n"/>
      <c r="O210" s="30" t="n"/>
      <c r="P210" s="30" t="n"/>
      <c r="Q210" s="28" t="n"/>
      <c r="R210" s="29">
        <f>IFERROR(TRIM(INDEX($A210:$L210,MATCH(Lists!$J$2,$A$1:$L$1,0))&amp;""),"")</f>
        <v/>
      </c>
      <c r="S210" s="29">
        <f>IFERROR(TRIM(INDEX($A210:$L210,MATCH(Lists!$J$3,$A$1:$L$1,0))&amp;""),"")</f>
        <v/>
      </c>
      <c r="T210" s="29">
        <f>IFERROR(TRIM(INDEX($A210:$L210,MATCH(Lists!$J$4,$A$1:$L$1,0))&amp;""),"")</f>
        <v/>
      </c>
      <c r="U210" s="29">
        <f>IFERROR(TRIM(INDEX($A210:$L210,MATCH(Lists!$J$5,$A$1:$L$1,0))&amp;""),"")</f>
        <v/>
      </c>
      <c r="V210" s="32">
        <f>IFERROR(IF(ISNUMBER(INDEX($A210:$L210,MATCH(Lists!$J$8,$A$1:$L$1,0))),INDEX($A210:$L210,MATCH(Lists!$J$8,$A$1:$L$1,0)),DATE(VALUE(LEFT(IFERROR(TRIM(INDEX($A210:$L210,MATCH(Lists!$J$8,$A$1:$L$1,0))&amp;""),""),4)),VALUE(MID(IFERROR(TRIM(INDEX($A210:$L210,MATCH(Lists!$J$8,$A$1:$L$1,0))&amp;""),""),6,2)),VALUE(MID(IFERROR(TRIM(INDEX($A210:$L210,MATCH(Lists!$J$8,$A$1:$L$1,0))&amp;""),""),9,2)))+TIME(VALUE(MID(IFERROR(TRIM(INDEX($A210:$L210,MATCH(Lists!$J$8,$A$1:$L$1,0))&amp;""),""),12,2)),VALUE(MID(IFERROR(TRIM(INDEX($A210:$L210,MATCH(Lists!$J$8,$A$1:$L$1,0))&amp;""),""),15,2)),VALUE(MID(IFERROR(TRIM(INDEX($A210:$L210,MATCH(Lists!$J$8,$A$1:$L$1,0))&amp;""),""),18,2)))),"")</f>
        <v/>
      </c>
      <c r="W210" s="29">
        <f>IF(V210="","",ROUND(V210*86400,0))</f>
        <v/>
      </c>
      <c r="X210" s="29">
        <f>IF(OR(R210="",U210="",W210=""),"",SUMPRODUCT(($U$2:$U$501=U210)*ISNUMBER($W$2:$W$501)*($W$2:$W$501&lt;W210))+SUMPRODUCT(($U$2:U210=U210)*($W$2:W210=W210)))</f>
        <v/>
      </c>
      <c r="Y210" s="29">
        <f>IF(R210="","",IF(LEN(O210)&gt;0,O210,IF(ISNUMBER(N210),"Offered","Waiting")))</f>
        <v/>
      </c>
      <c r="Z210" s="29">
        <f>IF(AND(Y210="Waiting",X210&lt;&gt;""),SUMPRODUCT(($U$2:$U$501=U210)*($Y$2:$Y$501="Waiting")*ISNUMBER($W$2:$W$501)*($W$2:$W$501&lt;W210))+SUMPRODUCT(($U$2:U210=U210)*($Y$2:Y210="Waiting")*($W$2:W210=W210)),"")</f>
        <v/>
      </c>
      <c r="AA210" s="29">
        <f>IF(X210="","",U210&amp;"|"&amp;X210)</f>
        <v/>
      </c>
      <c r="AB210" s="29">
        <f>IF(Z210="","",U210&amp;"|"&amp;Z210)</f>
        <v/>
      </c>
    </row>
    <row r="211">
      <c r="M211" s="28" t="n"/>
      <c r="N211" s="33" t="n"/>
      <c r="O211" s="30" t="n"/>
      <c r="P211" s="30" t="n"/>
      <c r="Q211" s="28" t="n"/>
      <c r="R211" s="29">
        <f>IFERROR(TRIM(INDEX($A211:$L211,MATCH(Lists!$J$2,$A$1:$L$1,0))&amp;""),"")</f>
        <v/>
      </c>
      <c r="S211" s="29">
        <f>IFERROR(TRIM(INDEX($A211:$L211,MATCH(Lists!$J$3,$A$1:$L$1,0))&amp;""),"")</f>
        <v/>
      </c>
      <c r="T211" s="29">
        <f>IFERROR(TRIM(INDEX($A211:$L211,MATCH(Lists!$J$4,$A$1:$L$1,0))&amp;""),"")</f>
        <v/>
      </c>
      <c r="U211" s="29">
        <f>IFERROR(TRIM(INDEX($A211:$L211,MATCH(Lists!$J$5,$A$1:$L$1,0))&amp;""),"")</f>
        <v/>
      </c>
      <c r="V211" s="32">
        <f>IFERROR(IF(ISNUMBER(INDEX($A211:$L211,MATCH(Lists!$J$8,$A$1:$L$1,0))),INDEX($A211:$L211,MATCH(Lists!$J$8,$A$1:$L$1,0)),DATE(VALUE(LEFT(IFERROR(TRIM(INDEX($A211:$L211,MATCH(Lists!$J$8,$A$1:$L$1,0))&amp;""),""),4)),VALUE(MID(IFERROR(TRIM(INDEX($A211:$L211,MATCH(Lists!$J$8,$A$1:$L$1,0))&amp;""),""),6,2)),VALUE(MID(IFERROR(TRIM(INDEX($A211:$L211,MATCH(Lists!$J$8,$A$1:$L$1,0))&amp;""),""),9,2)))+TIME(VALUE(MID(IFERROR(TRIM(INDEX($A211:$L211,MATCH(Lists!$J$8,$A$1:$L$1,0))&amp;""),""),12,2)),VALUE(MID(IFERROR(TRIM(INDEX($A211:$L211,MATCH(Lists!$J$8,$A$1:$L$1,0))&amp;""),""),15,2)),VALUE(MID(IFERROR(TRIM(INDEX($A211:$L211,MATCH(Lists!$J$8,$A$1:$L$1,0))&amp;""),""),18,2)))),"")</f>
        <v/>
      </c>
      <c r="W211" s="29">
        <f>IF(V211="","",ROUND(V211*86400,0))</f>
        <v/>
      </c>
      <c r="X211" s="29">
        <f>IF(OR(R211="",U211="",W211=""),"",SUMPRODUCT(($U$2:$U$501=U211)*ISNUMBER($W$2:$W$501)*($W$2:$W$501&lt;W211))+SUMPRODUCT(($U$2:U211=U211)*($W$2:W211=W211)))</f>
        <v/>
      </c>
      <c r="Y211" s="29">
        <f>IF(R211="","",IF(LEN(O211)&gt;0,O211,IF(ISNUMBER(N211),"Offered","Waiting")))</f>
        <v/>
      </c>
      <c r="Z211" s="29">
        <f>IF(AND(Y211="Waiting",X211&lt;&gt;""),SUMPRODUCT(($U$2:$U$501=U211)*($Y$2:$Y$501="Waiting")*ISNUMBER($W$2:$W$501)*($W$2:$W$501&lt;W211))+SUMPRODUCT(($U$2:U211=U211)*($Y$2:Y211="Waiting")*($W$2:W211=W211)),"")</f>
        <v/>
      </c>
      <c r="AA211" s="29">
        <f>IF(X211="","",U211&amp;"|"&amp;X211)</f>
        <v/>
      </c>
      <c r="AB211" s="29">
        <f>IF(Z211="","",U211&amp;"|"&amp;Z211)</f>
        <v/>
      </c>
    </row>
    <row r="212">
      <c r="M212" s="28" t="n"/>
      <c r="N212" s="33" t="n"/>
      <c r="O212" s="30" t="n"/>
      <c r="P212" s="30" t="n"/>
      <c r="Q212" s="28" t="n"/>
      <c r="R212" s="29">
        <f>IFERROR(TRIM(INDEX($A212:$L212,MATCH(Lists!$J$2,$A$1:$L$1,0))&amp;""),"")</f>
        <v/>
      </c>
      <c r="S212" s="29">
        <f>IFERROR(TRIM(INDEX($A212:$L212,MATCH(Lists!$J$3,$A$1:$L$1,0))&amp;""),"")</f>
        <v/>
      </c>
      <c r="T212" s="29">
        <f>IFERROR(TRIM(INDEX($A212:$L212,MATCH(Lists!$J$4,$A$1:$L$1,0))&amp;""),"")</f>
        <v/>
      </c>
      <c r="U212" s="29">
        <f>IFERROR(TRIM(INDEX($A212:$L212,MATCH(Lists!$J$5,$A$1:$L$1,0))&amp;""),"")</f>
        <v/>
      </c>
      <c r="V212" s="32">
        <f>IFERROR(IF(ISNUMBER(INDEX($A212:$L212,MATCH(Lists!$J$8,$A$1:$L$1,0))),INDEX($A212:$L212,MATCH(Lists!$J$8,$A$1:$L$1,0)),DATE(VALUE(LEFT(IFERROR(TRIM(INDEX($A212:$L212,MATCH(Lists!$J$8,$A$1:$L$1,0))&amp;""),""),4)),VALUE(MID(IFERROR(TRIM(INDEX($A212:$L212,MATCH(Lists!$J$8,$A$1:$L$1,0))&amp;""),""),6,2)),VALUE(MID(IFERROR(TRIM(INDEX($A212:$L212,MATCH(Lists!$J$8,$A$1:$L$1,0))&amp;""),""),9,2)))+TIME(VALUE(MID(IFERROR(TRIM(INDEX($A212:$L212,MATCH(Lists!$J$8,$A$1:$L$1,0))&amp;""),""),12,2)),VALUE(MID(IFERROR(TRIM(INDEX($A212:$L212,MATCH(Lists!$J$8,$A$1:$L$1,0))&amp;""),""),15,2)),VALUE(MID(IFERROR(TRIM(INDEX($A212:$L212,MATCH(Lists!$J$8,$A$1:$L$1,0))&amp;""),""),18,2)))),"")</f>
        <v/>
      </c>
      <c r="W212" s="29">
        <f>IF(V212="","",ROUND(V212*86400,0))</f>
        <v/>
      </c>
      <c r="X212" s="29">
        <f>IF(OR(R212="",U212="",W212=""),"",SUMPRODUCT(($U$2:$U$501=U212)*ISNUMBER($W$2:$W$501)*($W$2:$W$501&lt;W212))+SUMPRODUCT(($U$2:U212=U212)*($W$2:W212=W212)))</f>
        <v/>
      </c>
      <c r="Y212" s="29">
        <f>IF(R212="","",IF(LEN(O212)&gt;0,O212,IF(ISNUMBER(N212),"Offered","Waiting")))</f>
        <v/>
      </c>
      <c r="Z212" s="29">
        <f>IF(AND(Y212="Waiting",X212&lt;&gt;""),SUMPRODUCT(($U$2:$U$501=U212)*($Y$2:$Y$501="Waiting")*ISNUMBER($W$2:$W$501)*($W$2:$W$501&lt;W212))+SUMPRODUCT(($U$2:U212=U212)*($Y$2:Y212="Waiting")*($W$2:W212=W212)),"")</f>
        <v/>
      </c>
      <c r="AA212" s="29">
        <f>IF(X212="","",U212&amp;"|"&amp;X212)</f>
        <v/>
      </c>
      <c r="AB212" s="29">
        <f>IF(Z212="","",U212&amp;"|"&amp;Z212)</f>
        <v/>
      </c>
    </row>
    <row r="213">
      <c r="M213" s="28" t="n"/>
      <c r="N213" s="33" t="n"/>
      <c r="O213" s="30" t="n"/>
      <c r="P213" s="30" t="n"/>
      <c r="Q213" s="28" t="n"/>
      <c r="R213" s="29">
        <f>IFERROR(TRIM(INDEX($A213:$L213,MATCH(Lists!$J$2,$A$1:$L$1,0))&amp;""),"")</f>
        <v/>
      </c>
      <c r="S213" s="29">
        <f>IFERROR(TRIM(INDEX($A213:$L213,MATCH(Lists!$J$3,$A$1:$L$1,0))&amp;""),"")</f>
        <v/>
      </c>
      <c r="T213" s="29">
        <f>IFERROR(TRIM(INDEX($A213:$L213,MATCH(Lists!$J$4,$A$1:$L$1,0))&amp;""),"")</f>
        <v/>
      </c>
      <c r="U213" s="29">
        <f>IFERROR(TRIM(INDEX($A213:$L213,MATCH(Lists!$J$5,$A$1:$L$1,0))&amp;""),"")</f>
        <v/>
      </c>
      <c r="V213" s="32">
        <f>IFERROR(IF(ISNUMBER(INDEX($A213:$L213,MATCH(Lists!$J$8,$A$1:$L$1,0))),INDEX($A213:$L213,MATCH(Lists!$J$8,$A$1:$L$1,0)),DATE(VALUE(LEFT(IFERROR(TRIM(INDEX($A213:$L213,MATCH(Lists!$J$8,$A$1:$L$1,0))&amp;""),""),4)),VALUE(MID(IFERROR(TRIM(INDEX($A213:$L213,MATCH(Lists!$J$8,$A$1:$L$1,0))&amp;""),""),6,2)),VALUE(MID(IFERROR(TRIM(INDEX($A213:$L213,MATCH(Lists!$J$8,$A$1:$L$1,0))&amp;""),""),9,2)))+TIME(VALUE(MID(IFERROR(TRIM(INDEX($A213:$L213,MATCH(Lists!$J$8,$A$1:$L$1,0))&amp;""),""),12,2)),VALUE(MID(IFERROR(TRIM(INDEX($A213:$L213,MATCH(Lists!$J$8,$A$1:$L$1,0))&amp;""),""),15,2)),VALUE(MID(IFERROR(TRIM(INDEX($A213:$L213,MATCH(Lists!$J$8,$A$1:$L$1,0))&amp;""),""),18,2)))),"")</f>
        <v/>
      </c>
      <c r="W213" s="29">
        <f>IF(V213="","",ROUND(V213*86400,0))</f>
        <v/>
      </c>
      <c r="X213" s="29">
        <f>IF(OR(R213="",U213="",W213=""),"",SUMPRODUCT(($U$2:$U$501=U213)*ISNUMBER($W$2:$W$501)*($W$2:$W$501&lt;W213))+SUMPRODUCT(($U$2:U213=U213)*($W$2:W213=W213)))</f>
        <v/>
      </c>
      <c r="Y213" s="29">
        <f>IF(R213="","",IF(LEN(O213)&gt;0,O213,IF(ISNUMBER(N213),"Offered","Waiting")))</f>
        <v/>
      </c>
      <c r="Z213" s="29">
        <f>IF(AND(Y213="Waiting",X213&lt;&gt;""),SUMPRODUCT(($U$2:$U$501=U213)*($Y$2:$Y$501="Waiting")*ISNUMBER($W$2:$W$501)*($W$2:$W$501&lt;W213))+SUMPRODUCT(($U$2:U213=U213)*($Y$2:Y213="Waiting")*($W$2:W213=W213)),"")</f>
        <v/>
      </c>
      <c r="AA213" s="29">
        <f>IF(X213="","",U213&amp;"|"&amp;X213)</f>
        <v/>
      </c>
      <c r="AB213" s="29">
        <f>IF(Z213="","",U213&amp;"|"&amp;Z213)</f>
        <v/>
      </c>
    </row>
    <row r="214">
      <c r="M214" s="28" t="n"/>
      <c r="N214" s="33" t="n"/>
      <c r="O214" s="30" t="n"/>
      <c r="P214" s="30" t="n"/>
      <c r="Q214" s="28" t="n"/>
      <c r="R214" s="29">
        <f>IFERROR(TRIM(INDEX($A214:$L214,MATCH(Lists!$J$2,$A$1:$L$1,0))&amp;""),"")</f>
        <v/>
      </c>
      <c r="S214" s="29">
        <f>IFERROR(TRIM(INDEX($A214:$L214,MATCH(Lists!$J$3,$A$1:$L$1,0))&amp;""),"")</f>
        <v/>
      </c>
      <c r="T214" s="29">
        <f>IFERROR(TRIM(INDEX($A214:$L214,MATCH(Lists!$J$4,$A$1:$L$1,0))&amp;""),"")</f>
        <v/>
      </c>
      <c r="U214" s="29">
        <f>IFERROR(TRIM(INDEX($A214:$L214,MATCH(Lists!$J$5,$A$1:$L$1,0))&amp;""),"")</f>
        <v/>
      </c>
      <c r="V214" s="32">
        <f>IFERROR(IF(ISNUMBER(INDEX($A214:$L214,MATCH(Lists!$J$8,$A$1:$L$1,0))),INDEX($A214:$L214,MATCH(Lists!$J$8,$A$1:$L$1,0)),DATE(VALUE(LEFT(IFERROR(TRIM(INDEX($A214:$L214,MATCH(Lists!$J$8,$A$1:$L$1,0))&amp;""),""),4)),VALUE(MID(IFERROR(TRIM(INDEX($A214:$L214,MATCH(Lists!$J$8,$A$1:$L$1,0))&amp;""),""),6,2)),VALUE(MID(IFERROR(TRIM(INDEX($A214:$L214,MATCH(Lists!$J$8,$A$1:$L$1,0))&amp;""),""),9,2)))+TIME(VALUE(MID(IFERROR(TRIM(INDEX($A214:$L214,MATCH(Lists!$J$8,$A$1:$L$1,0))&amp;""),""),12,2)),VALUE(MID(IFERROR(TRIM(INDEX($A214:$L214,MATCH(Lists!$J$8,$A$1:$L$1,0))&amp;""),""),15,2)),VALUE(MID(IFERROR(TRIM(INDEX($A214:$L214,MATCH(Lists!$J$8,$A$1:$L$1,0))&amp;""),""),18,2)))),"")</f>
        <v/>
      </c>
      <c r="W214" s="29">
        <f>IF(V214="","",ROUND(V214*86400,0))</f>
        <v/>
      </c>
      <c r="X214" s="29">
        <f>IF(OR(R214="",U214="",W214=""),"",SUMPRODUCT(($U$2:$U$501=U214)*ISNUMBER($W$2:$W$501)*($W$2:$W$501&lt;W214))+SUMPRODUCT(($U$2:U214=U214)*($W$2:W214=W214)))</f>
        <v/>
      </c>
      <c r="Y214" s="29">
        <f>IF(R214="","",IF(LEN(O214)&gt;0,O214,IF(ISNUMBER(N214),"Offered","Waiting")))</f>
        <v/>
      </c>
      <c r="Z214" s="29">
        <f>IF(AND(Y214="Waiting",X214&lt;&gt;""),SUMPRODUCT(($U$2:$U$501=U214)*($Y$2:$Y$501="Waiting")*ISNUMBER($W$2:$W$501)*($W$2:$W$501&lt;W214))+SUMPRODUCT(($U$2:U214=U214)*($Y$2:Y214="Waiting")*($W$2:W214=W214)),"")</f>
        <v/>
      </c>
      <c r="AA214" s="29">
        <f>IF(X214="","",U214&amp;"|"&amp;X214)</f>
        <v/>
      </c>
      <c r="AB214" s="29">
        <f>IF(Z214="","",U214&amp;"|"&amp;Z214)</f>
        <v/>
      </c>
    </row>
    <row r="215">
      <c r="M215" s="28" t="n"/>
      <c r="N215" s="33" t="n"/>
      <c r="O215" s="30" t="n"/>
      <c r="P215" s="30" t="n"/>
      <c r="Q215" s="28" t="n"/>
      <c r="R215" s="29">
        <f>IFERROR(TRIM(INDEX($A215:$L215,MATCH(Lists!$J$2,$A$1:$L$1,0))&amp;""),"")</f>
        <v/>
      </c>
      <c r="S215" s="29">
        <f>IFERROR(TRIM(INDEX($A215:$L215,MATCH(Lists!$J$3,$A$1:$L$1,0))&amp;""),"")</f>
        <v/>
      </c>
      <c r="T215" s="29">
        <f>IFERROR(TRIM(INDEX($A215:$L215,MATCH(Lists!$J$4,$A$1:$L$1,0))&amp;""),"")</f>
        <v/>
      </c>
      <c r="U215" s="29">
        <f>IFERROR(TRIM(INDEX($A215:$L215,MATCH(Lists!$J$5,$A$1:$L$1,0))&amp;""),"")</f>
        <v/>
      </c>
      <c r="V215" s="32">
        <f>IFERROR(IF(ISNUMBER(INDEX($A215:$L215,MATCH(Lists!$J$8,$A$1:$L$1,0))),INDEX($A215:$L215,MATCH(Lists!$J$8,$A$1:$L$1,0)),DATE(VALUE(LEFT(IFERROR(TRIM(INDEX($A215:$L215,MATCH(Lists!$J$8,$A$1:$L$1,0))&amp;""),""),4)),VALUE(MID(IFERROR(TRIM(INDEX($A215:$L215,MATCH(Lists!$J$8,$A$1:$L$1,0))&amp;""),""),6,2)),VALUE(MID(IFERROR(TRIM(INDEX($A215:$L215,MATCH(Lists!$J$8,$A$1:$L$1,0))&amp;""),""),9,2)))+TIME(VALUE(MID(IFERROR(TRIM(INDEX($A215:$L215,MATCH(Lists!$J$8,$A$1:$L$1,0))&amp;""),""),12,2)),VALUE(MID(IFERROR(TRIM(INDEX($A215:$L215,MATCH(Lists!$J$8,$A$1:$L$1,0))&amp;""),""),15,2)),VALUE(MID(IFERROR(TRIM(INDEX($A215:$L215,MATCH(Lists!$J$8,$A$1:$L$1,0))&amp;""),""),18,2)))),"")</f>
        <v/>
      </c>
      <c r="W215" s="29">
        <f>IF(V215="","",ROUND(V215*86400,0))</f>
        <v/>
      </c>
      <c r="X215" s="29">
        <f>IF(OR(R215="",U215="",W215=""),"",SUMPRODUCT(($U$2:$U$501=U215)*ISNUMBER($W$2:$W$501)*($W$2:$W$501&lt;W215))+SUMPRODUCT(($U$2:U215=U215)*($W$2:W215=W215)))</f>
        <v/>
      </c>
      <c r="Y215" s="29">
        <f>IF(R215="","",IF(LEN(O215)&gt;0,O215,IF(ISNUMBER(N215),"Offered","Waiting")))</f>
        <v/>
      </c>
      <c r="Z215" s="29">
        <f>IF(AND(Y215="Waiting",X215&lt;&gt;""),SUMPRODUCT(($U$2:$U$501=U215)*($Y$2:$Y$501="Waiting")*ISNUMBER($W$2:$W$501)*($W$2:$W$501&lt;W215))+SUMPRODUCT(($U$2:U215=U215)*($Y$2:Y215="Waiting")*($W$2:W215=W215)),"")</f>
        <v/>
      </c>
      <c r="AA215" s="29">
        <f>IF(X215="","",U215&amp;"|"&amp;X215)</f>
        <v/>
      </c>
      <c r="AB215" s="29">
        <f>IF(Z215="","",U215&amp;"|"&amp;Z215)</f>
        <v/>
      </c>
    </row>
    <row r="216">
      <c r="M216" s="28" t="n"/>
      <c r="N216" s="33" t="n"/>
      <c r="O216" s="30" t="n"/>
      <c r="P216" s="30" t="n"/>
      <c r="Q216" s="28" t="n"/>
      <c r="R216" s="29">
        <f>IFERROR(TRIM(INDEX($A216:$L216,MATCH(Lists!$J$2,$A$1:$L$1,0))&amp;""),"")</f>
        <v/>
      </c>
      <c r="S216" s="29">
        <f>IFERROR(TRIM(INDEX($A216:$L216,MATCH(Lists!$J$3,$A$1:$L$1,0))&amp;""),"")</f>
        <v/>
      </c>
      <c r="T216" s="29">
        <f>IFERROR(TRIM(INDEX($A216:$L216,MATCH(Lists!$J$4,$A$1:$L$1,0))&amp;""),"")</f>
        <v/>
      </c>
      <c r="U216" s="29">
        <f>IFERROR(TRIM(INDEX($A216:$L216,MATCH(Lists!$J$5,$A$1:$L$1,0))&amp;""),"")</f>
        <v/>
      </c>
      <c r="V216" s="32">
        <f>IFERROR(IF(ISNUMBER(INDEX($A216:$L216,MATCH(Lists!$J$8,$A$1:$L$1,0))),INDEX($A216:$L216,MATCH(Lists!$J$8,$A$1:$L$1,0)),DATE(VALUE(LEFT(IFERROR(TRIM(INDEX($A216:$L216,MATCH(Lists!$J$8,$A$1:$L$1,0))&amp;""),""),4)),VALUE(MID(IFERROR(TRIM(INDEX($A216:$L216,MATCH(Lists!$J$8,$A$1:$L$1,0))&amp;""),""),6,2)),VALUE(MID(IFERROR(TRIM(INDEX($A216:$L216,MATCH(Lists!$J$8,$A$1:$L$1,0))&amp;""),""),9,2)))+TIME(VALUE(MID(IFERROR(TRIM(INDEX($A216:$L216,MATCH(Lists!$J$8,$A$1:$L$1,0))&amp;""),""),12,2)),VALUE(MID(IFERROR(TRIM(INDEX($A216:$L216,MATCH(Lists!$J$8,$A$1:$L$1,0))&amp;""),""),15,2)),VALUE(MID(IFERROR(TRIM(INDEX($A216:$L216,MATCH(Lists!$J$8,$A$1:$L$1,0))&amp;""),""),18,2)))),"")</f>
        <v/>
      </c>
      <c r="W216" s="29">
        <f>IF(V216="","",ROUND(V216*86400,0))</f>
        <v/>
      </c>
      <c r="X216" s="29">
        <f>IF(OR(R216="",U216="",W216=""),"",SUMPRODUCT(($U$2:$U$501=U216)*ISNUMBER($W$2:$W$501)*($W$2:$W$501&lt;W216))+SUMPRODUCT(($U$2:U216=U216)*($W$2:W216=W216)))</f>
        <v/>
      </c>
      <c r="Y216" s="29">
        <f>IF(R216="","",IF(LEN(O216)&gt;0,O216,IF(ISNUMBER(N216),"Offered","Waiting")))</f>
        <v/>
      </c>
      <c r="Z216" s="29">
        <f>IF(AND(Y216="Waiting",X216&lt;&gt;""),SUMPRODUCT(($U$2:$U$501=U216)*($Y$2:$Y$501="Waiting")*ISNUMBER($W$2:$W$501)*($W$2:$W$501&lt;W216))+SUMPRODUCT(($U$2:U216=U216)*($Y$2:Y216="Waiting")*($W$2:W216=W216)),"")</f>
        <v/>
      </c>
      <c r="AA216" s="29">
        <f>IF(X216="","",U216&amp;"|"&amp;X216)</f>
        <v/>
      </c>
      <c r="AB216" s="29">
        <f>IF(Z216="","",U216&amp;"|"&amp;Z216)</f>
        <v/>
      </c>
    </row>
    <row r="217">
      <c r="M217" s="28" t="n"/>
      <c r="N217" s="33" t="n"/>
      <c r="O217" s="30" t="n"/>
      <c r="P217" s="30" t="n"/>
      <c r="Q217" s="28" t="n"/>
      <c r="R217" s="29">
        <f>IFERROR(TRIM(INDEX($A217:$L217,MATCH(Lists!$J$2,$A$1:$L$1,0))&amp;""),"")</f>
        <v/>
      </c>
      <c r="S217" s="29">
        <f>IFERROR(TRIM(INDEX($A217:$L217,MATCH(Lists!$J$3,$A$1:$L$1,0))&amp;""),"")</f>
        <v/>
      </c>
      <c r="T217" s="29">
        <f>IFERROR(TRIM(INDEX($A217:$L217,MATCH(Lists!$J$4,$A$1:$L$1,0))&amp;""),"")</f>
        <v/>
      </c>
      <c r="U217" s="29">
        <f>IFERROR(TRIM(INDEX($A217:$L217,MATCH(Lists!$J$5,$A$1:$L$1,0))&amp;""),"")</f>
        <v/>
      </c>
      <c r="V217" s="32">
        <f>IFERROR(IF(ISNUMBER(INDEX($A217:$L217,MATCH(Lists!$J$8,$A$1:$L$1,0))),INDEX($A217:$L217,MATCH(Lists!$J$8,$A$1:$L$1,0)),DATE(VALUE(LEFT(IFERROR(TRIM(INDEX($A217:$L217,MATCH(Lists!$J$8,$A$1:$L$1,0))&amp;""),""),4)),VALUE(MID(IFERROR(TRIM(INDEX($A217:$L217,MATCH(Lists!$J$8,$A$1:$L$1,0))&amp;""),""),6,2)),VALUE(MID(IFERROR(TRIM(INDEX($A217:$L217,MATCH(Lists!$J$8,$A$1:$L$1,0))&amp;""),""),9,2)))+TIME(VALUE(MID(IFERROR(TRIM(INDEX($A217:$L217,MATCH(Lists!$J$8,$A$1:$L$1,0))&amp;""),""),12,2)),VALUE(MID(IFERROR(TRIM(INDEX($A217:$L217,MATCH(Lists!$J$8,$A$1:$L$1,0))&amp;""),""),15,2)),VALUE(MID(IFERROR(TRIM(INDEX($A217:$L217,MATCH(Lists!$J$8,$A$1:$L$1,0))&amp;""),""),18,2)))),"")</f>
        <v/>
      </c>
      <c r="W217" s="29">
        <f>IF(V217="","",ROUND(V217*86400,0))</f>
        <v/>
      </c>
      <c r="X217" s="29">
        <f>IF(OR(R217="",U217="",W217=""),"",SUMPRODUCT(($U$2:$U$501=U217)*ISNUMBER($W$2:$W$501)*($W$2:$W$501&lt;W217))+SUMPRODUCT(($U$2:U217=U217)*($W$2:W217=W217)))</f>
        <v/>
      </c>
      <c r="Y217" s="29">
        <f>IF(R217="","",IF(LEN(O217)&gt;0,O217,IF(ISNUMBER(N217),"Offered","Waiting")))</f>
        <v/>
      </c>
      <c r="Z217" s="29">
        <f>IF(AND(Y217="Waiting",X217&lt;&gt;""),SUMPRODUCT(($U$2:$U$501=U217)*($Y$2:$Y$501="Waiting")*ISNUMBER($W$2:$W$501)*($W$2:$W$501&lt;W217))+SUMPRODUCT(($U$2:U217=U217)*($Y$2:Y217="Waiting")*($W$2:W217=W217)),"")</f>
        <v/>
      </c>
      <c r="AA217" s="29">
        <f>IF(X217="","",U217&amp;"|"&amp;X217)</f>
        <v/>
      </c>
      <c r="AB217" s="29">
        <f>IF(Z217="","",U217&amp;"|"&amp;Z217)</f>
        <v/>
      </c>
    </row>
    <row r="218">
      <c r="M218" s="28" t="n"/>
      <c r="N218" s="33" t="n"/>
      <c r="O218" s="30" t="n"/>
      <c r="P218" s="30" t="n"/>
      <c r="Q218" s="28" t="n"/>
      <c r="R218" s="29">
        <f>IFERROR(TRIM(INDEX($A218:$L218,MATCH(Lists!$J$2,$A$1:$L$1,0))&amp;""),"")</f>
        <v/>
      </c>
      <c r="S218" s="29">
        <f>IFERROR(TRIM(INDEX($A218:$L218,MATCH(Lists!$J$3,$A$1:$L$1,0))&amp;""),"")</f>
        <v/>
      </c>
      <c r="T218" s="29">
        <f>IFERROR(TRIM(INDEX($A218:$L218,MATCH(Lists!$J$4,$A$1:$L$1,0))&amp;""),"")</f>
        <v/>
      </c>
      <c r="U218" s="29">
        <f>IFERROR(TRIM(INDEX($A218:$L218,MATCH(Lists!$J$5,$A$1:$L$1,0))&amp;""),"")</f>
        <v/>
      </c>
      <c r="V218" s="32">
        <f>IFERROR(IF(ISNUMBER(INDEX($A218:$L218,MATCH(Lists!$J$8,$A$1:$L$1,0))),INDEX($A218:$L218,MATCH(Lists!$J$8,$A$1:$L$1,0)),DATE(VALUE(LEFT(IFERROR(TRIM(INDEX($A218:$L218,MATCH(Lists!$J$8,$A$1:$L$1,0))&amp;""),""),4)),VALUE(MID(IFERROR(TRIM(INDEX($A218:$L218,MATCH(Lists!$J$8,$A$1:$L$1,0))&amp;""),""),6,2)),VALUE(MID(IFERROR(TRIM(INDEX($A218:$L218,MATCH(Lists!$J$8,$A$1:$L$1,0))&amp;""),""),9,2)))+TIME(VALUE(MID(IFERROR(TRIM(INDEX($A218:$L218,MATCH(Lists!$J$8,$A$1:$L$1,0))&amp;""),""),12,2)),VALUE(MID(IFERROR(TRIM(INDEX($A218:$L218,MATCH(Lists!$J$8,$A$1:$L$1,0))&amp;""),""),15,2)),VALUE(MID(IFERROR(TRIM(INDEX($A218:$L218,MATCH(Lists!$J$8,$A$1:$L$1,0))&amp;""),""),18,2)))),"")</f>
        <v/>
      </c>
      <c r="W218" s="29">
        <f>IF(V218="","",ROUND(V218*86400,0))</f>
        <v/>
      </c>
      <c r="X218" s="29">
        <f>IF(OR(R218="",U218="",W218=""),"",SUMPRODUCT(($U$2:$U$501=U218)*ISNUMBER($W$2:$W$501)*($W$2:$W$501&lt;W218))+SUMPRODUCT(($U$2:U218=U218)*($W$2:W218=W218)))</f>
        <v/>
      </c>
      <c r="Y218" s="29">
        <f>IF(R218="","",IF(LEN(O218)&gt;0,O218,IF(ISNUMBER(N218),"Offered","Waiting")))</f>
        <v/>
      </c>
      <c r="Z218" s="29">
        <f>IF(AND(Y218="Waiting",X218&lt;&gt;""),SUMPRODUCT(($U$2:$U$501=U218)*($Y$2:$Y$501="Waiting")*ISNUMBER($W$2:$W$501)*($W$2:$W$501&lt;W218))+SUMPRODUCT(($U$2:U218=U218)*($Y$2:Y218="Waiting")*($W$2:W218=W218)),"")</f>
        <v/>
      </c>
      <c r="AA218" s="29">
        <f>IF(X218="","",U218&amp;"|"&amp;X218)</f>
        <v/>
      </c>
      <c r="AB218" s="29">
        <f>IF(Z218="","",U218&amp;"|"&amp;Z218)</f>
        <v/>
      </c>
    </row>
    <row r="219">
      <c r="M219" s="28" t="n"/>
      <c r="N219" s="33" t="n"/>
      <c r="O219" s="30" t="n"/>
      <c r="P219" s="30" t="n"/>
      <c r="Q219" s="28" t="n"/>
      <c r="R219" s="29">
        <f>IFERROR(TRIM(INDEX($A219:$L219,MATCH(Lists!$J$2,$A$1:$L$1,0))&amp;""),"")</f>
        <v/>
      </c>
      <c r="S219" s="29">
        <f>IFERROR(TRIM(INDEX($A219:$L219,MATCH(Lists!$J$3,$A$1:$L$1,0))&amp;""),"")</f>
        <v/>
      </c>
      <c r="T219" s="29">
        <f>IFERROR(TRIM(INDEX($A219:$L219,MATCH(Lists!$J$4,$A$1:$L$1,0))&amp;""),"")</f>
        <v/>
      </c>
      <c r="U219" s="29">
        <f>IFERROR(TRIM(INDEX($A219:$L219,MATCH(Lists!$J$5,$A$1:$L$1,0))&amp;""),"")</f>
        <v/>
      </c>
      <c r="V219" s="32">
        <f>IFERROR(IF(ISNUMBER(INDEX($A219:$L219,MATCH(Lists!$J$8,$A$1:$L$1,0))),INDEX($A219:$L219,MATCH(Lists!$J$8,$A$1:$L$1,0)),DATE(VALUE(LEFT(IFERROR(TRIM(INDEX($A219:$L219,MATCH(Lists!$J$8,$A$1:$L$1,0))&amp;""),""),4)),VALUE(MID(IFERROR(TRIM(INDEX($A219:$L219,MATCH(Lists!$J$8,$A$1:$L$1,0))&amp;""),""),6,2)),VALUE(MID(IFERROR(TRIM(INDEX($A219:$L219,MATCH(Lists!$J$8,$A$1:$L$1,0))&amp;""),""),9,2)))+TIME(VALUE(MID(IFERROR(TRIM(INDEX($A219:$L219,MATCH(Lists!$J$8,$A$1:$L$1,0))&amp;""),""),12,2)),VALUE(MID(IFERROR(TRIM(INDEX($A219:$L219,MATCH(Lists!$J$8,$A$1:$L$1,0))&amp;""),""),15,2)),VALUE(MID(IFERROR(TRIM(INDEX($A219:$L219,MATCH(Lists!$J$8,$A$1:$L$1,0))&amp;""),""),18,2)))),"")</f>
        <v/>
      </c>
      <c r="W219" s="29">
        <f>IF(V219="","",ROUND(V219*86400,0))</f>
        <v/>
      </c>
      <c r="X219" s="29">
        <f>IF(OR(R219="",U219="",W219=""),"",SUMPRODUCT(($U$2:$U$501=U219)*ISNUMBER($W$2:$W$501)*($W$2:$W$501&lt;W219))+SUMPRODUCT(($U$2:U219=U219)*($W$2:W219=W219)))</f>
        <v/>
      </c>
      <c r="Y219" s="29">
        <f>IF(R219="","",IF(LEN(O219)&gt;0,O219,IF(ISNUMBER(N219),"Offered","Waiting")))</f>
        <v/>
      </c>
      <c r="Z219" s="29">
        <f>IF(AND(Y219="Waiting",X219&lt;&gt;""),SUMPRODUCT(($U$2:$U$501=U219)*($Y$2:$Y$501="Waiting")*ISNUMBER($W$2:$W$501)*($W$2:$W$501&lt;W219))+SUMPRODUCT(($U$2:U219=U219)*($Y$2:Y219="Waiting")*($W$2:W219=W219)),"")</f>
        <v/>
      </c>
      <c r="AA219" s="29">
        <f>IF(X219="","",U219&amp;"|"&amp;X219)</f>
        <v/>
      </c>
      <c r="AB219" s="29">
        <f>IF(Z219="","",U219&amp;"|"&amp;Z219)</f>
        <v/>
      </c>
    </row>
    <row r="220">
      <c r="M220" s="28" t="n"/>
      <c r="N220" s="33" t="n"/>
      <c r="O220" s="30" t="n"/>
      <c r="P220" s="30" t="n"/>
      <c r="Q220" s="28" t="n"/>
      <c r="R220" s="29">
        <f>IFERROR(TRIM(INDEX($A220:$L220,MATCH(Lists!$J$2,$A$1:$L$1,0))&amp;""),"")</f>
        <v/>
      </c>
      <c r="S220" s="29">
        <f>IFERROR(TRIM(INDEX($A220:$L220,MATCH(Lists!$J$3,$A$1:$L$1,0))&amp;""),"")</f>
        <v/>
      </c>
      <c r="T220" s="29">
        <f>IFERROR(TRIM(INDEX($A220:$L220,MATCH(Lists!$J$4,$A$1:$L$1,0))&amp;""),"")</f>
        <v/>
      </c>
      <c r="U220" s="29">
        <f>IFERROR(TRIM(INDEX($A220:$L220,MATCH(Lists!$J$5,$A$1:$L$1,0))&amp;""),"")</f>
        <v/>
      </c>
      <c r="V220" s="32">
        <f>IFERROR(IF(ISNUMBER(INDEX($A220:$L220,MATCH(Lists!$J$8,$A$1:$L$1,0))),INDEX($A220:$L220,MATCH(Lists!$J$8,$A$1:$L$1,0)),DATE(VALUE(LEFT(IFERROR(TRIM(INDEX($A220:$L220,MATCH(Lists!$J$8,$A$1:$L$1,0))&amp;""),""),4)),VALUE(MID(IFERROR(TRIM(INDEX($A220:$L220,MATCH(Lists!$J$8,$A$1:$L$1,0))&amp;""),""),6,2)),VALUE(MID(IFERROR(TRIM(INDEX($A220:$L220,MATCH(Lists!$J$8,$A$1:$L$1,0))&amp;""),""),9,2)))+TIME(VALUE(MID(IFERROR(TRIM(INDEX($A220:$L220,MATCH(Lists!$J$8,$A$1:$L$1,0))&amp;""),""),12,2)),VALUE(MID(IFERROR(TRIM(INDEX($A220:$L220,MATCH(Lists!$J$8,$A$1:$L$1,0))&amp;""),""),15,2)),VALUE(MID(IFERROR(TRIM(INDEX($A220:$L220,MATCH(Lists!$J$8,$A$1:$L$1,0))&amp;""),""),18,2)))),"")</f>
        <v/>
      </c>
      <c r="W220" s="29">
        <f>IF(V220="","",ROUND(V220*86400,0))</f>
        <v/>
      </c>
      <c r="X220" s="29">
        <f>IF(OR(R220="",U220="",W220=""),"",SUMPRODUCT(($U$2:$U$501=U220)*ISNUMBER($W$2:$W$501)*($W$2:$W$501&lt;W220))+SUMPRODUCT(($U$2:U220=U220)*($W$2:W220=W220)))</f>
        <v/>
      </c>
      <c r="Y220" s="29">
        <f>IF(R220="","",IF(LEN(O220)&gt;0,O220,IF(ISNUMBER(N220),"Offered","Waiting")))</f>
        <v/>
      </c>
      <c r="Z220" s="29">
        <f>IF(AND(Y220="Waiting",X220&lt;&gt;""),SUMPRODUCT(($U$2:$U$501=U220)*($Y$2:$Y$501="Waiting")*ISNUMBER($W$2:$W$501)*($W$2:$W$501&lt;W220))+SUMPRODUCT(($U$2:U220=U220)*($Y$2:Y220="Waiting")*($W$2:W220=W220)),"")</f>
        <v/>
      </c>
      <c r="AA220" s="29">
        <f>IF(X220="","",U220&amp;"|"&amp;X220)</f>
        <v/>
      </c>
      <c r="AB220" s="29">
        <f>IF(Z220="","",U220&amp;"|"&amp;Z220)</f>
        <v/>
      </c>
    </row>
    <row r="221">
      <c r="M221" s="28" t="n"/>
      <c r="N221" s="33" t="n"/>
      <c r="O221" s="30" t="n"/>
      <c r="P221" s="30" t="n"/>
      <c r="Q221" s="28" t="n"/>
      <c r="R221" s="29">
        <f>IFERROR(TRIM(INDEX($A221:$L221,MATCH(Lists!$J$2,$A$1:$L$1,0))&amp;""),"")</f>
        <v/>
      </c>
      <c r="S221" s="29">
        <f>IFERROR(TRIM(INDEX($A221:$L221,MATCH(Lists!$J$3,$A$1:$L$1,0))&amp;""),"")</f>
        <v/>
      </c>
      <c r="T221" s="29">
        <f>IFERROR(TRIM(INDEX($A221:$L221,MATCH(Lists!$J$4,$A$1:$L$1,0))&amp;""),"")</f>
        <v/>
      </c>
      <c r="U221" s="29">
        <f>IFERROR(TRIM(INDEX($A221:$L221,MATCH(Lists!$J$5,$A$1:$L$1,0))&amp;""),"")</f>
        <v/>
      </c>
      <c r="V221" s="32">
        <f>IFERROR(IF(ISNUMBER(INDEX($A221:$L221,MATCH(Lists!$J$8,$A$1:$L$1,0))),INDEX($A221:$L221,MATCH(Lists!$J$8,$A$1:$L$1,0)),DATE(VALUE(LEFT(IFERROR(TRIM(INDEX($A221:$L221,MATCH(Lists!$J$8,$A$1:$L$1,0))&amp;""),""),4)),VALUE(MID(IFERROR(TRIM(INDEX($A221:$L221,MATCH(Lists!$J$8,$A$1:$L$1,0))&amp;""),""),6,2)),VALUE(MID(IFERROR(TRIM(INDEX($A221:$L221,MATCH(Lists!$J$8,$A$1:$L$1,0))&amp;""),""),9,2)))+TIME(VALUE(MID(IFERROR(TRIM(INDEX($A221:$L221,MATCH(Lists!$J$8,$A$1:$L$1,0))&amp;""),""),12,2)),VALUE(MID(IFERROR(TRIM(INDEX($A221:$L221,MATCH(Lists!$J$8,$A$1:$L$1,0))&amp;""),""),15,2)),VALUE(MID(IFERROR(TRIM(INDEX($A221:$L221,MATCH(Lists!$J$8,$A$1:$L$1,0))&amp;""),""),18,2)))),"")</f>
        <v/>
      </c>
      <c r="W221" s="29">
        <f>IF(V221="","",ROUND(V221*86400,0))</f>
        <v/>
      </c>
      <c r="X221" s="29">
        <f>IF(OR(R221="",U221="",W221=""),"",SUMPRODUCT(($U$2:$U$501=U221)*ISNUMBER($W$2:$W$501)*($W$2:$W$501&lt;W221))+SUMPRODUCT(($U$2:U221=U221)*($W$2:W221=W221)))</f>
        <v/>
      </c>
      <c r="Y221" s="29">
        <f>IF(R221="","",IF(LEN(O221)&gt;0,O221,IF(ISNUMBER(N221),"Offered","Waiting")))</f>
        <v/>
      </c>
      <c r="Z221" s="29">
        <f>IF(AND(Y221="Waiting",X221&lt;&gt;""),SUMPRODUCT(($U$2:$U$501=U221)*($Y$2:$Y$501="Waiting")*ISNUMBER($W$2:$W$501)*($W$2:$W$501&lt;W221))+SUMPRODUCT(($U$2:U221=U221)*($Y$2:Y221="Waiting")*($W$2:W221=W221)),"")</f>
        <v/>
      </c>
      <c r="AA221" s="29">
        <f>IF(X221="","",U221&amp;"|"&amp;X221)</f>
        <v/>
      </c>
      <c r="AB221" s="29">
        <f>IF(Z221="","",U221&amp;"|"&amp;Z221)</f>
        <v/>
      </c>
    </row>
    <row r="222">
      <c r="M222" s="28" t="n"/>
      <c r="N222" s="33" t="n"/>
      <c r="O222" s="30" t="n"/>
      <c r="P222" s="30" t="n"/>
      <c r="Q222" s="28" t="n"/>
      <c r="R222" s="29">
        <f>IFERROR(TRIM(INDEX($A222:$L222,MATCH(Lists!$J$2,$A$1:$L$1,0))&amp;""),"")</f>
        <v/>
      </c>
      <c r="S222" s="29">
        <f>IFERROR(TRIM(INDEX($A222:$L222,MATCH(Lists!$J$3,$A$1:$L$1,0))&amp;""),"")</f>
        <v/>
      </c>
      <c r="T222" s="29">
        <f>IFERROR(TRIM(INDEX($A222:$L222,MATCH(Lists!$J$4,$A$1:$L$1,0))&amp;""),"")</f>
        <v/>
      </c>
      <c r="U222" s="29">
        <f>IFERROR(TRIM(INDEX($A222:$L222,MATCH(Lists!$J$5,$A$1:$L$1,0))&amp;""),"")</f>
        <v/>
      </c>
      <c r="V222" s="32">
        <f>IFERROR(IF(ISNUMBER(INDEX($A222:$L222,MATCH(Lists!$J$8,$A$1:$L$1,0))),INDEX($A222:$L222,MATCH(Lists!$J$8,$A$1:$L$1,0)),DATE(VALUE(LEFT(IFERROR(TRIM(INDEX($A222:$L222,MATCH(Lists!$J$8,$A$1:$L$1,0))&amp;""),""),4)),VALUE(MID(IFERROR(TRIM(INDEX($A222:$L222,MATCH(Lists!$J$8,$A$1:$L$1,0))&amp;""),""),6,2)),VALUE(MID(IFERROR(TRIM(INDEX($A222:$L222,MATCH(Lists!$J$8,$A$1:$L$1,0))&amp;""),""),9,2)))+TIME(VALUE(MID(IFERROR(TRIM(INDEX($A222:$L222,MATCH(Lists!$J$8,$A$1:$L$1,0))&amp;""),""),12,2)),VALUE(MID(IFERROR(TRIM(INDEX($A222:$L222,MATCH(Lists!$J$8,$A$1:$L$1,0))&amp;""),""),15,2)),VALUE(MID(IFERROR(TRIM(INDEX($A222:$L222,MATCH(Lists!$J$8,$A$1:$L$1,0))&amp;""),""),18,2)))),"")</f>
        <v/>
      </c>
      <c r="W222" s="29">
        <f>IF(V222="","",ROUND(V222*86400,0))</f>
        <v/>
      </c>
      <c r="X222" s="29">
        <f>IF(OR(R222="",U222="",W222=""),"",SUMPRODUCT(($U$2:$U$501=U222)*ISNUMBER($W$2:$W$501)*($W$2:$W$501&lt;W222))+SUMPRODUCT(($U$2:U222=U222)*($W$2:W222=W222)))</f>
        <v/>
      </c>
      <c r="Y222" s="29">
        <f>IF(R222="","",IF(LEN(O222)&gt;0,O222,IF(ISNUMBER(N222),"Offered","Waiting")))</f>
        <v/>
      </c>
      <c r="Z222" s="29">
        <f>IF(AND(Y222="Waiting",X222&lt;&gt;""),SUMPRODUCT(($U$2:$U$501=U222)*($Y$2:$Y$501="Waiting")*ISNUMBER($W$2:$W$501)*($W$2:$W$501&lt;W222))+SUMPRODUCT(($U$2:U222=U222)*($Y$2:Y222="Waiting")*($W$2:W222=W222)),"")</f>
        <v/>
      </c>
      <c r="AA222" s="29">
        <f>IF(X222="","",U222&amp;"|"&amp;X222)</f>
        <v/>
      </c>
      <c r="AB222" s="29">
        <f>IF(Z222="","",U222&amp;"|"&amp;Z222)</f>
        <v/>
      </c>
    </row>
    <row r="223">
      <c r="M223" s="28" t="n"/>
      <c r="N223" s="33" t="n"/>
      <c r="O223" s="30" t="n"/>
      <c r="P223" s="30" t="n"/>
      <c r="Q223" s="28" t="n"/>
      <c r="R223" s="29">
        <f>IFERROR(TRIM(INDEX($A223:$L223,MATCH(Lists!$J$2,$A$1:$L$1,0))&amp;""),"")</f>
        <v/>
      </c>
      <c r="S223" s="29">
        <f>IFERROR(TRIM(INDEX($A223:$L223,MATCH(Lists!$J$3,$A$1:$L$1,0))&amp;""),"")</f>
        <v/>
      </c>
      <c r="T223" s="29">
        <f>IFERROR(TRIM(INDEX($A223:$L223,MATCH(Lists!$J$4,$A$1:$L$1,0))&amp;""),"")</f>
        <v/>
      </c>
      <c r="U223" s="29">
        <f>IFERROR(TRIM(INDEX($A223:$L223,MATCH(Lists!$J$5,$A$1:$L$1,0))&amp;""),"")</f>
        <v/>
      </c>
      <c r="V223" s="32">
        <f>IFERROR(IF(ISNUMBER(INDEX($A223:$L223,MATCH(Lists!$J$8,$A$1:$L$1,0))),INDEX($A223:$L223,MATCH(Lists!$J$8,$A$1:$L$1,0)),DATE(VALUE(LEFT(IFERROR(TRIM(INDEX($A223:$L223,MATCH(Lists!$J$8,$A$1:$L$1,0))&amp;""),""),4)),VALUE(MID(IFERROR(TRIM(INDEX($A223:$L223,MATCH(Lists!$J$8,$A$1:$L$1,0))&amp;""),""),6,2)),VALUE(MID(IFERROR(TRIM(INDEX($A223:$L223,MATCH(Lists!$J$8,$A$1:$L$1,0))&amp;""),""),9,2)))+TIME(VALUE(MID(IFERROR(TRIM(INDEX($A223:$L223,MATCH(Lists!$J$8,$A$1:$L$1,0))&amp;""),""),12,2)),VALUE(MID(IFERROR(TRIM(INDEX($A223:$L223,MATCH(Lists!$J$8,$A$1:$L$1,0))&amp;""),""),15,2)),VALUE(MID(IFERROR(TRIM(INDEX($A223:$L223,MATCH(Lists!$J$8,$A$1:$L$1,0))&amp;""),""),18,2)))),"")</f>
        <v/>
      </c>
      <c r="W223" s="29">
        <f>IF(V223="","",ROUND(V223*86400,0))</f>
        <v/>
      </c>
      <c r="X223" s="29">
        <f>IF(OR(R223="",U223="",W223=""),"",SUMPRODUCT(($U$2:$U$501=U223)*ISNUMBER($W$2:$W$501)*($W$2:$W$501&lt;W223))+SUMPRODUCT(($U$2:U223=U223)*($W$2:W223=W223)))</f>
        <v/>
      </c>
      <c r="Y223" s="29">
        <f>IF(R223="","",IF(LEN(O223)&gt;0,O223,IF(ISNUMBER(N223),"Offered","Waiting")))</f>
        <v/>
      </c>
      <c r="Z223" s="29">
        <f>IF(AND(Y223="Waiting",X223&lt;&gt;""),SUMPRODUCT(($U$2:$U$501=U223)*($Y$2:$Y$501="Waiting")*ISNUMBER($W$2:$W$501)*($W$2:$W$501&lt;W223))+SUMPRODUCT(($U$2:U223=U223)*($Y$2:Y223="Waiting")*($W$2:W223=W223)),"")</f>
        <v/>
      </c>
      <c r="AA223" s="29">
        <f>IF(X223="","",U223&amp;"|"&amp;X223)</f>
        <v/>
      </c>
      <c r="AB223" s="29">
        <f>IF(Z223="","",U223&amp;"|"&amp;Z223)</f>
        <v/>
      </c>
    </row>
    <row r="224">
      <c r="M224" s="28" t="n"/>
      <c r="N224" s="33" t="n"/>
      <c r="O224" s="30" t="n"/>
      <c r="P224" s="30" t="n"/>
      <c r="Q224" s="28" t="n"/>
      <c r="R224" s="29">
        <f>IFERROR(TRIM(INDEX($A224:$L224,MATCH(Lists!$J$2,$A$1:$L$1,0))&amp;""),"")</f>
        <v/>
      </c>
      <c r="S224" s="29">
        <f>IFERROR(TRIM(INDEX($A224:$L224,MATCH(Lists!$J$3,$A$1:$L$1,0))&amp;""),"")</f>
        <v/>
      </c>
      <c r="T224" s="29">
        <f>IFERROR(TRIM(INDEX($A224:$L224,MATCH(Lists!$J$4,$A$1:$L$1,0))&amp;""),"")</f>
        <v/>
      </c>
      <c r="U224" s="29">
        <f>IFERROR(TRIM(INDEX($A224:$L224,MATCH(Lists!$J$5,$A$1:$L$1,0))&amp;""),"")</f>
        <v/>
      </c>
      <c r="V224" s="32">
        <f>IFERROR(IF(ISNUMBER(INDEX($A224:$L224,MATCH(Lists!$J$8,$A$1:$L$1,0))),INDEX($A224:$L224,MATCH(Lists!$J$8,$A$1:$L$1,0)),DATE(VALUE(LEFT(IFERROR(TRIM(INDEX($A224:$L224,MATCH(Lists!$J$8,$A$1:$L$1,0))&amp;""),""),4)),VALUE(MID(IFERROR(TRIM(INDEX($A224:$L224,MATCH(Lists!$J$8,$A$1:$L$1,0))&amp;""),""),6,2)),VALUE(MID(IFERROR(TRIM(INDEX($A224:$L224,MATCH(Lists!$J$8,$A$1:$L$1,0))&amp;""),""),9,2)))+TIME(VALUE(MID(IFERROR(TRIM(INDEX($A224:$L224,MATCH(Lists!$J$8,$A$1:$L$1,0))&amp;""),""),12,2)),VALUE(MID(IFERROR(TRIM(INDEX($A224:$L224,MATCH(Lists!$J$8,$A$1:$L$1,0))&amp;""),""),15,2)),VALUE(MID(IFERROR(TRIM(INDEX($A224:$L224,MATCH(Lists!$J$8,$A$1:$L$1,0))&amp;""),""),18,2)))),"")</f>
        <v/>
      </c>
      <c r="W224" s="29">
        <f>IF(V224="","",ROUND(V224*86400,0))</f>
        <v/>
      </c>
      <c r="X224" s="29">
        <f>IF(OR(R224="",U224="",W224=""),"",SUMPRODUCT(($U$2:$U$501=U224)*ISNUMBER($W$2:$W$501)*($W$2:$W$501&lt;W224))+SUMPRODUCT(($U$2:U224=U224)*($W$2:W224=W224)))</f>
        <v/>
      </c>
      <c r="Y224" s="29">
        <f>IF(R224="","",IF(LEN(O224)&gt;0,O224,IF(ISNUMBER(N224),"Offered","Waiting")))</f>
        <v/>
      </c>
      <c r="Z224" s="29">
        <f>IF(AND(Y224="Waiting",X224&lt;&gt;""),SUMPRODUCT(($U$2:$U$501=U224)*($Y$2:$Y$501="Waiting")*ISNUMBER($W$2:$W$501)*($W$2:$W$501&lt;W224))+SUMPRODUCT(($U$2:U224=U224)*($Y$2:Y224="Waiting")*($W$2:W224=W224)),"")</f>
        <v/>
      </c>
      <c r="AA224" s="29">
        <f>IF(X224="","",U224&amp;"|"&amp;X224)</f>
        <v/>
      </c>
      <c r="AB224" s="29">
        <f>IF(Z224="","",U224&amp;"|"&amp;Z224)</f>
        <v/>
      </c>
    </row>
    <row r="225">
      <c r="M225" s="28" t="n"/>
      <c r="N225" s="33" t="n"/>
      <c r="O225" s="30" t="n"/>
      <c r="P225" s="30" t="n"/>
      <c r="Q225" s="28" t="n"/>
      <c r="R225" s="29">
        <f>IFERROR(TRIM(INDEX($A225:$L225,MATCH(Lists!$J$2,$A$1:$L$1,0))&amp;""),"")</f>
        <v/>
      </c>
      <c r="S225" s="29">
        <f>IFERROR(TRIM(INDEX($A225:$L225,MATCH(Lists!$J$3,$A$1:$L$1,0))&amp;""),"")</f>
        <v/>
      </c>
      <c r="T225" s="29">
        <f>IFERROR(TRIM(INDEX($A225:$L225,MATCH(Lists!$J$4,$A$1:$L$1,0))&amp;""),"")</f>
        <v/>
      </c>
      <c r="U225" s="29">
        <f>IFERROR(TRIM(INDEX($A225:$L225,MATCH(Lists!$J$5,$A$1:$L$1,0))&amp;""),"")</f>
        <v/>
      </c>
      <c r="V225" s="32">
        <f>IFERROR(IF(ISNUMBER(INDEX($A225:$L225,MATCH(Lists!$J$8,$A$1:$L$1,0))),INDEX($A225:$L225,MATCH(Lists!$J$8,$A$1:$L$1,0)),DATE(VALUE(LEFT(IFERROR(TRIM(INDEX($A225:$L225,MATCH(Lists!$J$8,$A$1:$L$1,0))&amp;""),""),4)),VALUE(MID(IFERROR(TRIM(INDEX($A225:$L225,MATCH(Lists!$J$8,$A$1:$L$1,0))&amp;""),""),6,2)),VALUE(MID(IFERROR(TRIM(INDEX($A225:$L225,MATCH(Lists!$J$8,$A$1:$L$1,0))&amp;""),""),9,2)))+TIME(VALUE(MID(IFERROR(TRIM(INDEX($A225:$L225,MATCH(Lists!$J$8,$A$1:$L$1,0))&amp;""),""),12,2)),VALUE(MID(IFERROR(TRIM(INDEX($A225:$L225,MATCH(Lists!$J$8,$A$1:$L$1,0))&amp;""),""),15,2)),VALUE(MID(IFERROR(TRIM(INDEX($A225:$L225,MATCH(Lists!$J$8,$A$1:$L$1,0))&amp;""),""),18,2)))),"")</f>
        <v/>
      </c>
      <c r="W225" s="29">
        <f>IF(V225="","",ROUND(V225*86400,0))</f>
        <v/>
      </c>
      <c r="X225" s="29">
        <f>IF(OR(R225="",U225="",W225=""),"",SUMPRODUCT(($U$2:$U$501=U225)*ISNUMBER($W$2:$W$501)*($W$2:$W$501&lt;W225))+SUMPRODUCT(($U$2:U225=U225)*($W$2:W225=W225)))</f>
        <v/>
      </c>
      <c r="Y225" s="29">
        <f>IF(R225="","",IF(LEN(O225)&gt;0,O225,IF(ISNUMBER(N225),"Offered","Waiting")))</f>
        <v/>
      </c>
      <c r="Z225" s="29">
        <f>IF(AND(Y225="Waiting",X225&lt;&gt;""),SUMPRODUCT(($U$2:$U$501=U225)*($Y$2:$Y$501="Waiting")*ISNUMBER($W$2:$W$501)*($W$2:$W$501&lt;W225))+SUMPRODUCT(($U$2:U225=U225)*($Y$2:Y225="Waiting")*($W$2:W225=W225)),"")</f>
        <v/>
      </c>
      <c r="AA225" s="29">
        <f>IF(X225="","",U225&amp;"|"&amp;X225)</f>
        <v/>
      </c>
      <c r="AB225" s="29">
        <f>IF(Z225="","",U225&amp;"|"&amp;Z225)</f>
        <v/>
      </c>
    </row>
    <row r="226">
      <c r="M226" s="28" t="n"/>
      <c r="N226" s="33" t="n"/>
      <c r="O226" s="30" t="n"/>
      <c r="P226" s="30" t="n"/>
      <c r="Q226" s="28" t="n"/>
      <c r="R226" s="29">
        <f>IFERROR(TRIM(INDEX($A226:$L226,MATCH(Lists!$J$2,$A$1:$L$1,0))&amp;""),"")</f>
        <v/>
      </c>
      <c r="S226" s="29">
        <f>IFERROR(TRIM(INDEX($A226:$L226,MATCH(Lists!$J$3,$A$1:$L$1,0))&amp;""),"")</f>
        <v/>
      </c>
      <c r="T226" s="29">
        <f>IFERROR(TRIM(INDEX($A226:$L226,MATCH(Lists!$J$4,$A$1:$L$1,0))&amp;""),"")</f>
        <v/>
      </c>
      <c r="U226" s="29">
        <f>IFERROR(TRIM(INDEX($A226:$L226,MATCH(Lists!$J$5,$A$1:$L$1,0))&amp;""),"")</f>
        <v/>
      </c>
      <c r="V226" s="32">
        <f>IFERROR(IF(ISNUMBER(INDEX($A226:$L226,MATCH(Lists!$J$8,$A$1:$L$1,0))),INDEX($A226:$L226,MATCH(Lists!$J$8,$A$1:$L$1,0)),DATE(VALUE(LEFT(IFERROR(TRIM(INDEX($A226:$L226,MATCH(Lists!$J$8,$A$1:$L$1,0))&amp;""),""),4)),VALUE(MID(IFERROR(TRIM(INDEX($A226:$L226,MATCH(Lists!$J$8,$A$1:$L$1,0))&amp;""),""),6,2)),VALUE(MID(IFERROR(TRIM(INDEX($A226:$L226,MATCH(Lists!$J$8,$A$1:$L$1,0))&amp;""),""),9,2)))+TIME(VALUE(MID(IFERROR(TRIM(INDEX($A226:$L226,MATCH(Lists!$J$8,$A$1:$L$1,0))&amp;""),""),12,2)),VALUE(MID(IFERROR(TRIM(INDEX($A226:$L226,MATCH(Lists!$J$8,$A$1:$L$1,0))&amp;""),""),15,2)),VALUE(MID(IFERROR(TRIM(INDEX($A226:$L226,MATCH(Lists!$J$8,$A$1:$L$1,0))&amp;""),""),18,2)))),"")</f>
        <v/>
      </c>
      <c r="W226" s="29">
        <f>IF(V226="","",ROUND(V226*86400,0))</f>
        <v/>
      </c>
      <c r="X226" s="29">
        <f>IF(OR(R226="",U226="",W226=""),"",SUMPRODUCT(($U$2:$U$501=U226)*ISNUMBER($W$2:$W$501)*($W$2:$W$501&lt;W226))+SUMPRODUCT(($U$2:U226=U226)*($W$2:W226=W226)))</f>
        <v/>
      </c>
      <c r="Y226" s="29">
        <f>IF(R226="","",IF(LEN(O226)&gt;0,O226,IF(ISNUMBER(N226),"Offered","Waiting")))</f>
        <v/>
      </c>
      <c r="Z226" s="29">
        <f>IF(AND(Y226="Waiting",X226&lt;&gt;""),SUMPRODUCT(($U$2:$U$501=U226)*($Y$2:$Y$501="Waiting")*ISNUMBER($W$2:$W$501)*($W$2:$W$501&lt;W226))+SUMPRODUCT(($U$2:U226=U226)*($Y$2:Y226="Waiting")*($W$2:W226=W226)),"")</f>
        <v/>
      </c>
      <c r="AA226" s="29">
        <f>IF(X226="","",U226&amp;"|"&amp;X226)</f>
        <v/>
      </c>
      <c r="AB226" s="29">
        <f>IF(Z226="","",U226&amp;"|"&amp;Z226)</f>
        <v/>
      </c>
    </row>
    <row r="227">
      <c r="M227" s="28" t="n"/>
      <c r="N227" s="33" t="n"/>
      <c r="O227" s="30" t="n"/>
      <c r="P227" s="30" t="n"/>
      <c r="Q227" s="28" t="n"/>
      <c r="R227" s="29">
        <f>IFERROR(TRIM(INDEX($A227:$L227,MATCH(Lists!$J$2,$A$1:$L$1,0))&amp;""),"")</f>
        <v/>
      </c>
      <c r="S227" s="29">
        <f>IFERROR(TRIM(INDEX($A227:$L227,MATCH(Lists!$J$3,$A$1:$L$1,0))&amp;""),"")</f>
        <v/>
      </c>
      <c r="T227" s="29">
        <f>IFERROR(TRIM(INDEX($A227:$L227,MATCH(Lists!$J$4,$A$1:$L$1,0))&amp;""),"")</f>
        <v/>
      </c>
      <c r="U227" s="29">
        <f>IFERROR(TRIM(INDEX($A227:$L227,MATCH(Lists!$J$5,$A$1:$L$1,0))&amp;""),"")</f>
        <v/>
      </c>
      <c r="V227" s="32">
        <f>IFERROR(IF(ISNUMBER(INDEX($A227:$L227,MATCH(Lists!$J$8,$A$1:$L$1,0))),INDEX($A227:$L227,MATCH(Lists!$J$8,$A$1:$L$1,0)),DATE(VALUE(LEFT(IFERROR(TRIM(INDEX($A227:$L227,MATCH(Lists!$J$8,$A$1:$L$1,0))&amp;""),""),4)),VALUE(MID(IFERROR(TRIM(INDEX($A227:$L227,MATCH(Lists!$J$8,$A$1:$L$1,0))&amp;""),""),6,2)),VALUE(MID(IFERROR(TRIM(INDEX($A227:$L227,MATCH(Lists!$J$8,$A$1:$L$1,0))&amp;""),""),9,2)))+TIME(VALUE(MID(IFERROR(TRIM(INDEX($A227:$L227,MATCH(Lists!$J$8,$A$1:$L$1,0))&amp;""),""),12,2)),VALUE(MID(IFERROR(TRIM(INDEX($A227:$L227,MATCH(Lists!$J$8,$A$1:$L$1,0))&amp;""),""),15,2)),VALUE(MID(IFERROR(TRIM(INDEX($A227:$L227,MATCH(Lists!$J$8,$A$1:$L$1,0))&amp;""),""),18,2)))),"")</f>
        <v/>
      </c>
      <c r="W227" s="29">
        <f>IF(V227="","",ROUND(V227*86400,0))</f>
        <v/>
      </c>
      <c r="X227" s="29">
        <f>IF(OR(R227="",U227="",W227=""),"",SUMPRODUCT(($U$2:$U$501=U227)*ISNUMBER($W$2:$W$501)*($W$2:$W$501&lt;W227))+SUMPRODUCT(($U$2:U227=U227)*($W$2:W227=W227)))</f>
        <v/>
      </c>
      <c r="Y227" s="29">
        <f>IF(R227="","",IF(LEN(O227)&gt;0,O227,IF(ISNUMBER(N227),"Offered","Waiting")))</f>
        <v/>
      </c>
      <c r="Z227" s="29">
        <f>IF(AND(Y227="Waiting",X227&lt;&gt;""),SUMPRODUCT(($U$2:$U$501=U227)*($Y$2:$Y$501="Waiting")*ISNUMBER($W$2:$W$501)*($W$2:$W$501&lt;W227))+SUMPRODUCT(($U$2:U227=U227)*($Y$2:Y227="Waiting")*($W$2:W227=W227)),"")</f>
        <v/>
      </c>
      <c r="AA227" s="29">
        <f>IF(X227="","",U227&amp;"|"&amp;X227)</f>
        <v/>
      </c>
      <c r="AB227" s="29">
        <f>IF(Z227="","",U227&amp;"|"&amp;Z227)</f>
        <v/>
      </c>
    </row>
    <row r="228">
      <c r="M228" s="28" t="n"/>
      <c r="N228" s="33" t="n"/>
      <c r="O228" s="30" t="n"/>
      <c r="P228" s="30" t="n"/>
      <c r="Q228" s="28" t="n"/>
      <c r="R228" s="29">
        <f>IFERROR(TRIM(INDEX($A228:$L228,MATCH(Lists!$J$2,$A$1:$L$1,0))&amp;""),"")</f>
        <v/>
      </c>
      <c r="S228" s="29">
        <f>IFERROR(TRIM(INDEX($A228:$L228,MATCH(Lists!$J$3,$A$1:$L$1,0))&amp;""),"")</f>
        <v/>
      </c>
      <c r="T228" s="29">
        <f>IFERROR(TRIM(INDEX($A228:$L228,MATCH(Lists!$J$4,$A$1:$L$1,0))&amp;""),"")</f>
        <v/>
      </c>
      <c r="U228" s="29">
        <f>IFERROR(TRIM(INDEX($A228:$L228,MATCH(Lists!$J$5,$A$1:$L$1,0))&amp;""),"")</f>
        <v/>
      </c>
      <c r="V228" s="32">
        <f>IFERROR(IF(ISNUMBER(INDEX($A228:$L228,MATCH(Lists!$J$8,$A$1:$L$1,0))),INDEX($A228:$L228,MATCH(Lists!$J$8,$A$1:$L$1,0)),DATE(VALUE(LEFT(IFERROR(TRIM(INDEX($A228:$L228,MATCH(Lists!$J$8,$A$1:$L$1,0))&amp;""),""),4)),VALUE(MID(IFERROR(TRIM(INDEX($A228:$L228,MATCH(Lists!$J$8,$A$1:$L$1,0))&amp;""),""),6,2)),VALUE(MID(IFERROR(TRIM(INDEX($A228:$L228,MATCH(Lists!$J$8,$A$1:$L$1,0))&amp;""),""),9,2)))+TIME(VALUE(MID(IFERROR(TRIM(INDEX($A228:$L228,MATCH(Lists!$J$8,$A$1:$L$1,0))&amp;""),""),12,2)),VALUE(MID(IFERROR(TRIM(INDEX($A228:$L228,MATCH(Lists!$J$8,$A$1:$L$1,0))&amp;""),""),15,2)),VALUE(MID(IFERROR(TRIM(INDEX($A228:$L228,MATCH(Lists!$J$8,$A$1:$L$1,0))&amp;""),""),18,2)))),"")</f>
        <v/>
      </c>
      <c r="W228" s="29">
        <f>IF(V228="","",ROUND(V228*86400,0))</f>
        <v/>
      </c>
      <c r="X228" s="29">
        <f>IF(OR(R228="",U228="",W228=""),"",SUMPRODUCT(($U$2:$U$501=U228)*ISNUMBER($W$2:$W$501)*($W$2:$W$501&lt;W228))+SUMPRODUCT(($U$2:U228=U228)*($W$2:W228=W228)))</f>
        <v/>
      </c>
      <c r="Y228" s="29">
        <f>IF(R228="","",IF(LEN(O228)&gt;0,O228,IF(ISNUMBER(N228),"Offered","Waiting")))</f>
        <v/>
      </c>
      <c r="Z228" s="29">
        <f>IF(AND(Y228="Waiting",X228&lt;&gt;""),SUMPRODUCT(($U$2:$U$501=U228)*($Y$2:$Y$501="Waiting")*ISNUMBER($W$2:$W$501)*($W$2:$W$501&lt;W228))+SUMPRODUCT(($U$2:U228=U228)*($Y$2:Y228="Waiting")*($W$2:W228=W228)),"")</f>
        <v/>
      </c>
      <c r="AA228" s="29">
        <f>IF(X228="","",U228&amp;"|"&amp;X228)</f>
        <v/>
      </c>
      <c r="AB228" s="29">
        <f>IF(Z228="","",U228&amp;"|"&amp;Z228)</f>
        <v/>
      </c>
    </row>
    <row r="229">
      <c r="M229" s="28" t="n"/>
      <c r="N229" s="33" t="n"/>
      <c r="O229" s="30" t="n"/>
      <c r="P229" s="30" t="n"/>
      <c r="Q229" s="28" t="n"/>
      <c r="R229" s="29">
        <f>IFERROR(TRIM(INDEX($A229:$L229,MATCH(Lists!$J$2,$A$1:$L$1,0))&amp;""),"")</f>
        <v/>
      </c>
      <c r="S229" s="29">
        <f>IFERROR(TRIM(INDEX($A229:$L229,MATCH(Lists!$J$3,$A$1:$L$1,0))&amp;""),"")</f>
        <v/>
      </c>
      <c r="T229" s="29">
        <f>IFERROR(TRIM(INDEX($A229:$L229,MATCH(Lists!$J$4,$A$1:$L$1,0))&amp;""),"")</f>
        <v/>
      </c>
      <c r="U229" s="29">
        <f>IFERROR(TRIM(INDEX($A229:$L229,MATCH(Lists!$J$5,$A$1:$L$1,0))&amp;""),"")</f>
        <v/>
      </c>
      <c r="V229" s="32">
        <f>IFERROR(IF(ISNUMBER(INDEX($A229:$L229,MATCH(Lists!$J$8,$A$1:$L$1,0))),INDEX($A229:$L229,MATCH(Lists!$J$8,$A$1:$L$1,0)),DATE(VALUE(LEFT(IFERROR(TRIM(INDEX($A229:$L229,MATCH(Lists!$J$8,$A$1:$L$1,0))&amp;""),""),4)),VALUE(MID(IFERROR(TRIM(INDEX($A229:$L229,MATCH(Lists!$J$8,$A$1:$L$1,0))&amp;""),""),6,2)),VALUE(MID(IFERROR(TRIM(INDEX($A229:$L229,MATCH(Lists!$J$8,$A$1:$L$1,0))&amp;""),""),9,2)))+TIME(VALUE(MID(IFERROR(TRIM(INDEX($A229:$L229,MATCH(Lists!$J$8,$A$1:$L$1,0))&amp;""),""),12,2)),VALUE(MID(IFERROR(TRIM(INDEX($A229:$L229,MATCH(Lists!$J$8,$A$1:$L$1,0))&amp;""),""),15,2)),VALUE(MID(IFERROR(TRIM(INDEX($A229:$L229,MATCH(Lists!$J$8,$A$1:$L$1,0))&amp;""),""),18,2)))),"")</f>
        <v/>
      </c>
      <c r="W229" s="29">
        <f>IF(V229="","",ROUND(V229*86400,0))</f>
        <v/>
      </c>
      <c r="X229" s="29">
        <f>IF(OR(R229="",U229="",W229=""),"",SUMPRODUCT(($U$2:$U$501=U229)*ISNUMBER($W$2:$W$501)*($W$2:$W$501&lt;W229))+SUMPRODUCT(($U$2:U229=U229)*($W$2:W229=W229)))</f>
        <v/>
      </c>
      <c r="Y229" s="29">
        <f>IF(R229="","",IF(LEN(O229)&gt;0,O229,IF(ISNUMBER(N229),"Offered","Waiting")))</f>
        <v/>
      </c>
      <c r="Z229" s="29">
        <f>IF(AND(Y229="Waiting",X229&lt;&gt;""),SUMPRODUCT(($U$2:$U$501=U229)*($Y$2:$Y$501="Waiting")*ISNUMBER($W$2:$W$501)*($W$2:$W$501&lt;W229))+SUMPRODUCT(($U$2:U229=U229)*($Y$2:Y229="Waiting")*($W$2:W229=W229)),"")</f>
        <v/>
      </c>
      <c r="AA229" s="29">
        <f>IF(X229="","",U229&amp;"|"&amp;X229)</f>
        <v/>
      </c>
      <c r="AB229" s="29">
        <f>IF(Z229="","",U229&amp;"|"&amp;Z229)</f>
        <v/>
      </c>
    </row>
    <row r="230">
      <c r="M230" s="28" t="n"/>
      <c r="N230" s="33" t="n"/>
      <c r="O230" s="30" t="n"/>
      <c r="P230" s="30" t="n"/>
      <c r="Q230" s="28" t="n"/>
      <c r="R230" s="29">
        <f>IFERROR(TRIM(INDEX($A230:$L230,MATCH(Lists!$J$2,$A$1:$L$1,0))&amp;""),"")</f>
        <v/>
      </c>
      <c r="S230" s="29">
        <f>IFERROR(TRIM(INDEX($A230:$L230,MATCH(Lists!$J$3,$A$1:$L$1,0))&amp;""),"")</f>
        <v/>
      </c>
      <c r="T230" s="29">
        <f>IFERROR(TRIM(INDEX($A230:$L230,MATCH(Lists!$J$4,$A$1:$L$1,0))&amp;""),"")</f>
        <v/>
      </c>
      <c r="U230" s="29">
        <f>IFERROR(TRIM(INDEX($A230:$L230,MATCH(Lists!$J$5,$A$1:$L$1,0))&amp;""),"")</f>
        <v/>
      </c>
      <c r="V230" s="32">
        <f>IFERROR(IF(ISNUMBER(INDEX($A230:$L230,MATCH(Lists!$J$8,$A$1:$L$1,0))),INDEX($A230:$L230,MATCH(Lists!$J$8,$A$1:$L$1,0)),DATE(VALUE(LEFT(IFERROR(TRIM(INDEX($A230:$L230,MATCH(Lists!$J$8,$A$1:$L$1,0))&amp;""),""),4)),VALUE(MID(IFERROR(TRIM(INDEX($A230:$L230,MATCH(Lists!$J$8,$A$1:$L$1,0))&amp;""),""),6,2)),VALUE(MID(IFERROR(TRIM(INDEX($A230:$L230,MATCH(Lists!$J$8,$A$1:$L$1,0))&amp;""),""),9,2)))+TIME(VALUE(MID(IFERROR(TRIM(INDEX($A230:$L230,MATCH(Lists!$J$8,$A$1:$L$1,0))&amp;""),""),12,2)),VALUE(MID(IFERROR(TRIM(INDEX($A230:$L230,MATCH(Lists!$J$8,$A$1:$L$1,0))&amp;""),""),15,2)),VALUE(MID(IFERROR(TRIM(INDEX($A230:$L230,MATCH(Lists!$J$8,$A$1:$L$1,0))&amp;""),""),18,2)))),"")</f>
        <v/>
      </c>
      <c r="W230" s="29">
        <f>IF(V230="","",ROUND(V230*86400,0))</f>
        <v/>
      </c>
      <c r="X230" s="29">
        <f>IF(OR(R230="",U230="",W230=""),"",SUMPRODUCT(($U$2:$U$501=U230)*ISNUMBER($W$2:$W$501)*($W$2:$W$501&lt;W230))+SUMPRODUCT(($U$2:U230=U230)*($W$2:W230=W230)))</f>
        <v/>
      </c>
      <c r="Y230" s="29">
        <f>IF(R230="","",IF(LEN(O230)&gt;0,O230,IF(ISNUMBER(N230),"Offered","Waiting")))</f>
        <v/>
      </c>
      <c r="Z230" s="29">
        <f>IF(AND(Y230="Waiting",X230&lt;&gt;""),SUMPRODUCT(($U$2:$U$501=U230)*($Y$2:$Y$501="Waiting")*ISNUMBER($W$2:$W$501)*($W$2:$W$501&lt;W230))+SUMPRODUCT(($U$2:U230=U230)*($Y$2:Y230="Waiting")*($W$2:W230=W230)),"")</f>
        <v/>
      </c>
      <c r="AA230" s="29">
        <f>IF(X230="","",U230&amp;"|"&amp;X230)</f>
        <v/>
      </c>
      <c r="AB230" s="29">
        <f>IF(Z230="","",U230&amp;"|"&amp;Z230)</f>
        <v/>
      </c>
    </row>
    <row r="231">
      <c r="M231" s="28" t="n"/>
      <c r="N231" s="33" t="n"/>
      <c r="O231" s="30" t="n"/>
      <c r="P231" s="30" t="n"/>
      <c r="Q231" s="28" t="n"/>
      <c r="R231" s="29">
        <f>IFERROR(TRIM(INDEX($A231:$L231,MATCH(Lists!$J$2,$A$1:$L$1,0))&amp;""),"")</f>
        <v/>
      </c>
      <c r="S231" s="29">
        <f>IFERROR(TRIM(INDEX($A231:$L231,MATCH(Lists!$J$3,$A$1:$L$1,0))&amp;""),"")</f>
        <v/>
      </c>
      <c r="T231" s="29">
        <f>IFERROR(TRIM(INDEX($A231:$L231,MATCH(Lists!$J$4,$A$1:$L$1,0))&amp;""),"")</f>
        <v/>
      </c>
      <c r="U231" s="29">
        <f>IFERROR(TRIM(INDEX($A231:$L231,MATCH(Lists!$J$5,$A$1:$L$1,0))&amp;""),"")</f>
        <v/>
      </c>
      <c r="V231" s="32">
        <f>IFERROR(IF(ISNUMBER(INDEX($A231:$L231,MATCH(Lists!$J$8,$A$1:$L$1,0))),INDEX($A231:$L231,MATCH(Lists!$J$8,$A$1:$L$1,0)),DATE(VALUE(LEFT(IFERROR(TRIM(INDEX($A231:$L231,MATCH(Lists!$J$8,$A$1:$L$1,0))&amp;""),""),4)),VALUE(MID(IFERROR(TRIM(INDEX($A231:$L231,MATCH(Lists!$J$8,$A$1:$L$1,0))&amp;""),""),6,2)),VALUE(MID(IFERROR(TRIM(INDEX($A231:$L231,MATCH(Lists!$J$8,$A$1:$L$1,0))&amp;""),""),9,2)))+TIME(VALUE(MID(IFERROR(TRIM(INDEX($A231:$L231,MATCH(Lists!$J$8,$A$1:$L$1,0))&amp;""),""),12,2)),VALUE(MID(IFERROR(TRIM(INDEX($A231:$L231,MATCH(Lists!$J$8,$A$1:$L$1,0))&amp;""),""),15,2)),VALUE(MID(IFERROR(TRIM(INDEX($A231:$L231,MATCH(Lists!$J$8,$A$1:$L$1,0))&amp;""),""),18,2)))),"")</f>
        <v/>
      </c>
      <c r="W231" s="29">
        <f>IF(V231="","",ROUND(V231*86400,0))</f>
        <v/>
      </c>
      <c r="X231" s="29">
        <f>IF(OR(R231="",U231="",W231=""),"",SUMPRODUCT(($U$2:$U$501=U231)*ISNUMBER($W$2:$W$501)*($W$2:$W$501&lt;W231))+SUMPRODUCT(($U$2:U231=U231)*($W$2:W231=W231)))</f>
        <v/>
      </c>
      <c r="Y231" s="29">
        <f>IF(R231="","",IF(LEN(O231)&gt;0,O231,IF(ISNUMBER(N231),"Offered","Waiting")))</f>
        <v/>
      </c>
      <c r="Z231" s="29">
        <f>IF(AND(Y231="Waiting",X231&lt;&gt;""),SUMPRODUCT(($U$2:$U$501=U231)*($Y$2:$Y$501="Waiting")*ISNUMBER($W$2:$W$501)*($W$2:$W$501&lt;W231))+SUMPRODUCT(($U$2:U231=U231)*($Y$2:Y231="Waiting")*($W$2:W231=W231)),"")</f>
        <v/>
      </c>
      <c r="AA231" s="29">
        <f>IF(X231="","",U231&amp;"|"&amp;X231)</f>
        <v/>
      </c>
      <c r="AB231" s="29">
        <f>IF(Z231="","",U231&amp;"|"&amp;Z231)</f>
        <v/>
      </c>
    </row>
    <row r="232">
      <c r="M232" s="28" t="n"/>
      <c r="N232" s="33" t="n"/>
      <c r="O232" s="30" t="n"/>
      <c r="P232" s="30" t="n"/>
      <c r="Q232" s="28" t="n"/>
      <c r="R232" s="29">
        <f>IFERROR(TRIM(INDEX($A232:$L232,MATCH(Lists!$J$2,$A$1:$L$1,0))&amp;""),"")</f>
        <v/>
      </c>
      <c r="S232" s="29">
        <f>IFERROR(TRIM(INDEX($A232:$L232,MATCH(Lists!$J$3,$A$1:$L$1,0))&amp;""),"")</f>
        <v/>
      </c>
      <c r="T232" s="29">
        <f>IFERROR(TRIM(INDEX($A232:$L232,MATCH(Lists!$J$4,$A$1:$L$1,0))&amp;""),"")</f>
        <v/>
      </c>
      <c r="U232" s="29">
        <f>IFERROR(TRIM(INDEX($A232:$L232,MATCH(Lists!$J$5,$A$1:$L$1,0))&amp;""),"")</f>
        <v/>
      </c>
      <c r="V232" s="32">
        <f>IFERROR(IF(ISNUMBER(INDEX($A232:$L232,MATCH(Lists!$J$8,$A$1:$L$1,0))),INDEX($A232:$L232,MATCH(Lists!$J$8,$A$1:$L$1,0)),DATE(VALUE(LEFT(IFERROR(TRIM(INDEX($A232:$L232,MATCH(Lists!$J$8,$A$1:$L$1,0))&amp;""),""),4)),VALUE(MID(IFERROR(TRIM(INDEX($A232:$L232,MATCH(Lists!$J$8,$A$1:$L$1,0))&amp;""),""),6,2)),VALUE(MID(IFERROR(TRIM(INDEX($A232:$L232,MATCH(Lists!$J$8,$A$1:$L$1,0))&amp;""),""),9,2)))+TIME(VALUE(MID(IFERROR(TRIM(INDEX($A232:$L232,MATCH(Lists!$J$8,$A$1:$L$1,0))&amp;""),""),12,2)),VALUE(MID(IFERROR(TRIM(INDEX($A232:$L232,MATCH(Lists!$J$8,$A$1:$L$1,0))&amp;""),""),15,2)),VALUE(MID(IFERROR(TRIM(INDEX($A232:$L232,MATCH(Lists!$J$8,$A$1:$L$1,0))&amp;""),""),18,2)))),"")</f>
        <v/>
      </c>
      <c r="W232" s="29">
        <f>IF(V232="","",ROUND(V232*86400,0))</f>
        <v/>
      </c>
      <c r="X232" s="29">
        <f>IF(OR(R232="",U232="",W232=""),"",SUMPRODUCT(($U$2:$U$501=U232)*ISNUMBER($W$2:$W$501)*($W$2:$W$501&lt;W232))+SUMPRODUCT(($U$2:U232=U232)*($W$2:W232=W232)))</f>
        <v/>
      </c>
      <c r="Y232" s="29">
        <f>IF(R232="","",IF(LEN(O232)&gt;0,O232,IF(ISNUMBER(N232),"Offered","Waiting")))</f>
        <v/>
      </c>
      <c r="Z232" s="29">
        <f>IF(AND(Y232="Waiting",X232&lt;&gt;""),SUMPRODUCT(($U$2:$U$501=U232)*($Y$2:$Y$501="Waiting")*ISNUMBER($W$2:$W$501)*($W$2:$W$501&lt;W232))+SUMPRODUCT(($U$2:U232=U232)*($Y$2:Y232="Waiting")*($W$2:W232=W232)),"")</f>
        <v/>
      </c>
      <c r="AA232" s="29">
        <f>IF(X232="","",U232&amp;"|"&amp;X232)</f>
        <v/>
      </c>
      <c r="AB232" s="29">
        <f>IF(Z232="","",U232&amp;"|"&amp;Z232)</f>
        <v/>
      </c>
    </row>
    <row r="233">
      <c r="M233" s="28" t="n"/>
      <c r="N233" s="33" t="n"/>
      <c r="O233" s="30" t="n"/>
      <c r="P233" s="30" t="n"/>
      <c r="Q233" s="28" t="n"/>
      <c r="R233" s="29">
        <f>IFERROR(TRIM(INDEX($A233:$L233,MATCH(Lists!$J$2,$A$1:$L$1,0))&amp;""),"")</f>
        <v/>
      </c>
      <c r="S233" s="29">
        <f>IFERROR(TRIM(INDEX($A233:$L233,MATCH(Lists!$J$3,$A$1:$L$1,0))&amp;""),"")</f>
        <v/>
      </c>
      <c r="T233" s="29">
        <f>IFERROR(TRIM(INDEX($A233:$L233,MATCH(Lists!$J$4,$A$1:$L$1,0))&amp;""),"")</f>
        <v/>
      </c>
      <c r="U233" s="29">
        <f>IFERROR(TRIM(INDEX($A233:$L233,MATCH(Lists!$J$5,$A$1:$L$1,0))&amp;""),"")</f>
        <v/>
      </c>
      <c r="V233" s="32">
        <f>IFERROR(IF(ISNUMBER(INDEX($A233:$L233,MATCH(Lists!$J$8,$A$1:$L$1,0))),INDEX($A233:$L233,MATCH(Lists!$J$8,$A$1:$L$1,0)),DATE(VALUE(LEFT(IFERROR(TRIM(INDEX($A233:$L233,MATCH(Lists!$J$8,$A$1:$L$1,0))&amp;""),""),4)),VALUE(MID(IFERROR(TRIM(INDEX($A233:$L233,MATCH(Lists!$J$8,$A$1:$L$1,0))&amp;""),""),6,2)),VALUE(MID(IFERROR(TRIM(INDEX($A233:$L233,MATCH(Lists!$J$8,$A$1:$L$1,0))&amp;""),""),9,2)))+TIME(VALUE(MID(IFERROR(TRIM(INDEX($A233:$L233,MATCH(Lists!$J$8,$A$1:$L$1,0))&amp;""),""),12,2)),VALUE(MID(IFERROR(TRIM(INDEX($A233:$L233,MATCH(Lists!$J$8,$A$1:$L$1,0))&amp;""),""),15,2)),VALUE(MID(IFERROR(TRIM(INDEX($A233:$L233,MATCH(Lists!$J$8,$A$1:$L$1,0))&amp;""),""),18,2)))),"")</f>
        <v/>
      </c>
      <c r="W233" s="29">
        <f>IF(V233="","",ROUND(V233*86400,0))</f>
        <v/>
      </c>
      <c r="X233" s="29">
        <f>IF(OR(R233="",U233="",W233=""),"",SUMPRODUCT(($U$2:$U$501=U233)*ISNUMBER($W$2:$W$501)*($W$2:$W$501&lt;W233))+SUMPRODUCT(($U$2:U233=U233)*($W$2:W233=W233)))</f>
        <v/>
      </c>
      <c r="Y233" s="29">
        <f>IF(R233="","",IF(LEN(O233)&gt;0,O233,IF(ISNUMBER(N233),"Offered","Waiting")))</f>
        <v/>
      </c>
      <c r="Z233" s="29">
        <f>IF(AND(Y233="Waiting",X233&lt;&gt;""),SUMPRODUCT(($U$2:$U$501=U233)*($Y$2:$Y$501="Waiting")*ISNUMBER($W$2:$W$501)*($W$2:$W$501&lt;W233))+SUMPRODUCT(($U$2:U233=U233)*($Y$2:Y233="Waiting")*($W$2:W233=W233)),"")</f>
        <v/>
      </c>
      <c r="AA233" s="29">
        <f>IF(X233="","",U233&amp;"|"&amp;X233)</f>
        <v/>
      </c>
      <c r="AB233" s="29">
        <f>IF(Z233="","",U233&amp;"|"&amp;Z233)</f>
        <v/>
      </c>
    </row>
    <row r="234">
      <c r="M234" s="28" t="n"/>
      <c r="N234" s="33" t="n"/>
      <c r="O234" s="30" t="n"/>
      <c r="P234" s="30" t="n"/>
      <c r="Q234" s="28" t="n"/>
      <c r="R234" s="29">
        <f>IFERROR(TRIM(INDEX($A234:$L234,MATCH(Lists!$J$2,$A$1:$L$1,0))&amp;""),"")</f>
        <v/>
      </c>
      <c r="S234" s="29">
        <f>IFERROR(TRIM(INDEX($A234:$L234,MATCH(Lists!$J$3,$A$1:$L$1,0))&amp;""),"")</f>
        <v/>
      </c>
      <c r="T234" s="29">
        <f>IFERROR(TRIM(INDEX($A234:$L234,MATCH(Lists!$J$4,$A$1:$L$1,0))&amp;""),"")</f>
        <v/>
      </c>
      <c r="U234" s="29">
        <f>IFERROR(TRIM(INDEX($A234:$L234,MATCH(Lists!$J$5,$A$1:$L$1,0))&amp;""),"")</f>
        <v/>
      </c>
      <c r="V234" s="32">
        <f>IFERROR(IF(ISNUMBER(INDEX($A234:$L234,MATCH(Lists!$J$8,$A$1:$L$1,0))),INDEX($A234:$L234,MATCH(Lists!$J$8,$A$1:$L$1,0)),DATE(VALUE(LEFT(IFERROR(TRIM(INDEX($A234:$L234,MATCH(Lists!$J$8,$A$1:$L$1,0))&amp;""),""),4)),VALUE(MID(IFERROR(TRIM(INDEX($A234:$L234,MATCH(Lists!$J$8,$A$1:$L$1,0))&amp;""),""),6,2)),VALUE(MID(IFERROR(TRIM(INDEX($A234:$L234,MATCH(Lists!$J$8,$A$1:$L$1,0))&amp;""),""),9,2)))+TIME(VALUE(MID(IFERROR(TRIM(INDEX($A234:$L234,MATCH(Lists!$J$8,$A$1:$L$1,0))&amp;""),""),12,2)),VALUE(MID(IFERROR(TRIM(INDEX($A234:$L234,MATCH(Lists!$J$8,$A$1:$L$1,0))&amp;""),""),15,2)),VALUE(MID(IFERROR(TRIM(INDEX($A234:$L234,MATCH(Lists!$J$8,$A$1:$L$1,0))&amp;""),""),18,2)))),"")</f>
        <v/>
      </c>
      <c r="W234" s="29">
        <f>IF(V234="","",ROUND(V234*86400,0))</f>
        <v/>
      </c>
      <c r="X234" s="29">
        <f>IF(OR(R234="",U234="",W234=""),"",SUMPRODUCT(($U$2:$U$501=U234)*ISNUMBER($W$2:$W$501)*($W$2:$W$501&lt;W234))+SUMPRODUCT(($U$2:U234=U234)*($W$2:W234=W234)))</f>
        <v/>
      </c>
      <c r="Y234" s="29">
        <f>IF(R234="","",IF(LEN(O234)&gt;0,O234,IF(ISNUMBER(N234),"Offered","Waiting")))</f>
        <v/>
      </c>
      <c r="Z234" s="29">
        <f>IF(AND(Y234="Waiting",X234&lt;&gt;""),SUMPRODUCT(($U$2:$U$501=U234)*($Y$2:$Y$501="Waiting")*ISNUMBER($W$2:$W$501)*($W$2:$W$501&lt;W234))+SUMPRODUCT(($U$2:U234=U234)*($Y$2:Y234="Waiting")*($W$2:W234=W234)),"")</f>
        <v/>
      </c>
      <c r="AA234" s="29">
        <f>IF(X234="","",U234&amp;"|"&amp;X234)</f>
        <v/>
      </c>
      <c r="AB234" s="29">
        <f>IF(Z234="","",U234&amp;"|"&amp;Z234)</f>
        <v/>
      </c>
    </row>
    <row r="235">
      <c r="M235" s="28" t="n"/>
      <c r="N235" s="33" t="n"/>
      <c r="O235" s="30" t="n"/>
      <c r="P235" s="30" t="n"/>
      <c r="Q235" s="28" t="n"/>
      <c r="R235" s="29">
        <f>IFERROR(TRIM(INDEX($A235:$L235,MATCH(Lists!$J$2,$A$1:$L$1,0))&amp;""),"")</f>
        <v/>
      </c>
      <c r="S235" s="29">
        <f>IFERROR(TRIM(INDEX($A235:$L235,MATCH(Lists!$J$3,$A$1:$L$1,0))&amp;""),"")</f>
        <v/>
      </c>
      <c r="T235" s="29">
        <f>IFERROR(TRIM(INDEX($A235:$L235,MATCH(Lists!$J$4,$A$1:$L$1,0))&amp;""),"")</f>
        <v/>
      </c>
      <c r="U235" s="29">
        <f>IFERROR(TRIM(INDEX($A235:$L235,MATCH(Lists!$J$5,$A$1:$L$1,0))&amp;""),"")</f>
        <v/>
      </c>
      <c r="V235" s="32">
        <f>IFERROR(IF(ISNUMBER(INDEX($A235:$L235,MATCH(Lists!$J$8,$A$1:$L$1,0))),INDEX($A235:$L235,MATCH(Lists!$J$8,$A$1:$L$1,0)),DATE(VALUE(LEFT(IFERROR(TRIM(INDEX($A235:$L235,MATCH(Lists!$J$8,$A$1:$L$1,0))&amp;""),""),4)),VALUE(MID(IFERROR(TRIM(INDEX($A235:$L235,MATCH(Lists!$J$8,$A$1:$L$1,0))&amp;""),""),6,2)),VALUE(MID(IFERROR(TRIM(INDEX($A235:$L235,MATCH(Lists!$J$8,$A$1:$L$1,0))&amp;""),""),9,2)))+TIME(VALUE(MID(IFERROR(TRIM(INDEX($A235:$L235,MATCH(Lists!$J$8,$A$1:$L$1,0))&amp;""),""),12,2)),VALUE(MID(IFERROR(TRIM(INDEX($A235:$L235,MATCH(Lists!$J$8,$A$1:$L$1,0))&amp;""),""),15,2)),VALUE(MID(IFERROR(TRIM(INDEX($A235:$L235,MATCH(Lists!$J$8,$A$1:$L$1,0))&amp;""),""),18,2)))),"")</f>
        <v/>
      </c>
      <c r="W235" s="29">
        <f>IF(V235="","",ROUND(V235*86400,0))</f>
        <v/>
      </c>
      <c r="X235" s="29">
        <f>IF(OR(R235="",U235="",W235=""),"",SUMPRODUCT(($U$2:$U$501=U235)*ISNUMBER($W$2:$W$501)*($W$2:$W$501&lt;W235))+SUMPRODUCT(($U$2:U235=U235)*($W$2:W235=W235)))</f>
        <v/>
      </c>
      <c r="Y235" s="29">
        <f>IF(R235="","",IF(LEN(O235)&gt;0,O235,IF(ISNUMBER(N235),"Offered","Waiting")))</f>
        <v/>
      </c>
      <c r="Z235" s="29">
        <f>IF(AND(Y235="Waiting",X235&lt;&gt;""),SUMPRODUCT(($U$2:$U$501=U235)*($Y$2:$Y$501="Waiting")*ISNUMBER($W$2:$W$501)*($W$2:$W$501&lt;W235))+SUMPRODUCT(($U$2:U235=U235)*($Y$2:Y235="Waiting")*($W$2:W235=W235)),"")</f>
        <v/>
      </c>
      <c r="AA235" s="29">
        <f>IF(X235="","",U235&amp;"|"&amp;X235)</f>
        <v/>
      </c>
      <c r="AB235" s="29">
        <f>IF(Z235="","",U235&amp;"|"&amp;Z235)</f>
        <v/>
      </c>
    </row>
    <row r="236">
      <c r="M236" s="28" t="n"/>
      <c r="N236" s="33" t="n"/>
      <c r="O236" s="30" t="n"/>
      <c r="P236" s="30" t="n"/>
      <c r="Q236" s="28" t="n"/>
      <c r="R236" s="29">
        <f>IFERROR(TRIM(INDEX($A236:$L236,MATCH(Lists!$J$2,$A$1:$L$1,0))&amp;""),"")</f>
        <v/>
      </c>
      <c r="S236" s="29">
        <f>IFERROR(TRIM(INDEX($A236:$L236,MATCH(Lists!$J$3,$A$1:$L$1,0))&amp;""),"")</f>
        <v/>
      </c>
      <c r="T236" s="29">
        <f>IFERROR(TRIM(INDEX($A236:$L236,MATCH(Lists!$J$4,$A$1:$L$1,0))&amp;""),"")</f>
        <v/>
      </c>
      <c r="U236" s="29">
        <f>IFERROR(TRIM(INDEX($A236:$L236,MATCH(Lists!$J$5,$A$1:$L$1,0))&amp;""),"")</f>
        <v/>
      </c>
      <c r="V236" s="32">
        <f>IFERROR(IF(ISNUMBER(INDEX($A236:$L236,MATCH(Lists!$J$8,$A$1:$L$1,0))),INDEX($A236:$L236,MATCH(Lists!$J$8,$A$1:$L$1,0)),DATE(VALUE(LEFT(IFERROR(TRIM(INDEX($A236:$L236,MATCH(Lists!$J$8,$A$1:$L$1,0))&amp;""),""),4)),VALUE(MID(IFERROR(TRIM(INDEX($A236:$L236,MATCH(Lists!$J$8,$A$1:$L$1,0))&amp;""),""),6,2)),VALUE(MID(IFERROR(TRIM(INDEX($A236:$L236,MATCH(Lists!$J$8,$A$1:$L$1,0))&amp;""),""),9,2)))+TIME(VALUE(MID(IFERROR(TRIM(INDEX($A236:$L236,MATCH(Lists!$J$8,$A$1:$L$1,0))&amp;""),""),12,2)),VALUE(MID(IFERROR(TRIM(INDEX($A236:$L236,MATCH(Lists!$J$8,$A$1:$L$1,0))&amp;""),""),15,2)),VALUE(MID(IFERROR(TRIM(INDEX($A236:$L236,MATCH(Lists!$J$8,$A$1:$L$1,0))&amp;""),""),18,2)))),"")</f>
        <v/>
      </c>
      <c r="W236" s="29">
        <f>IF(V236="","",ROUND(V236*86400,0))</f>
        <v/>
      </c>
      <c r="X236" s="29">
        <f>IF(OR(R236="",U236="",W236=""),"",SUMPRODUCT(($U$2:$U$501=U236)*ISNUMBER($W$2:$W$501)*($W$2:$W$501&lt;W236))+SUMPRODUCT(($U$2:U236=U236)*($W$2:W236=W236)))</f>
        <v/>
      </c>
      <c r="Y236" s="29">
        <f>IF(R236="","",IF(LEN(O236)&gt;0,O236,IF(ISNUMBER(N236),"Offered","Waiting")))</f>
        <v/>
      </c>
      <c r="Z236" s="29">
        <f>IF(AND(Y236="Waiting",X236&lt;&gt;""),SUMPRODUCT(($U$2:$U$501=U236)*($Y$2:$Y$501="Waiting")*ISNUMBER($W$2:$W$501)*($W$2:$W$501&lt;W236))+SUMPRODUCT(($U$2:U236=U236)*($Y$2:Y236="Waiting")*($W$2:W236=W236)),"")</f>
        <v/>
      </c>
      <c r="AA236" s="29">
        <f>IF(X236="","",U236&amp;"|"&amp;X236)</f>
        <v/>
      </c>
      <c r="AB236" s="29">
        <f>IF(Z236="","",U236&amp;"|"&amp;Z236)</f>
        <v/>
      </c>
    </row>
    <row r="237">
      <c r="M237" s="28" t="n"/>
      <c r="N237" s="33" t="n"/>
      <c r="O237" s="30" t="n"/>
      <c r="P237" s="30" t="n"/>
      <c r="Q237" s="28" t="n"/>
      <c r="R237" s="29">
        <f>IFERROR(TRIM(INDEX($A237:$L237,MATCH(Lists!$J$2,$A$1:$L$1,0))&amp;""),"")</f>
        <v/>
      </c>
      <c r="S237" s="29">
        <f>IFERROR(TRIM(INDEX($A237:$L237,MATCH(Lists!$J$3,$A$1:$L$1,0))&amp;""),"")</f>
        <v/>
      </c>
      <c r="T237" s="29">
        <f>IFERROR(TRIM(INDEX($A237:$L237,MATCH(Lists!$J$4,$A$1:$L$1,0))&amp;""),"")</f>
        <v/>
      </c>
      <c r="U237" s="29">
        <f>IFERROR(TRIM(INDEX($A237:$L237,MATCH(Lists!$J$5,$A$1:$L$1,0))&amp;""),"")</f>
        <v/>
      </c>
      <c r="V237" s="32">
        <f>IFERROR(IF(ISNUMBER(INDEX($A237:$L237,MATCH(Lists!$J$8,$A$1:$L$1,0))),INDEX($A237:$L237,MATCH(Lists!$J$8,$A$1:$L$1,0)),DATE(VALUE(LEFT(IFERROR(TRIM(INDEX($A237:$L237,MATCH(Lists!$J$8,$A$1:$L$1,0))&amp;""),""),4)),VALUE(MID(IFERROR(TRIM(INDEX($A237:$L237,MATCH(Lists!$J$8,$A$1:$L$1,0))&amp;""),""),6,2)),VALUE(MID(IFERROR(TRIM(INDEX($A237:$L237,MATCH(Lists!$J$8,$A$1:$L$1,0))&amp;""),""),9,2)))+TIME(VALUE(MID(IFERROR(TRIM(INDEX($A237:$L237,MATCH(Lists!$J$8,$A$1:$L$1,0))&amp;""),""),12,2)),VALUE(MID(IFERROR(TRIM(INDEX($A237:$L237,MATCH(Lists!$J$8,$A$1:$L$1,0))&amp;""),""),15,2)),VALUE(MID(IFERROR(TRIM(INDEX($A237:$L237,MATCH(Lists!$J$8,$A$1:$L$1,0))&amp;""),""),18,2)))),"")</f>
        <v/>
      </c>
      <c r="W237" s="29">
        <f>IF(V237="","",ROUND(V237*86400,0))</f>
        <v/>
      </c>
      <c r="X237" s="29">
        <f>IF(OR(R237="",U237="",W237=""),"",SUMPRODUCT(($U$2:$U$501=U237)*ISNUMBER($W$2:$W$501)*($W$2:$W$501&lt;W237))+SUMPRODUCT(($U$2:U237=U237)*($W$2:W237=W237)))</f>
        <v/>
      </c>
      <c r="Y237" s="29">
        <f>IF(R237="","",IF(LEN(O237)&gt;0,O237,IF(ISNUMBER(N237),"Offered","Waiting")))</f>
        <v/>
      </c>
      <c r="Z237" s="29">
        <f>IF(AND(Y237="Waiting",X237&lt;&gt;""),SUMPRODUCT(($U$2:$U$501=U237)*($Y$2:$Y$501="Waiting")*ISNUMBER($W$2:$W$501)*($W$2:$W$501&lt;W237))+SUMPRODUCT(($U$2:U237=U237)*($Y$2:Y237="Waiting")*($W$2:W237=W237)),"")</f>
        <v/>
      </c>
      <c r="AA237" s="29">
        <f>IF(X237="","",U237&amp;"|"&amp;X237)</f>
        <v/>
      </c>
      <c r="AB237" s="29">
        <f>IF(Z237="","",U237&amp;"|"&amp;Z237)</f>
        <v/>
      </c>
    </row>
    <row r="238">
      <c r="M238" s="28" t="n"/>
      <c r="N238" s="33" t="n"/>
      <c r="O238" s="30" t="n"/>
      <c r="P238" s="30" t="n"/>
      <c r="Q238" s="28" t="n"/>
      <c r="R238" s="29">
        <f>IFERROR(TRIM(INDEX($A238:$L238,MATCH(Lists!$J$2,$A$1:$L$1,0))&amp;""),"")</f>
        <v/>
      </c>
      <c r="S238" s="29">
        <f>IFERROR(TRIM(INDEX($A238:$L238,MATCH(Lists!$J$3,$A$1:$L$1,0))&amp;""),"")</f>
        <v/>
      </c>
      <c r="T238" s="29">
        <f>IFERROR(TRIM(INDEX($A238:$L238,MATCH(Lists!$J$4,$A$1:$L$1,0))&amp;""),"")</f>
        <v/>
      </c>
      <c r="U238" s="29">
        <f>IFERROR(TRIM(INDEX($A238:$L238,MATCH(Lists!$J$5,$A$1:$L$1,0))&amp;""),"")</f>
        <v/>
      </c>
      <c r="V238" s="32">
        <f>IFERROR(IF(ISNUMBER(INDEX($A238:$L238,MATCH(Lists!$J$8,$A$1:$L$1,0))),INDEX($A238:$L238,MATCH(Lists!$J$8,$A$1:$L$1,0)),DATE(VALUE(LEFT(IFERROR(TRIM(INDEX($A238:$L238,MATCH(Lists!$J$8,$A$1:$L$1,0))&amp;""),""),4)),VALUE(MID(IFERROR(TRIM(INDEX($A238:$L238,MATCH(Lists!$J$8,$A$1:$L$1,0))&amp;""),""),6,2)),VALUE(MID(IFERROR(TRIM(INDEX($A238:$L238,MATCH(Lists!$J$8,$A$1:$L$1,0))&amp;""),""),9,2)))+TIME(VALUE(MID(IFERROR(TRIM(INDEX($A238:$L238,MATCH(Lists!$J$8,$A$1:$L$1,0))&amp;""),""),12,2)),VALUE(MID(IFERROR(TRIM(INDEX($A238:$L238,MATCH(Lists!$J$8,$A$1:$L$1,0))&amp;""),""),15,2)),VALUE(MID(IFERROR(TRIM(INDEX($A238:$L238,MATCH(Lists!$J$8,$A$1:$L$1,0))&amp;""),""),18,2)))),"")</f>
        <v/>
      </c>
      <c r="W238" s="29">
        <f>IF(V238="","",ROUND(V238*86400,0))</f>
        <v/>
      </c>
      <c r="X238" s="29">
        <f>IF(OR(R238="",U238="",W238=""),"",SUMPRODUCT(($U$2:$U$501=U238)*ISNUMBER($W$2:$W$501)*($W$2:$W$501&lt;W238))+SUMPRODUCT(($U$2:U238=U238)*($W$2:W238=W238)))</f>
        <v/>
      </c>
      <c r="Y238" s="29">
        <f>IF(R238="","",IF(LEN(O238)&gt;0,O238,IF(ISNUMBER(N238),"Offered","Waiting")))</f>
        <v/>
      </c>
      <c r="Z238" s="29">
        <f>IF(AND(Y238="Waiting",X238&lt;&gt;""),SUMPRODUCT(($U$2:$U$501=U238)*($Y$2:$Y$501="Waiting")*ISNUMBER($W$2:$W$501)*($W$2:$W$501&lt;W238))+SUMPRODUCT(($U$2:U238=U238)*($Y$2:Y238="Waiting")*($W$2:W238=W238)),"")</f>
        <v/>
      </c>
      <c r="AA238" s="29">
        <f>IF(X238="","",U238&amp;"|"&amp;X238)</f>
        <v/>
      </c>
      <c r="AB238" s="29">
        <f>IF(Z238="","",U238&amp;"|"&amp;Z238)</f>
        <v/>
      </c>
    </row>
    <row r="239">
      <c r="M239" s="28" t="n"/>
      <c r="N239" s="33" t="n"/>
      <c r="O239" s="30" t="n"/>
      <c r="P239" s="30" t="n"/>
      <c r="Q239" s="28" t="n"/>
      <c r="R239" s="29">
        <f>IFERROR(TRIM(INDEX($A239:$L239,MATCH(Lists!$J$2,$A$1:$L$1,0))&amp;""),"")</f>
        <v/>
      </c>
      <c r="S239" s="29">
        <f>IFERROR(TRIM(INDEX($A239:$L239,MATCH(Lists!$J$3,$A$1:$L$1,0))&amp;""),"")</f>
        <v/>
      </c>
      <c r="T239" s="29">
        <f>IFERROR(TRIM(INDEX($A239:$L239,MATCH(Lists!$J$4,$A$1:$L$1,0))&amp;""),"")</f>
        <v/>
      </c>
      <c r="U239" s="29">
        <f>IFERROR(TRIM(INDEX($A239:$L239,MATCH(Lists!$J$5,$A$1:$L$1,0))&amp;""),"")</f>
        <v/>
      </c>
      <c r="V239" s="32">
        <f>IFERROR(IF(ISNUMBER(INDEX($A239:$L239,MATCH(Lists!$J$8,$A$1:$L$1,0))),INDEX($A239:$L239,MATCH(Lists!$J$8,$A$1:$L$1,0)),DATE(VALUE(LEFT(IFERROR(TRIM(INDEX($A239:$L239,MATCH(Lists!$J$8,$A$1:$L$1,0))&amp;""),""),4)),VALUE(MID(IFERROR(TRIM(INDEX($A239:$L239,MATCH(Lists!$J$8,$A$1:$L$1,0))&amp;""),""),6,2)),VALUE(MID(IFERROR(TRIM(INDEX($A239:$L239,MATCH(Lists!$J$8,$A$1:$L$1,0))&amp;""),""),9,2)))+TIME(VALUE(MID(IFERROR(TRIM(INDEX($A239:$L239,MATCH(Lists!$J$8,$A$1:$L$1,0))&amp;""),""),12,2)),VALUE(MID(IFERROR(TRIM(INDEX($A239:$L239,MATCH(Lists!$J$8,$A$1:$L$1,0))&amp;""),""),15,2)),VALUE(MID(IFERROR(TRIM(INDEX($A239:$L239,MATCH(Lists!$J$8,$A$1:$L$1,0))&amp;""),""),18,2)))),"")</f>
        <v/>
      </c>
      <c r="W239" s="29">
        <f>IF(V239="","",ROUND(V239*86400,0))</f>
        <v/>
      </c>
      <c r="X239" s="29">
        <f>IF(OR(R239="",U239="",W239=""),"",SUMPRODUCT(($U$2:$U$501=U239)*ISNUMBER($W$2:$W$501)*($W$2:$W$501&lt;W239))+SUMPRODUCT(($U$2:U239=U239)*($W$2:W239=W239)))</f>
        <v/>
      </c>
      <c r="Y239" s="29">
        <f>IF(R239="","",IF(LEN(O239)&gt;0,O239,IF(ISNUMBER(N239),"Offered","Waiting")))</f>
        <v/>
      </c>
      <c r="Z239" s="29">
        <f>IF(AND(Y239="Waiting",X239&lt;&gt;""),SUMPRODUCT(($U$2:$U$501=U239)*($Y$2:$Y$501="Waiting")*ISNUMBER($W$2:$W$501)*($W$2:$W$501&lt;W239))+SUMPRODUCT(($U$2:U239=U239)*($Y$2:Y239="Waiting")*($W$2:W239=W239)),"")</f>
        <v/>
      </c>
      <c r="AA239" s="29">
        <f>IF(X239="","",U239&amp;"|"&amp;X239)</f>
        <v/>
      </c>
      <c r="AB239" s="29">
        <f>IF(Z239="","",U239&amp;"|"&amp;Z239)</f>
        <v/>
      </c>
    </row>
    <row r="240">
      <c r="M240" s="28" t="n"/>
      <c r="N240" s="33" t="n"/>
      <c r="O240" s="30" t="n"/>
      <c r="P240" s="30" t="n"/>
      <c r="Q240" s="28" t="n"/>
      <c r="R240" s="29">
        <f>IFERROR(TRIM(INDEX($A240:$L240,MATCH(Lists!$J$2,$A$1:$L$1,0))&amp;""),"")</f>
        <v/>
      </c>
      <c r="S240" s="29">
        <f>IFERROR(TRIM(INDEX($A240:$L240,MATCH(Lists!$J$3,$A$1:$L$1,0))&amp;""),"")</f>
        <v/>
      </c>
      <c r="T240" s="29">
        <f>IFERROR(TRIM(INDEX($A240:$L240,MATCH(Lists!$J$4,$A$1:$L$1,0))&amp;""),"")</f>
        <v/>
      </c>
      <c r="U240" s="29">
        <f>IFERROR(TRIM(INDEX($A240:$L240,MATCH(Lists!$J$5,$A$1:$L$1,0))&amp;""),"")</f>
        <v/>
      </c>
      <c r="V240" s="32">
        <f>IFERROR(IF(ISNUMBER(INDEX($A240:$L240,MATCH(Lists!$J$8,$A$1:$L$1,0))),INDEX($A240:$L240,MATCH(Lists!$J$8,$A$1:$L$1,0)),DATE(VALUE(LEFT(IFERROR(TRIM(INDEX($A240:$L240,MATCH(Lists!$J$8,$A$1:$L$1,0))&amp;""),""),4)),VALUE(MID(IFERROR(TRIM(INDEX($A240:$L240,MATCH(Lists!$J$8,$A$1:$L$1,0))&amp;""),""),6,2)),VALUE(MID(IFERROR(TRIM(INDEX($A240:$L240,MATCH(Lists!$J$8,$A$1:$L$1,0))&amp;""),""),9,2)))+TIME(VALUE(MID(IFERROR(TRIM(INDEX($A240:$L240,MATCH(Lists!$J$8,$A$1:$L$1,0))&amp;""),""),12,2)),VALUE(MID(IFERROR(TRIM(INDEX($A240:$L240,MATCH(Lists!$J$8,$A$1:$L$1,0))&amp;""),""),15,2)),VALUE(MID(IFERROR(TRIM(INDEX($A240:$L240,MATCH(Lists!$J$8,$A$1:$L$1,0))&amp;""),""),18,2)))),"")</f>
        <v/>
      </c>
      <c r="W240" s="29">
        <f>IF(V240="","",ROUND(V240*86400,0))</f>
        <v/>
      </c>
      <c r="X240" s="29">
        <f>IF(OR(R240="",U240="",W240=""),"",SUMPRODUCT(($U$2:$U$501=U240)*ISNUMBER($W$2:$W$501)*($W$2:$W$501&lt;W240))+SUMPRODUCT(($U$2:U240=U240)*($W$2:W240=W240)))</f>
        <v/>
      </c>
      <c r="Y240" s="29">
        <f>IF(R240="","",IF(LEN(O240)&gt;0,O240,IF(ISNUMBER(N240),"Offered","Waiting")))</f>
        <v/>
      </c>
      <c r="Z240" s="29">
        <f>IF(AND(Y240="Waiting",X240&lt;&gt;""),SUMPRODUCT(($U$2:$U$501=U240)*($Y$2:$Y$501="Waiting")*ISNUMBER($W$2:$W$501)*($W$2:$W$501&lt;W240))+SUMPRODUCT(($U$2:U240=U240)*($Y$2:Y240="Waiting")*($W$2:W240=W240)),"")</f>
        <v/>
      </c>
      <c r="AA240" s="29">
        <f>IF(X240="","",U240&amp;"|"&amp;X240)</f>
        <v/>
      </c>
      <c r="AB240" s="29">
        <f>IF(Z240="","",U240&amp;"|"&amp;Z240)</f>
        <v/>
      </c>
    </row>
    <row r="241">
      <c r="M241" s="28" t="n"/>
      <c r="N241" s="33" t="n"/>
      <c r="O241" s="30" t="n"/>
      <c r="P241" s="30" t="n"/>
      <c r="Q241" s="28" t="n"/>
      <c r="R241" s="29">
        <f>IFERROR(TRIM(INDEX($A241:$L241,MATCH(Lists!$J$2,$A$1:$L$1,0))&amp;""),"")</f>
        <v/>
      </c>
      <c r="S241" s="29">
        <f>IFERROR(TRIM(INDEX($A241:$L241,MATCH(Lists!$J$3,$A$1:$L$1,0))&amp;""),"")</f>
        <v/>
      </c>
      <c r="T241" s="29">
        <f>IFERROR(TRIM(INDEX($A241:$L241,MATCH(Lists!$J$4,$A$1:$L$1,0))&amp;""),"")</f>
        <v/>
      </c>
      <c r="U241" s="29">
        <f>IFERROR(TRIM(INDEX($A241:$L241,MATCH(Lists!$J$5,$A$1:$L$1,0))&amp;""),"")</f>
        <v/>
      </c>
      <c r="V241" s="32">
        <f>IFERROR(IF(ISNUMBER(INDEX($A241:$L241,MATCH(Lists!$J$8,$A$1:$L$1,0))),INDEX($A241:$L241,MATCH(Lists!$J$8,$A$1:$L$1,0)),DATE(VALUE(LEFT(IFERROR(TRIM(INDEX($A241:$L241,MATCH(Lists!$J$8,$A$1:$L$1,0))&amp;""),""),4)),VALUE(MID(IFERROR(TRIM(INDEX($A241:$L241,MATCH(Lists!$J$8,$A$1:$L$1,0))&amp;""),""),6,2)),VALUE(MID(IFERROR(TRIM(INDEX($A241:$L241,MATCH(Lists!$J$8,$A$1:$L$1,0))&amp;""),""),9,2)))+TIME(VALUE(MID(IFERROR(TRIM(INDEX($A241:$L241,MATCH(Lists!$J$8,$A$1:$L$1,0))&amp;""),""),12,2)),VALUE(MID(IFERROR(TRIM(INDEX($A241:$L241,MATCH(Lists!$J$8,$A$1:$L$1,0))&amp;""),""),15,2)),VALUE(MID(IFERROR(TRIM(INDEX($A241:$L241,MATCH(Lists!$J$8,$A$1:$L$1,0))&amp;""),""),18,2)))),"")</f>
        <v/>
      </c>
      <c r="W241" s="29">
        <f>IF(V241="","",ROUND(V241*86400,0))</f>
        <v/>
      </c>
      <c r="X241" s="29">
        <f>IF(OR(R241="",U241="",W241=""),"",SUMPRODUCT(($U$2:$U$501=U241)*ISNUMBER($W$2:$W$501)*($W$2:$W$501&lt;W241))+SUMPRODUCT(($U$2:U241=U241)*($W$2:W241=W241)))</f>
        <v/>
      </c>
      <c r="Y241" s="29">
        <f>IF(R241="","",IF(LEN(O241)&gt;0,O241,IF(ISNUMBER(N241),"Offered","Waiting")))</f>
        <v/>
      </c>
      <c r="Z241" s="29">
        <f>IF(AND(Y241="Waiting",X241&lt;&gt;""),SUMPRODUCT(($U$2:$U$501=U241)*($Y$2:$Y$501="Waiting")*ISNUMBER($W$2:$W$501)*($W$2:$W$501&lt;W241))+SUMPRODUCT(($U$2:U241=U241)*($Y$2:Y241="Waiting")*($W$2:W241=W241)),"")</f>
        <v/>
      </c>
      <c r="AA241" s="29">
        <f>IF(X241="","",U241&amp;"|"&amp;X241)</f>
        <v/>
      </c>
      <c r="AB241" s="29">
        <f>IF(Z241="","",U241&amp;"|"&amp;Z241)</f>
        <v/>
      </c>
    </row>
    <row r="242">
      <c r="M242" s="28" t="n"/>
      <c r="N242" s="33" t="n"/>
      <c r="O242" s="30" t="n"/>
      <c r="P242" s="30" t="n"/>
      <c r="Q242" s="28" t="n"/>
      <c r="R242" s="29">
        <f>IFERROR(TRIM(INDEX($A242:$L242,MATCH(Lists!$J$2,$A$1:$L$1,0))&amp;""),"")</f>
        <v/>
      </c>
      <c r="S242" s="29">
        <f>IFERROR(TRIM(INDEX($A242:$L242,MATCH(Lists!$J$3,$A$1:$L$1,0))&amp;""),"")</f>
        <v/>
      </c>
      <c r="T242" s="29">
        <f>IFERROR(TRIM(INDEX($A242:$L242,MATCH(Lists!$J$4,$A$1:$L$1,0))&amp;""),"")</f>
        <v/>
      </c>
      <c r="U242" s="29">
        <f>IFERROR(TRIM(INDEX($A242:$L242,MATCH(Lists!$J$5,$A$1:$L$1,0))&amp;""),"")</f>
        <v/>
      </c>
      <c r="V242" s="32">
        <f>IFERROR(IF(ISNUMBER(INDEX($A242:$L242,MATCH(Lists!$J$8,$A$1:$L$1,0))),INDEX($A242:$L242,MATCH(Lists!$J$8,$A$1:$L$1,0)),DATE(VALUE(LEFT(IFERROR(TRIM(INDEX($A242:$L242,MATCH(Lists!$J$8,$A$1:$L$1,0))&amp;""),""),4)),VALUE(MID(IFERROR(TRIM(INDEX($A242:$L242,MATCH(Lists!$J$8,$A$1:$L$1,0))&amp;""),""),6,2)),VALUE(MID(IFERROR(TRIM(INDEX($A242:$L242,MATCH(Lists!$J$8,$A$1:$L$1,0))&amp;""),""),9,2)))+TIME(VALUE(MID(IFERROR(TRIM(INDEX($A242:$L242,MATCH(Lists!$J$8,$A$1:$L$1,0))&amp;""),""),12,2)),VALUE(MID(IFERROR(TRIM(INDEX($A242:$L242,MATCH(Lists!$J$8,$A$1:$L$1,0))&amp;""),""),15,2)),VALUE(MID(IFERROR(TRIM(INDEX($A242:$L242,MATCH(Lists!$J$8,$A$1:$L$1,0))&amp;""),""),18,2)))),"")</f>
        <v/>
      </c>
      <c r="W242" s="29">
        <f>IF(V242="","",ROUND(V242*86400,0))</f>
        <v/>
      </c>
      <c r="X242" s="29">
        <f>IF(OR(R242="",U242="",W242=""),"",SUMPRODUCT(($U$2:$U$501=U242)*ISNUMBER($W$2:$W$501)*($W$2:$W$501&lt;W242))+SUMPRODUCT(($U$2:U242=U242)*($W$2:W242=W242)))</f>
        <v/>
      </c>
      <c r="Y242" s="29">
        <f>IF(R242="","",IF(LEN(O242)&gt;0,O242,IF(ISNUMBER(N242),"Offered","Waiting")))</f>
        <v/>
      </c>
      <c r="Z242" s="29">
        <f>IF(AND(Y242="Waiting",X242&lt;&gt;""),SUMPRODUCT(($U$2:$U$501=U242)*($Y$2:$Y$501="Waiting")*ISNUMBER($W$2:$W$501)*($W$2:$W$501&lt;W242))+SUMPRODUCT(($U$2:U242=U242)*($Y$2:Y242="Waiting")*($W$2:W242=W242)),"")</f>
        <v/>
      </c>
      <c r="AA242" s="29">
        <f>IF(X242="","",U242&amp;"|"&amp;X242)</f>
        <v/>
      </c>
      <c r="AB242" s="29">
        <f>IF(Z242="","",U242&amp;"|"&amp;Z242)</f>
        <v/>
      </c>
    </row>
    <row r="243">
      <c r="M243" s="28" t="n"/>
      <c r="N243" s="33" t="n"/>
      <c r="O243" s="30" t="n"/>
      <c r="P243" s="30" t="n"/>
      <c r="Q243" s="28" t="n"/>
      <c r="R243" s="29">
        <f>IFERROR(TRIM(INDEX($A243:$L243,MATCH(Lists!$J$2,$A$1:$L$1,0))&amp;""),"")</f>
        <v/>
      </c>
      <c r="S243" s="29">
        <f>IFERROR(TRIM(INDEX($A243:$L243,MATCH(Lists!$J$3,$A$1:$L$1,0))&amp;""),"")</f>
        <v/>
      </c>
      <c r="T243" s="29">
        <f>IFERROR(TRIM(INDEX($A243:$L243,MATCH(Lists!$J$4,$A$1:$L$1,0))&amp;""),"")</f>
        <v/>
      </c>
      <c r="U243" s="29">
        <f>IFERROR(TRIM(INDEX($A243:$L243,MATCH(Lists!$J$5,$A$1:$L$1,0))&amp;""),"")</f>
        <v/>
      </c>
      <c r="V243" s="32">
        <f>IFERROR(IF(ISNUMBER(INDEX($A243:$L243,MATCH(Lists!$J$8,$A$1:$L$1,0))),INDEX($A243:$L243,MATCH(Lists!$J$8,$A$1:$L$1,0)),DATE(VALUE(LEFT(IFERROR(TRIM(INDEX($A243:$L243,MATCH(Lists!$J$8,$A$1:$L$1,0))&amp;""),""),4)),VALUE(MID(IFERROR(TRIM(INDEX($A243:$L243,MATCH(Lists!$J$8,$A$1:$L$1,0))&amp;""),""),6,2)),VALUE(MID(IFERROR(TRIM(INDEX($A243:$L243,MATCH(Lists!$J$8,$A$1:$L$1,0))&amp;""),""),9,2)))+TIME(VALUE(MID(IFERROR(TRIM(INDEX($A243:$L243,MATCH(Lists!$J$8,$A$1:$L$1,0))&amp;""),""),12,2)),VALUE(MID(IFERROR(TRIM(INDEX($A243:$L243,MATCH(Lists!$J$8,$A$1:$L$1,0))&amp;""),""),15,2)),VALUE(MID(IFERROR(TRIM(INDEX($A243:$L243,MATCH(Lists!$J$8,$A$1:$L$1,0))&amp;""),""),18,2)))),"")</f>
        <v/>
      </c>
      <c r="W243" s="29">
        <f>IF(V243="","",ROUND(V243*86400,0))</f>
        <v/>
      </c>
      <c r="X243" s="29">
        <f>IF(OR(R243="",U243="",W243=""),"",SUMPRODUCT(($U$2:$U$501=U243)*ISNUMBER($W$2:$W$501)*($W$2:$W$501&lt;W243))+SUMPRODUCT(($U$2:U243=U243)*($W$2:W243=W243)))</f>
        <v/>
      </c>
      <c r="Y243" s="29">
        <f>IF(R243="","",IF(LEN(O243)&gt;0,O243,IF(ISNUMBER(N243),"Offered","Waiting")))</f>
        <v/>
      </c>
      <c r="Z243" s="29">
        <f>IF(AND(Y243="Waiting",X243&lt;&gt;""),SUMPRODUCT(($U$2:$U$501=U243)*($Y$2:$Y$501="Waiting")*ISNUMBER($W$2:$W$501)*($W$2:$W$501&lt;W243))+SUMPRODUCT(($U$2:U243=U243)*($Y$2:Y243="Waiting")*($W$2:W243=W243)),"")</f>
        <v/>
      </c>
      <c r="AA243" s="29">
        <f>IF(X243="","",U243&amp;"|"&amp;X243)</f>
        <v/>
      </c>
      <c r="AB243" s="29">
        <f>IF(Z243="","",U243&amp;"|"&amp;Z243)</f>
        <v/>
      </c>
    </row>
    <row r="244">
      <c r="M244" s="28" t="n"/>
      <c r="N244" s="33" t="n"/>
      <c r="O244" s="30" t="n"/>
      <c r="P244" s="30" t="n"/>
      <c r="Q244" s="28" t="n"/>
      <c r="R244" s="29">
        <f>IFERROR(TRIM(INDEX($A244:$L244,MATCH(Lists!$J$2,$A$1:$L$1,0))&amp;""),"")</f>
        <v/>
      </c>
      <c r="S244" s="29">
        <f>IFERROR(TRIM(INDEX($A244:$L244,MATCH(Lists!$J$3,$A$1:$L$1,0))&amp;""),"")</f>
        <v/>
      </c>
      <c r="T244" s="29">
        <f>IFERROR(TRIM(INDEX($A244:$L244,MATCH(Lists!$J$4,$A$1:$L$1,0))&amp;""),"")</f>
        <v/>
      </c>
      <c r="U244" s="29">
        <f>IFERROR(TRIM(INDEX($A244:$L244,MATCH(Lists!$J$5,$A$1:$L$1,0))&amp;""),"")</f>
        <v/>
      </c>
      <c r="V244" s="32">
        <f>IFERROR(IF(ISNUMBER(INDEX($A244:$L244,MATCH(Lists!$J$8,$A$1:$L$1,0))),INDEX($A244:$L244,MATCH(Lists!$J$8,$A$1:$L$1,0)),DATE(VALUE(LEFT(IFERROR(TRIM(INDEX($A244:$L244,MATCH(Lists!$J$8,$A$1:$L$1,0))&amp;""),""),4)),VALUE(MID(IFERROR(TRIM(INDEX($A244:$L244,MATCH(Lists!$J$8,$A$1:$L$1,0))&amp;""),""),6,2)),VALUE(MID(IFERROR(TRIM(INDEX($A244:$L244,MATCH(Lists!$J$8,$A$1:$L$1,0))&amp;""),""),9,2)))+TIME(VALUE(MID(IFERROR(TRIM(INDEX($A244:$L244,MATCH(Lists!$J$8,$A$1:$L$1,0))&amp;""),""),12,2)),VALUE(MID(IFERROR(TRIM(INDEX($A244:$L244,MATCH(Lists!$J$8,$A$1:$L$1,0))&amp;""),""),15,2)),VALUE(MID(IFERROR(TRIM(INDEX($A244:$L244,MATCH(Lists!$J$8,$A$1:$L$1,0))&amp;""),""),18,2)))),"")</f>
        <v/>
      </c>
      <c r="W244" s="29">
        <f>IF(V244="","",ROUND(V244*86400,0))</f>
        <v/>
      </c>
      <c r="X244" s="29">
        <f>IF(OR(R244="",U244="",W244=""),"",SUMPRODUCT(($U$2:$U$501=U244)*ISNUMBER($W$2:$W$501)*($W$2:$W$501&lt;W244))+SUMPRODUCT(($U$2:U244=U244)*($W$2:W244=W244)))</f>
        <v/>
      </c>
      <c r="Y244" s="29">
        <f>IF(R244="","",IF(LEN(O244)&gt;0,O244,IF(ISNUMBER(N244),"Offered","Waiting")))</f>
        <v/>
      </c>
      <c r="Z244" s="29">
        <f>IF(AND(Y244="Waiting",X244&lt;&gt;""),SUMPRODUCT(($U$2:$U$501=U244)*($Y$2:$Y$501="Waiting")*ISNUMBER($W$2:$W$501)*($W$2:$W$501&lt;W244))+SUMPRODUCT(($U$2:U244=U244)*($Y$2:Y244="Waiting")*($W$2:W244=W244)),"")</f>
        <v/>
      </c>
      <c r="AA244" s="29">
        <f>IF(X244="","",U244&amp;"|"&amp;X244)</f>
        <v/>
      </c>
      <c r="AB244" s="29">
        <f>IF(Z244="","",U244&amp;"|"&amp;Z244)</f>
        <v/>
      </c>
    </row>
    <row r="245">
      <c r="M245" s="28" t="n"/>
      <c r="N245" s="33" t="n"/>
      <c r="O245" s="30" t="n"/>
      <c r="P245" s="30" t="n"/>
      <c r="Q245" s="28" t="n"/>
      <c r="R245" s="29">
        <f>IFERROR(TRIM(INDEX($A245:$L245,MATCH(Lists!$J$2,$A$1:$L$1,0))&amp;""),"")</f>
        <v/>
      </c>
      <c r="S245" s="29">
        <f>IFERROR(TRIM(INDEX($A245:$L245,MATCH(Lists!$J$3,$A$1:$L$1,0))&amp;""),"")</f>
        <v/>
      </c>
      <c r="T245" s="29">
        <f>IFERROR(TRIM(INDEX($A245:$L245,MATCH(Lists!$J$4,$A$1:$L$1,0))&amp;""),"")</f>
        <v/>
      </c>
      <c r="U245" s="29">
        <f>IFERROR(TRIM(INDEX($A245:$L245,MATCH(Lists!$J$5,$A$1:$L$1,0))&amp;""),"")</f>
        <v/>
      </c>
      <c r="V245" s="32">
        <f>IFERROR(IF(ISNUMBER(INDEX($A245:$L245,MATCH(Lists!$J$8,$A$1:$L$1,0))),INDEX($A245:$L245,MATCH(Lists!$J$8,$A$1:$L$1,0)),DATE(VALUE(LEFT(IFERROR(TRIM(INDEX($A245:$L245,MATCH(Lists!$J$8,$A$1:$L$1,0))&amp;""),""),4)),VALUE(MID(IFERROR(TRIM(INDEX($A245:$L245,MATCH(Lists!$J$8,$A$1:$L$1,0))&amp;""),""),6,2)),VALUE(MID(IFERROR(TRIM(INDEX($A245:$L245,MATCH(Lists!$J$8,$A$1:$L$1,0))&amp;""),""),9,2)))+TIME(VALUE(MID(IFERROR(TRIM(INDEX($A245:$L245,MATCH(Lists!$J$8,$A$1:$L$1,0))&amp;""),""),12,2)),VALUE(MID(IFERROR(TRIM(INDEX($A245:$L245,MATCH(Lists!$J$8,$A$1:$L$1,0))&amp;""),""),15,2)),VALUE(MID(IFERROR(TRIM(INDEX($A245:$L245,MATCH(Lists!$J$8,$A$1:$L$1,0))&amp;""),""),18,2)))),"")</f>
        <v/>
      </c>
      <c r="W245" s="29">
        <f>IF(V245="","",ROUND(V245*86400,0))</f>
        <v/>
      </c>
      <c r="X245" s="29">
        <f>IF(OR(R245="",U245="",W245=""),"",SUMPRODUCT(($U$2:$U$501=U245)*ISNUMBER($W$2:$W$501)*($W$2:$W$501&lt;W245))+SUMPRODUCT(($U$2:U245=U245)*($W$2:W245=W245)))</f>
        <v/>
      </c>
      <c r="Y245" s="29">
        <f>IF(R245="","",IF(LEN(O245)&gt;0,O245,IF(ISNUMBER(N245),"Offered","Waiting")))</f>
        <v/>
      </c>
      <c r="Z245" s="29">
        <f>IF(AND(Y245="Waiting",X245&lt;&gt;""),SUMPRODUCT(($U$2:$U$501=U245)*($Y$2:$Y$501="Waiting")*ISNUMBER($W$2:$W$501)*($W$2:$W$501&lt;W245))+SUMPRODUCT(($U$2:U245=U245)*($Y$2:Y245="Waiting")*($W$2:W245=W245)),"")</f>
        <v/>
      </c>
      <c r="AA245" s="29">
        <f>IF(X245="","",U245&amp;"|"&amp;X245)</f>
        <v/>
      </c>
      <c r="AB245" s="29">
        <f>IF(Z245="","",U245&amp;"|"&amp;Z245)</f>
        <v/>
      </c>
    </row>
    <row r="246">
      <c r="M246" s="28" t="n"/>
      <c r="N246" s="33" t="n"/>
      <c r="O246" s="30" t="n"/>
      <c r="P246" s="30" t="n"/>
      <c r="Q246" s="28" t="n"/>
      <c r="R246" s="29">
        <f>IFERROR(TRIM(INDEX($A246:$L246,MATCH(Lists!$J$2,$A$1:$L$1,0))&amp;""),"")</f>
        <v/>
      </c>
      <c r="S246" s="29">
        <f>IFERROR(TRIM(INDEX($A246:$L246,MATCH(Lists!$J$3,$A$1:$L$1,0))&amp;""),"")</f>
        <v/>
      </c>
      <c r="T246" s="29">
        <f>IFERROR(TRIM(INDEX($A246:$L246,MATCH(Lists!$J$4,$A$1:$L$1,0))&amp;""),"")</f>
        <v/>
      </c>
      <c r="U246" s="29">
        <f>IFERROR(TRIM(INDEX($A246:$L246,MATCH(Lists!$J$5,$A$1:$L$1,0))&amp;""),"")</f>
        <v/>
      </c>
      <c r="V246" s="32">
        <f>IFERROR(IF(ISNUMBER(INDEX($A246:$L246,MATCH(Lists!$J$8,$A$1:$L$1,0))),INDEX($A246:$L246,MATCH(Lists!$J$8,$A$1:$L$1,0)),DATE(VALUE(LEFT(IFERROR(TRIM(INDEX($A246:$L246,MATCH(Lists!$J$8,$A$1:$L$1,0))&amp;""),""),4)),VALUE(MID(IFERROR(TRIM(INDEX($A246:$L246,MATCH(Lists!$J$8,$A$1:$L$1,0))&amp;""),""),6,2)),VALUE(MID(IFERROR(TRIM(INDEX($A246:$L246,MATCH(Lists!$J$8,$A$1:$L$1,0))&amp;""),""),9,2)))+TIME(VALUE(MID(IFERROR(TRIM(INDEX($A246:$L246,MATCH(Lists!$J$8,$A$1:$L$1,0))&amp;""),""),12,2)),VALUE(MID(IFERROR(TRIM(INDEX($A246:$L246,MATCH(Lists!$J$8,$A$1:$L$1,0))&amp;""),""),15,2)),VALUE(MID(IFERROR(TRIM(INDEX($A246:$L246,MATCH(Lists!$J$8,$A$1:$L$1,0))&amp;""),""),18,2)))),"")</f>
        <v/>
      </c>
      <c r="W246" s="29">
        <f>IF(V246="","",ROUND(V246*86400,0))</f>
        <v/>
      </c>
      <c r="X246" s="29">
        <f>IF(OR(R246="",U246="",W246=""),"",SUMPRODUCT(($U$2:$U$501=U246)*ISNUMBER($W$2:$W$501)*($W$2:$W$501&lt;W246))+SUMPRODUCT(($U$2:U246=U246)*($W$2:W246=W246)))</f>
        <v/>
      </c>
      <c r="Y246" s="29">
        <f>IF(R246="","",IF(LEN(O246)&gt;0,O246,IF(ISNUMBER(N246),"Offered","Waiting")))</f>
        <v/>
      </c>
      <c r="Z246" s="29">
        <f>IF(AND(Y246="Waiting",X246&lt;&gt;""),SUMPRODUCT(($U$2:$U$501=U246)*($Y$2:$Y$501="Waiting")*ISNUMBER($W$2:$W$501)*($W$2:$W$501&lt;W246))+SUMPRODUCT(($U$2:U246=U246)*($Y$2:Y246="Waiting")*($W$2:W246=W246)),"")</f>
        <v/>
      </c>
      <c r="AA246" s="29">
        <f>IF(X246="","",U246&amp;"|"&amp;X246)</f>
        <v/>
      </c>
      <c r="AB246" s="29">
        <f>IF(Z246="","",U246&amp;"|"&amp;Z246)</f>
        <v/>
      </c>
    </row>
    <row r="247">
      <c r="M247" s="28" t="n"/>
      <c r="N247" s="33" t="n"/>
      <c r="O247" s="30" t="n"/>
      <c r="P247" s="30" t="n"/>
      <c r="Q247" s="28" t="n"/>
      <c r="R247" s="29">
        <f>IFERROR(TRIM(INDEX($A247:$L247,MATCH(Lists!$J$2,$A$1:$L$1,0))&amp;""),"")</f>
        <v/>
      </c>
      <c r="S247" s="29">
        <f>IFERROR(TRIM(INDEX($A247:$L247,MATCH(Lists!$J$3,$A$1:$L$1,0))&amp;""),"")</f>
        <v/>
      </c>
      <c r="T247" s="29">
        <f>IFERROR(TRIM(INDEX($A247:$L247,MATCH(Lists!$J$4,$A$1:$L$1,0))&amp;""),"")</f>
        <v/>
      </c>
      <c r="U247" s="29">
        <f>IFERROR(TRIM(INDEX($A247:$L247,MATCH(Lists!$J$5,$A$1:$L$1,0))&amp;""),"")</f>
        <v/>
      </c>
      <c r="V247" s="32">
        <f>IFERROR(IF(ISNUMBER(INDEX($A247:$L247,MATCH(Lists!$J$8,$A$1:$L$1,0))),INDEX($A247:$L247,MATCH(Lists!$J$8,$A$1:$L$1,0)),DATE(VALUE(LEFT(IFERROR(TRIM(INDEX($A247:$L247,MATCH(Lists!$J$8,$A$1:$L$1,0))&amp;""),""),4)),VALUE(MID(IFERROR(TRIM(INDEX($A247:$L247,MATCH(Lists!$J$8,$A$1:$L$1,0))&amp;""),""),6,2)),VALUE(MID(IFERROR(TRIM(INDEX($A247:$L247,MATCH(Lists!$J$8,$A$1:$L$1,0))&amp;""),""),9,2)))+TIME(VALUE(MID(IFERROR(TRIM(INDEX($A247:$L247,MATCH(Lists!$J$8,$A$1:$L$1,0))&amp;""),""),12,2)),VALUE(MID(IFERROR(TRIM(INDEX($A247:$L247,MATCH(Lists!$J$8,$A$1:$L$1,0))&amp;""),""),15,2)),VALUE(MID(IFERROR(TRIM(INDEX($A247:$L247,MATCH(Lists!$J$8,$A$1:$L$1,0))&amp;""),""),18,2)))),"")</f>
        <v/>
      </c>
      <c r="W247" s="29">
        <f>IF(V247="","",ROUND(V247*86400,0))</f>
        <v/>
      </c>
      <c r="X247" s="29">
        <f>IF(OR(R247="",U247="",W247=""),"",SUMPRODUCT(($U$2:$U$501=U247)*ISNUMBER($W$2:$W$501)*($W$2:$W$501&lt;W247))+SUMPRODUCT(($U$2:U247=U247)*($W$2:W247=W247)))</f>
        <v/>
      </c>
      <c r="Y247" s="29">
        <f>IF(R247="","",IF(LEN(O247)&gt;0,O247,IF(ISNUMBER(N247),"Offered","Waiting")))</f>
        <v/>
      </c>
      <c r="Z247" s="29">
        <f>IF(AND(Y247="Waiting",X247&lt;&gt;""),SUMPRODUCT(($U$2:$U$501=U247)*($Y$2:$Y$501="Waiting")*ISNUMBER($W$2:$W$501)*($W$2:$W$501&lt;W247))+SUMPRODUCT(($U$2:U247=U247)*($Y$2:Y247="Waiting")*($W$2:W247=W247)),"")</f>
        <v/>
      </c>
      <c r="AA247" s="29">
        <f>IF(X247="","",U247&amp;"|"&amp;X247)</f>
        <v/>
      </c>
      <c r="AB247" s="29">
        <f>IF(Z247="","",U247&amp;"|"&amp;Z247)</f>
        <v/>
      </c>
    </row>
    <row r="248">
      <c r="M248" s="28" t="n"/>
      <c r="N248" s="33" t="n"/>
      <c r="O248" s="30" t="n"/>
      <c r="P248" s="30" t="n"/>
      <c r="Q248" s="28" t="n"/>
      <c r="R248" s="29">
        <f>IFERROR(TRIM(INDEX($A248:$L248,MATCH(Lists!$J$2,$A$1:$L$1,0))&amp;""),"")</f>
        <v/>
      </c>
      <c r="S248" s="29">
        <f>IFERROR(TRIM(INDEX($A248:$L248,MATCH(Lists!$J$3,$A$1:$L$1,0))&amp;""),"")</f>
        <v/>
      </c>
      <c r="T248" s="29">
        <f>IFERROR(TRIM(INDEX($A248:$L248,MATCH(Lists!$J$4,$A$1:$L$1,0))&amp;""),"")</f>
        <v/>
      </c>
      <c r="U248" s="29">
        <f>IFERROR(TRIM(INDEX($A248:$L248,MATCH(Lists!$J$5,$A$1:$L$1,0))&amp;""),"")</f>
        <v/>
      </c>
      <c r="V248" s="32">
        <f>IFERROR(IF(ISNUMBER(INDEX($A248:$L248,MATCH(Lists!$J$8,$A$1:$L$1,0))),INDEX($A248:$L248,MATCH(Lists!$J$8,$A$1:$L$1,0)),DATE(VALUE(LEFT(IFERROR(TRIM(INDEX($A248:$L248,MATCH(Lists!$J$8,$A$1:$L$1,0))&amp;""),""),4)),VALUE(MID(IFERROR(TRIM(INDEX($A248:$L248,MATCH(Lists!$J$8,$A$1:$L$1,0))&amp;""),""),6,2)),VALUE(MID(IFERROR(TRIM(INDEX($A248:$L248,MATCH(Lists!$J$8,$A$1:$L$1,0))&amp;""),""),9,2)))+TIME(VALUE(MID(IFERROR(TRIM(INDEX($A248:$L248,MATCH(Lists!$J$8,$A$1:$L$1,0))&amp;""),""),12,2)),VALUE(MID(IFERROR(TRIM(INDEX($A248:$L248,MATCH(Lists!$J$8,$A$1:$L$1,0))&amp;""),""),15,2)),VALUE(MID(IFERROR(TRIM(INDEX($A248:$L248,MATCH(Lists!$J$8,$A$1:$L$1,0))&amp;""),""),18,2)))),"")</f>
        <v/>
      </c>
      <c r="W248" s="29">
        <f>IF(V248="","",ROUND(V248*86400,0))</f>
        <v/>
      </c>
      <c r="X248" s="29">
        <f>IF(OR(R248="",U248="",W248=""),"",SUMPRODUCT(($U$2:$U$501=U248)*ISNUMBER($W$2:$W$501)*($W$2:$W$501&lt;W248))+SUMPRODUCT(($U$2:U248=U248)*($W$2:W248=W248)))</f>
        <v/>
      </c>
      <c r="Y248" s="29">
        <f>IF(R248="","",IF(LEN(O248)&gt;0,O248,IF(ISNUMBER(N248),"Offered","Waiting")))</f>
        <v/>
      </c>
      <c r="Z248" s="29">
        <f>IF(AND(Y248="Waiting",X248&lt;&gt;""),SUMPRODUCT(($U$2:$U$501=U248)*($Y$2:$Y$501="Waiting")*ISNUMBER($W$2:$W$501)*($W$2:$W$501&lt;W248))+SUMPRODUCT(($U$2:U248=U248)*($Y$2:Y248="Waiting")*($W$2:W248=W248)),"")</f>
        <v/>
      </c>
      <c r="AA248" s="29">
        <f>IF(X248="","",U248&amp;"|"&amp;X248)</f>
        <v/>
      </c>
      <c r="AB248" s="29">
        <f>IF(Z248="","",U248&amp;"|"&amp;Z248)</f>
        <v/>
      </c>
    </row>
    <row r="249">
      <c r="M249" s="28" t="n"/>
      <c r="N249" s="33" t="n"/>
      <c r="O249" s="30" t="n"/>
      <c r="P249" s="30" t="n"/>
      <c r="Q249" s="28" t="n"/>
      <c r="R249" s="29">
        <f>IFERROR(TRIM(INDEX($A249:$L249,MATCH(Lists!$J$2,$A$1:$L$1,0))&amp;""),"")</f>
        <v/>
      </c>
      <c r="S249" s="29">
        <f>IFERROR(TRIM(INDEX($A249:$L249,MATCH(Lists!$J$3,$A$1:$L$1,0))&amp;""),"")</f>
        <v/>
      </c>
      <c r="T249" s="29">
        <f>IFERROR(TRIM(INDEX($A249:$L249,MATCH(Lists!$J$4,$A$1:$L$1,0))&amp;""),"")</f>
        <v/>
      </c>
      <c r="U249" s="29">
        <f>IFERROR(TRIM(INDEX($A249:$L249,MATCH(Lists!$J$5,$A$1:$L$1,0))&amp;""),"")</f>
        <v/>
      </c>
      <c r="V249" s="32">
        <f>IFERROR(IF(ISNUMBER(INDEX($A249:$L249,MATCH(Lists!$J$8,$A$1:$L$1,0))),INDEX($A249:$L249,MATCH(Lists!$J$8,$A$1:$L$1,0)),DATE(VALUE(LEFT(IFERROR(TRIM(INDEX($A249:$L249,MATCH(Lists!$J$8,$A$1:$L$1,0))&amp;""),""),4)),VALUE(MID(IFERROR(TRIM(INDEX($A249:$L249,MATCH(Lists!$J$8,$A$1:$L$1,0))&amp;""),""),6,2)),VALUE(MID(IFERROR(TRIM(INDEX($A249:$L249,MATCH(Lists!$J$8,$A$1:$L$1,0))&amp;""),""),9,2)))+TIME(VALUE(MID(IFERROR(TRIM(INDEX($A249:$L249,MATCH(Lists!$J$8,$A$1:$L$1,0))&amp;""),""),12,2)),VALUE(MID(IFERROR(TRIM(INDEX($A249:$L249,MATCH(Lists!$J$8,$A$1:$L$1,0))&amp;""),""),15,2)),VALUE(MID(IFERROR(TRIM(INDEX($A249:$L249,MATCH(Lists!$J$8,$A$1:$L$1,0))&amp;""),""),18,2)))),"")</f>
        <v/>
      </c>
      <c r="W249" s="29">
        <f>IF(V249="","",ROUND(V249*86400,0))</f>
        <v/>
      </c>
      <c r="X249" s="29">
        <f>IF(OR(R249="",U249="",W249=""),"",SUMPRODUCT(($U$2:$U$501=U249)*ISNUMBER($W$2:$W$501)*($W$2:$W$501&lt;W249))+SUMPRODUCT(($U$2:U249=U249)*($W$2:W249=W249)))</f>
        <v/>
      </c>
      <c r="Y249" s="29">
        <f>IF(R249="","",IF(LEN(O249)&gt;0,O249,IF(ISNUMBER(N249),"Offered","Waiting")))</f>
        <v/>
      </c>
      <c r="Z249" s="29">
        <f>IF(AND(Y249="Waiting",X249&lt;&gt;""),SUMPRODUCT(($U$2:$U$501=U249)*($Y$2:$Y$501="Waiting")*ISNUMBER($W$2:$W$501)*($W$2:$W$501&lt;W249))+SUMPRODUCT(($U$2:U249=U249)*($Y$2:Y249="Waiting")*($W$2:W249=W249)),"")</f>
        <v/>
      </c>
      <c r="AA249" s="29">
        <f>IF(X249="","",U249&amp;"|"&amp;X249)</f>
        <v/>
      </c>
      <c r="AB249" s="29">
        <f>IF(Z249="","",U249&amp;"|"&amp;Z249)</f>
        <v/>
      </c>
    </row>
    <row r="250">
      <c r="M250" s="28" t="n"/>
      <c r="N250" s="33" t="n"/>
      <c r="O250" s="30" t="n"/>
      <c r="P250" s="30" t="n"/>
      <c r="Q250" s="28" t="n"/>
      <c r="R250" s="29">
        <f>IFERROR(TRIM(INDEX($A250:$L250,MATCH(Lists!$J$2,$A$1:$L$1,0))&amp;""),"")</f>
        <v/>
      </c>
      <c r="S250" s="29">
        <f>IFERROR(TRIM(INDEX($A250:$L250,MATCH(Lists!$J$3,$A$1:$L$1,0))&amp;""),"")</f>
        <v/>
      </c>
      <c r="T250" s="29">
        <f>IFERROR(TRIM(INDEX($A250:$L250,MATCH(Lists!$J$4,$A$1:$L$1,0))&amp;""),"")</f>
        <v/>
      </c>
      <c r="U250" s="29">
        <f>IFERROR(TRIM(INDEX($A250:$L250,MATCH(Lists!$J$5,$A$1:$L$1,0))&amp;""),"")</f>
        <v/>
      </c>
      <c r="V250" s="32">
        <f>IFERROR(IF(ISNUMBER(INDEX($A250:$L250,MATCH(Lists!$J$8,$A$1:$L$1,0))),INDEX($A250:$L250,MATCH(Lists!$J$8,$A$1:$L$1,0)),DATE(VALUE(LEFT(IFERROR(TRIM(INDEX($A250:$L250,MATCH(Lists!$J$8,$A$1:$L$1,0))&amp;""),""),4)),VALUE(MID(IFERROR(TRIM(INDEX($A250:$L250,MATCH(Lists!$J$8,$A$1:$L$1,0))&amp;""),""),6,2)),VALUE(MID(IFERROR(TRIM(INDEX($A250:$L250,MATCH(Lists!$J$8,$A$1:$L$1,0))&amp;""),""),9,2)))+TIME(VALUE(MID(IFERROR(TRIM(INDEX($A250:$L250,MATCH(Lists!$J$8,$A$1:$L$1,0))&amp;""),""),12,2)),VALUE(MID(IFERROR(TRIM(INDEX($A250:$L250,MATCH(Lists!$J$8,$A$1:$L$1,0))&amp;""),""),15,2)),VALUE(MID(IFERROR(TRIM(INDEX($A250:$L250,MATCH(Lists!$J$8,$A$1:$L$1,0))&amp;""),""),18,2)))),"")</f>
        <v/>
      </c>
      <c r="W250" s="29">
        <f>IF(V250="","",ROUND(V250*86400,0))</f>
        <v/>
      </c>
      <c r="X250" s="29">
        <f>IF(OR(R250="",U250="",W250=""),"",SUMPRODUCT(($U$2:$U$501=U250)*ISNUMBER($W$2:$W$501)*($W$2:$W$501&lt;W250))+SUMPRODUCT(($U$2:U250=U250)*($W$2:W250=W250)))</f>
        <v/>
      </c>
      <c r="Y250" s="29">
        <f>IF(R250="","",IF(LEN(O250)&gt;0,O250,IF(ISNUMBER(N250),"Offered","Waiting")))</f>
        <v/>
      </c>
      <c r="Z250" s="29">
        <f>IF(AND(Y250="Waiting",X250&lt;&gt;""),SUMPRODUCT(($U$2:$U$501=U250)*($Y$2:$Y$501="Waiting")*ISNUMBER($W$2:$W$501)*($W$2:$W$501&lt;W250))+SUMPRODUCT(($U$2:U250=U250)*($Y$2:Y250="Waiting")*($W$2:W250=W250)),"")</f>
        <v/>
      </c>
      <c r="AA250" s="29">
        <f>IF(X250="","",U250&amp;"|"&amp;X250)</f>
        <v/>
      </c>
      <c r="AB250" s="29">
        <f>IF(Z250="","",U250&amp;"|"&amp;Z250)</f>
        <v/>
      </c>
    </row>
    <row r="251">
      <c r="M251" s="28" t="n"/>
      <c r="N251" s="33" t="n"/>
      <c r="O251" s="30" t="n"/>
      <c r="P251" s="30" t="n"/>
      <c r="Q251" s="28" t="n"/>
      <c r="R251" s="29">
        <f>IFERROR(TRIM(INDEX($A251:$L251,MATCH(Lists!$J$2,$A$1:$L$1,0))&amp;""),"")</f>
        <v/>
      </c>
      <c r="S251" s="29">
        <f>IFERROR(TRIM(INDEX($A251:$L251,MATCH(Lists!$J$3,$A$1:$L$1,0))&amp;""),"")</f>
        <v/>
      </c>
      <c r="T251" s="29">
        <f>IFERROR(TRIM(INDEX($A251:$L251,MATCH(Lists!$J$4,$A$1:$L$1,0))&amp;""),"")</f>
        <v/>
      </c>
      <c r="U251" s="29">
        <f>IFERROR(TRIM(INDEX($A251:$L251,MATCH(Lists!$J$5,$A$1:$L$1,0))&amp;""),"")</f>
        <v/>
      </c>
      <c r="V251" s="32">
        <f>IFERROR(IF(ISNUMBER(INDEX($A251:$L251,MATCH(Lists!$J$8,$A$1:$L$1,0))),INDEX($A251:$L251,MATCH(Lists!$J$8,$A$1:$L$1,0)),DATE(VALUE(LEFT(IFERROR(TRIM(INDEX($A251:$L251,MATCH(Lists!$J$8,$A$1:$L$1,0))&amp;""),""),4)),VALUE(MID(IFERROR(TRIM(INDEX($A251:$L251,MATCH(Lists!$J$8,$A$1:$L$1,0))&amp;""),""),6,2)),VALUE(MID(IFERROR(TRIM(INDEX($A251:$L251,MATCH(Lists!$J$8,$A$1:$L$1,0))&amp;""),""),9,2)))+TIME(VALUE(MID(IFERROR(TRIM(INDEX($A251:$L251,MATCH(Lists!$J$8,$A$1:$L$1,0))&amp;""),""),12,2)),VALUE(MID(IFERROR(TRIM(INDEX($A251:$L251,MATCH(Lists!$J$8,$A$1:$L$1,0))&amp;""),""),15,2)),VALUE(MID(IFERROR(TRIM(INDEX($A251:$L251,MATCH(Lists!$J$8,$A$1:$L$1,0))&amp;""),""),18,2)))),"")</f>
        <v/>
      </c>
      <c r="W251" s="29">
        <f>IF(V251="","",ROUND(V251*86400,0))</f>
        <v/>
      </c>
      <c r="X251" s="29">
        <f>IF(OR(R251="",U251="",W251=""),"",SUMPRODUCT(($U$2:$U$501=U251)*ISNUMBER($W$2:$W$501)*($W$2:$W$501&lt;W251))+SUMPRODUCT(($U$2:U251=U251)*($W$2:W251=W251)))</f>
        <v/>
      </c>
      <c r="Y251" s="29">
        <f>IF(R251="","",IF(LEN(O251)&gt;0,O251,IF(ISNUMBER(N251),"Offered","Waiting")))</f>
        <v/>
      </c>
      <c r="Z251" s="29">
        <f>IF(AND(Y251="Waiting",X251&lt;&gt;""),SUMPRODUCT(($U$2:$U$501=U251)*($Y$2:$Y$501="Waiting")*ISNUMBER($W$2:$W$501)*($W$2:$W$501&lt;W251))+SUMPRODUCT(($U$2:U251=U251)*($Y$2:Y251="Waiting")*($W$2:W251=W251)),"")</f>
        <v/>
      </c>
      <c r="AA251" s="29">
        <f>IF(X251="","",U251&amp;"|"&amp;X251)</f>
        <v/>
      </c>
      <c r="AB251" s="29">
        <f>IF(Z251="","",U251&amp;"|"&amp;Z251)</f>
        <v/>
      </c>
    </row>
    <row r="252">
      <c r="M252" s="28" t="n"/>
      <c r="N252" s="33" t="n"/>
      <c r="O252" s="30" t="n"/>
      <c r="P252" s="30" t="n"/>
      <c r="Q252" s="28" t="n"/>
      <c r="R252" s="29">
        <f>IFERROR(TRIM(INDEX($A252:$L252,MATCH(Lists!$J$2,$A$1:$L$1,0))&amp;""),"")</f>
        <v/>
      </c>
      <c r="S252" s="29">
        <f>IFERROR(TRIM(INDEX($A252:$L252,MATCH(Lists!$J$3,$A$1:$L$1,0))&amp;""),"")</f>
        <v/>
      </c>
      <c r="T252" s="29">
        <f>IFERROR(TRIM(INDEX($A252:$L252,MATCH(Lists!$J$4,$A$1:$L$1,0))&amp;""),"")</f>
        <v/>
      </c>
      <c r="U252" s="29">
        <f>IFERROR(TRIM(INDEX($A252:$L252,MATCH(Lists!$J$5,$A$1:$L$1,0))&amp;""),"")</f>
        <v/>
      </c>
      <c r="V252" s="32">
        <f>IFERROR(IF(ISNUMBER(INDEX($A252:$L252,MATCH(Lists!$J$8,$A$1:$L$1,0))),INDEX($A252:$L252,MATCH(Lists!$J$8,$A$1:$L$1,0)),DATE(VALUE(LEFT(IFERROR(TRIM(INDEX($A252:$L252,MATCH(Lists!$J$8,$A$1:$L$1,0))&amp;""),""),4)),VALUE(MID(IFERROR(TRIM(INDEX($A252:$L252,MATCH(Lists!$J$8,$A$1:$L$1,0))&amp;""),""),6,2)),VALUE(MID(IFERROR(TRIM(INDEX($A252:$L252,MATCH(Lists!$J$8,$A$1:$L$1,0))&amp;""),""),9,2)))+TIME(VALUE(MID(IFERROR(TRIM(INDEX($A252:$L252,MATCH(Lists!$J$8,$A$1:$L$1,0))&amp;""),""),12,2)),VALUE(MID(IFERROR(TRIM(INDEX($A252:$L252,MATCH(Lists!$J$8,$A$1:$L$1,0))&amp;""),""),15,2)),VALUE(MID(IFERROR(TRIM(INDEX($A252:$L252,MATCH(Lists!$J$8,$A$1:$L$1,0))&amp;""),""),18,2)))),"")</f>
        <v/>
      </c>
      <c r="W252" s="29">
        <f>IF(V252="","",ROUND(V252*86400,0))</f>
        <v/>
      </c>
      <c r="X252" s="29">
        <f>IF(OR(R252="",U252="",W252=""),"",SUMPRODUCT(($U$2:$U$501=U252)*ISNUMBER($W$2:$W$501)*($W$2:$W$501&lt;W252))+SUMPRODUCT(($U$2:U252=U252)*($W$2:W252=W252)))</f>
        <v/>
      </c>
      <c r="Y252" s="29">
        <f>IF(R252="","",IF(LEN(O252)&gt;0,O252,IF(ISNUMBER(N252),"Offered","Waiting")))</f>
        <v/>
      </c>
      <c r="Z252" s="29">
        <f>IF(AND(Y252="Waiting",X252&lt;&gt;""),SUMPRODUCT(($U$2:$U$501=U252)*($Y$2:$Y$501="Waiting")*ISNUMBER($W$2:$W$501)*($W$2:$W$501&lt;W252))+SUMPRODUCT(($U$2:U252=U252)*($Y$2:Y252="Waiting")*($W$2:W252=W252)),"")</f>
        <v/>
      </c>
      <c r="AA252" s="29">
        <f>IF(X252="","",U252&amp;"|"&amp;X252)</f>
        <v/>
      </c>
      <c r="AB252" s="29">
        <f>IF(Z252="","",U252&amp;"|"&amp;Z252)</f>
        <v/>
      </c>
    </row>
    <row r="253">
      <c r="M253" s="28" t="n"/>
      <c r="N253" s="33" t="n"/>
      <c r="O253" s="30" t="n"/>
      <c r="P253" s="30" t="n"/>
      <c r="Q253" s="28" t="n"/>
      <c r="R253" s="29">
        <f>IFERROR(TRIM(INDEX($A253:$L253,MATCH(Lists!$J$2,$A$1:$L$1,0))&amp;""),"")</f>
        <v/>
      </c>
      <c r="S253" s="29">
        <f>IFERROR(TRIM(INDEX($A253:$L253,MATCH(Lists!$J$3,$A$1:$L$1,0))&amp;""),"")</f>
        <v/>
      </c>
      <c r="T253" s="29">
        <f>IFERROR(TRIM(INDEX($A253:$L253,MATCH(Lists!$J$4,$A$1:$L$1,0))&amp;""),"")</f>
        <v/>
      </c>
      <c r="U253" s="29">
        <f>IFERROR(TRIM(INDEX($A253:$L253,MATCH(Lists!$J$5,$A$1:$L$1,0))&amp;""),"")</f>
        <v/>
      </c>
      <c r="V253" s="32">
        <f>IFERROR(IF(ISNUMBER(INDEX($A253:$L253,MATCH(Lists!$J$8,$A$1:$L$1,0))),INDEX($A253:$L253,MATCH(Lists!$J$8,$A$1:$L$1,0)),DATE(VALUE(LEFT(IFERROR(TRIM(INDEX($A253:$L253,MATCH(Lists!$J$8,$A$1:$L$1,0))&amp;""),""),4)),VALUE(MID(IFERROR(TRIM(INDEX($A253:$L253,MATCH(Lists!$J$8,$A$1:$L$1,0))&amp;""),""),6,2)),VALUE(MID(IFERROR(TRIM(INDEX($A253:$L253,MATCH(Lists!$J$8,$A$1:$L$1,0))&amp;""),""),9,2)))+TIME(VALUE(MID(IFERROR(TRIM(INDEX($A253:$L253,MATCH(Lists!$J$8,$A$1:$L$1,0))&amp;""),""),12,2)),VALUE(MID(IFERROR(TRIM(INDEX($A253:$L253,MATCH(Lists!$J$8,$A$1:$L$1,0))&amp;""),""),15,2)),VALUE(MID(IFERROR(TRIM(INDEX($A253:$L253,MATCH(Lists!$J$8,$A$1:$L$1,0))&amp;""),""),18,2)))),"")</f>
        <v/>
      </c>
      <c r="W253" s="29">
        <f>IF(V253="","",ROUND(V253*86400,0))</f>
        <v/>
      </c>
      <c r="X253" s="29">
        <f>IF(OR(R253="",U253="",W253=""),"",SUMPRODUCT(($U$2:$U$501=U253)*ISNUMBER($W$2:$W$501)*($W$2:$W$501&lt;W253))+SUMPRODUCT(($U$2:U253=U253)*($W$2:W253=W253)))</f>
        <v/>
      </c>
      <c r="Y253" s="29">
        <f>IF(R253="","",IF(LEN(O253)&gt;0,O253,IF(ISNUMBER(N253),"Offered","Waiting")))</f>
        <v/>
      </c>
      <c r="Z253" s="29">
        <f>IF(AND(Y253="Waiting",X253&lt;&gt;""),SUMPRODUCT(($U$2:$U$501=U253)*($Y$2:$Y$501="Waiting")*ISNUMBER($W$2:$W$501)*($W$2:$W$501&lt;W253))+SUMPRODUCT(($U$2:U253=U253)*($Y$2:Y253="Waiting")*($W$2:W253=W253)),"")</f>
        <v/>
      </c>
      <c r="AA253" s="29">
        <f>IF(X253="","",U253&amp;"|"&amp;X253)</f>
        <v/>
      </c>
      <c r="AB253" s="29">
        <f>IF(Z253="","",U253&amp;"|"&amp;Z253)</f>
        <v/>
      </c>
    </row>
    <row r="254">
      <c r="M254" s="28" t="n"/>
      <c r="N254" s="33" t="n"/>
      <c r="O254" s="30" t="n"/>
      <c r="P254" s="30" t="n"/>
      <c r="Q254" s="28" t="n"/>
      <c r="R254" s="29">
        <f>IFERROR(TRIM(INDEX($A254:$L254,MATCH(Lists!$J$2,$A$1:$L$1,0))&amp;""),"")</f>
        <v/>
      </c>
      <c r="S254" s="29">
        <f>IFERROR(TRIM(INDEX($A254:$L254,MATCH(Lists!$J$3,$A$1:$L$1,0))&amp;""),"")</f>
        <v/>
      </c>
      <c r="T254" s="29">
        <f>IFERROR(TRIM(INDEX($A254:$L254,MATCH(Lists!$J$4,$A$1:$L$1,0))&amp;""),"")</f>
        <v/>
      </c>
      <c r="U254" s="29">
        <f>IFERROR(TRIM(INDEX($A254:$L254,MATCH(Lists!$J$5,$A$1:$L$1,0))&amp;""),"")</f>
        <v/>
      </c>
      <c r="V254" s="32">
        <f>IFERROR(IF(ISNUMBER(INDEX($A254:$L254,MATCH(Lists!$J$8,$A$1:$L$1,0))),INDEX($A254:$L254,MATCH(Lists!$J$8,$A$1:$L$1,0)),DATE(VALUE(LEFT(IFERROR(TRIM(INDEX($A254:$L254,MATCH(Lists!$J$8,$A$1:$L$1,0))&amp;""),""),4)),VALUE(MID(IFERROR(TRIM(INDEX($A254:$L254,MATCH(Lists!$J$8,$A$1:$L$1,0))&amp;""),""),6,2)),VALUE(MID(IFERROR(TRIM(INDEX($A254:$L254,MATCH(Lists!$J$8,$A$1:$L$1,0))&amp;""),""),9,2)))+TIME(VALUE(MID(IFERROR(TRIM(INDEX($A254:$L254,MATCH(Lists!$J$8,$A$1:$L$1,0))&amp;""),""),12,2)),VALUE(MID(IFERROR(TRIM(INDEX($A254:$L254,MATCH(Lists!$J$8,$A$1:$L$1,0))&amp;""),""),15,2)),VALUE(MID(IFERROR(TRIM(INDEX($A254:$L254,MATCH(Lists!$J$8,$A$1:$L$1,0))&amp;""),""),18,2)))),"")</f>
        <v/>
      </c>
      <c r="W254" s="29">
        <f>IF(V254="","",ROUND(V254*86400,0))</f>
        <v/>
      </c>
      <c r="X254" s="29">
        <f>IF(OR(R254="",U254="",W254=""),"",SUMPRODUCT(($U$2:$U$501=U254)*ISNUMBER($W$2:$W$501)*($W$2:$W$501&lt;W254))+SUMPRODUCT(($U$2:U254=U254)*($W$2:W254=W254)))</f>
        <v/>
      </c>
      <c r="Y254" s="29">
        <f>IF(R254="","",IF(LEN(O254)&gt;0,O254,IF(ISNUMBER(N254),"Offered","Waiting")))</f>
        <v/>
      </c>
      <c r="Z254" s="29">
        <f>IF(AND(Y254="Waiting",X254&lt;&gt;""),SUMPRODUCT(($U$2:$U$501=U254)*($Y$2:$Y$501="Waiting")*ISNUMBER($W$2:$W$501)*($W$2:$W$501&lt;W254))+SUMPRODUCT(($U$2:U254=U254)*($Y$2:Y254="Waiting")*($W$2:W254=W254)),"")</f>
        <v/>
      </c>
      <c r="AA254" s="29">
        <f>IF(X254="","",U254&amp;"|"&amp;X254)</f>
        <v/>
      </c>
      <c r="AB254" s="29">
        <f>IF(Z254="","",U254&amp;"|"&amp;Z254)</f>
        <v/>
      </c>
    </row>
    <row r="255">
      <c r="M255" s="28" t="n"/>
      <c r="N255" s="33" t="n"/>
      <c r="O255" s="30" t="n"/>
      <c r="P255" s="30" t="n"/>
      <c r="Q255" s="28" t="n"/>
      <c r="R255" s="29">
        <f>IFERROR(TRIM(INDEX($A255:$L255,MATCH(Lists!$J$2,$A$1:$L$1,0))&amp;""),"")</f>
        <v/>
      </c>
      <c r="S255" s="29">
        <f>IFERROR(TRIM(INDEX($A255:$L255,MATCH(Lists!$J$3,$A$1:$L$1,0))&amp;""),"")</f>
        <v/>
      </c>
      <c r="T255" s="29">
        <f>IFERROR(TRIM(INDEX($A255:$L255,MATCH(Lists!$J$4,$A$1:$L$1,0))&amp;""),"")</f>
        <v/>
      </c>
      <c r="U255" s="29">
        <f>IFERROR(TRIM(INDEX($A255:$L255,MATCH(Lists!$J$5,$A$1:$L$1,0))&amp;""),"")</f>
        <v/>
      </c>
      <c r="V255" s="32">
        <f>IFERROR(IF(ISNUMBER(INDEX($A255:$L255,MATCH(Lists!$J$8,$A$1:$L$1,0))),INDEX($A255:$L255,MATCH(Lists!$J$8,$A$1:$L$1,0)),DATE(VALUE(LEFT(IFERROR(TRIM(INDEX($A255:$L255,MATCH(Lists!$J$8,$A$1:$L$1,0))&amp;""),""),4)),VALUE(MID(IFERROR(TRIM(INDEX($A255:$L255,MATCH(Lists!$J$8,$A$1:$L$1,0))&amp;""),""),6,2)),VALUE(MID(IFERROR(TRIM(INDEX($A255:$L255,MATCH(Lists!$J$8,$A$1:$L$1,0))&amp;""),""),9,2)))+TIME(VALUE(MID(IFERROR(TRIM(INDEX($A255:$L255,MATCH(Lists!$J$8,$A$1:$L$1,0))&amp;""),""),12,2)),VALUE(MID(IFERROR(TRIM(INDEX($A255:$L255,MATCH(Lists!$J$8,$A$1:$L$1,0))&amp;""),""),15,2)),VALUE(MID(IFERROR(TRIM(INDEX($A255:$L255,MATCH(Lists!$J$8,$A$1:$L$1,0))&amp;""),""),18,2)))),"")</f>
        <v/>
      </c>
      <c r="W255" s="29">
        <f>IF(V255="","",ROUND(V255*86400,0))</f>
        <v/>
      </c>
      <c r="X255" s="29">
        <f>IF(OR(R255="",U255="",W255=""),"",SUMPRODUCT(($U$2:$U$501=U255)*ISNUMBER($W$2:$W$501)*($W$2:$W$501&lt;W255))+SUMPRODUCT(($U$2:U255=U255)*($W$2:W255=W255)))</f>
        <v/>
      </c>
      <c r="Y255" s="29">
        <f>IF(R255="","",IF(LEN(O255)&gt;0,O255,IF(ISNUMBER(N255),"Offered","Waiting")))</f>
        <v/>
      </c>
      <c r="Z255" s="29">
        <f>IF(AND(Y255="Waiting",X255&lt;&gt;""),SUMPRODUCT(($U$2:$U$501=U255)*($Y$2:$Y$501="Waiting")*ISNUMBER($W$2:$W$501)*($W$2:$W$501&lt;W255))+SUMPRODUCT(($U$2:U255=U255)*($Y$2:Y255="Waiting")*($W$2:W255=W255)),"")</f>
        <v/>
      </c>
      <c r="AA255" s="29">
        <f>IF(X255="","",U255&amp;"|"&amp;X255)</f>
        <v/>
      </c>
      <c r="AB255" s="29">
        <f>IF(Z255="","",U255&amp;"|"&amp;Z255)</f>
        <v/>
      </c>
    </row>
    <row r="256">
      <c r="M256" s="28" t="n"/>
      <c r="N256" s="33" t="n"/>
      <c r="O256" s="30" t="n"/>
      <c r="P256" s="30" t="n"/>
      <c r="Q256" s="28" t="n"/>
      <c r="R256" s="29">
        <f>IFERROR(TRIM(INDEX($A256:$L256,MATCH(Lists!$J$2,$A$1:$L$1,0))&amp;""),"")</f>
        <v/>
      </c>
      <c r="S256" s="29">
        <f>IFERROR(TRIM(INDEX($A256:$L256,MATCH(Lists!$J$3,$A$1:$L$1,0))&amp;""),"")</f>
        <v/>
      </c>
      <c r="T256" s="29">
        <f>IFERROR(TRIM(INDEX($A256:$L256,MATCH(Lists!$J$4,$A$1:$L$1,0))&amp;""),"")</f>
        <v/>
      </c>
      <c r="U256" s="29">
        <f>IFERROR(TRIM(INDEX($A256:$L256,MATCH(Lists!$J$5,$A$1:$L$1,0))&amp;""),"")</f>
        <v/>
      </c>
      <c r="V256" s="32">
        <f>IFERROR(IF(ISNUMBER(INDEX($A256:$L256,MATCH(Lists!$J$8,$A$1:$L$1,0))),INDEX($A256:$L256,MATCH(Lists!$J$8,$A$1:$L$1,0)),DATE(VALUE(LEFT(IFERROR(TRIM(INDEX($A256:$L256,MATCH(Lists!$J$8,$A$1:$L$1,0))&amp;""),""),4)),VALUE(MID(IFERROR(TRIM(INDEX($A256:$L256,MATCH(Lists!$J$8,$A$1:$L$1,0))&amp;""),""),6,2)),VALUE(MID(IFERROR(TRIM(INDEX($A256:$L256,MATCH(Lists!$J$8,$A$1:$L$1,0))&amp;""),""),9,2)))+TIME(VALUE(MID(IFERROR(TRIM(INDEX($A256:$L256,MATCH(Lists!$J$8,$A$1:$L$1,0))&amp;""),""),12,2)),VALUE(MID(IFERROR(TRIM(INDEX($A256:$L256,MATCH(Lists!$J$8,$A$1:$L$1,0))&amp;""),""),15,2)),VALUE(MID(IFERROR(TRIM(INDEX($A256:$L256,MATCH(Lists!$J$8,$A$1:$L$1,0))&amp;""),""),18,2)))),"")</f>
        <v/>
      </c>
      <c r="W256" s="29">
        <f>IF(V256="","",ROUND(V256*86400,0))</f>
        <v/>
      </c>
      <c r="X256" s="29">
        <f>IF(OR(R256="",U256="",W256=""),"",SUMPRODUCT(($U$2:$U$501=U256)*ISNUMBER($W$2:$W$501)*($W$2:$W$501&lt;W256))+SUMPRODUCT(($U$2:U256=U256)*($W$2:W256=W256)))</f>
        <v/>
      </c>
      <c r="Y256" s="29">
        <f>IF(R256="","",IF(LEN(O256)&gt;0,O256,IF(ISNUMBER(N256),"Offered","Waiting")))</f>
        <v/>
      </c>
      <c r="Z256" s="29">
        <f>IF(AND(Y256="Waiting",X256&lt;&gt;""),SUMPRODUCT(($U$2:$U$501=U256)*($Y$2:$Y$501="Waiting")*ISNUMBER($W$2:$W$501)*($W$2:$W$501&lt;W256))+SUMPRODUCT(($U$2:U256=U256)*($Y$2:Y256="Waiting")*($W$2:W256=W256)),"")</f>
        <v/>
      </c>
      <c r="AA256" s="29">
        <f>IF(X256="","",U256&amp;"|"&amp;X256)</f>
        <v/>
      </c>
      <c r="AB256" s="29">
        <f>IF(Z256="","",U256&amp;"|"&amp;Z256)</f>
        <v/>
      </c>
    </row>
    <row r="257">
      <c r="M257" s="28" t="n"/>
      <c r="N257" s="33" t="n"/>
      <c r="O257" s="30" t="n"/>
      <c r="P257" s="30" t="n"/>
      <c r="Q257" s="28" t="n"/>
      <c r="R257" s="29">
        <f>IFERROR(TRIM(INDEX($A257:$L257,MATCH(Lists!$J$2,$A$1:$L$1,0))&amp;""),"")</f>
        <v/>
      </c>
      <c r="S257" s="29">
        <f>IFERROR(TRIM(INDEX($A257:$L257,MATCH(Lists!$J$3,$A$1:$L$1,0))&amp;""),"")</f>
        <v/>
      </c>
      <c r="T257" s="29">
        <f>IFERROR(TRIM(INDEX($A257:$L257,MATCH(Lists!$J$4,$A$1:$L$1,0))&amp;""),"")</f>
        <v/>
      </c>
      <c r="U257" s="29">
        <f>IFERROR(TRIM(INDEX($A257:$L257,MATCH(Lists!$J$5,$A$1:$L$1,0))&amp;""),"")</f>
        <v/>
      </c>
      <c r="V257" s="32">
        <f>IFERROR(IF(ISNUMBER(INDEX($A257:$L257,MATCH(Lists!$J$8,$A$1:$L$1,0))),INDEX($A257:$L257,MATCH(Lists!$J$8,$A$1:$L$1,0)),DATE(VALUE(LEFT(IFERROR(TRIM(INDEX($A257:$L257,MATCH(Lists!$J$8,$A$1:$L$1,0))&amp;""),""),4)),VALUE(MID(IFERROR(TRIM(INDEX($A257:$L257,MATCH(Lists!$J$8,$A$1:$L$1,0))&amp;""),""),6,2)),VALUE(MID(IFERROR(TRIM(INDEX($A257:$L257,MATCH(Lists!$J$8,$A$1:$L$1,0))&amp;""),""),9,2)))+TIME(VALUE(MID(IFERROR(TRIM(INDEX($A257:$L257,MATCH(Lists!$J$8,$A$1:$L$1,0))&amp;""),""),12,2)),VALUE(MID(IFERROR(TRIM(INDEX($A257:$L257,MATCH(Lists!$J$8,$A$1:$L$1,0))&amp;""),""),15,2)),VALUE(MID(IFERROR(TRIM(INDEX($A257:$L257,MATCH(Lists!$J$8,$A$1:$L$1,0))&amp;""),""),18,2)))),"")</f>
        <v/>
      </c>
      <c r="W257" s="29">
        <f>IF(V257="","",ROUND(V257*86400,0))</f>
        <v/>
      </c>
      <c r="X257" s="29">
        <f>IF(OR(R257="",U257="",W257=""),"",SUMPRODUCT(($U$2:$U$501=U257)*ISNUMBER($W$2:$W$501)*($W$2:$W$501&lt;W257))+SUMPRODUCT(($U$2:U257=U257)*($W$2:W257=W257)))</f>
        <v/>
      </c>
      <c r="Y257" s="29">
        <f>IF(R257="","",IF(LEN(O257)&gt;0,O257,IF(ISNUMBER(N257),"Offered","Waiting")))</f>
        <v/>
      </c>
      <c r="Z257" s="29">
        <f>IF(AND(Y257="Waiting",X257&lt;&gt;""),SUMPRODUCT(($U$2:$U$501=U257)*($Y$2:$Y$501="Waiting")*ISNUMBER($W$2:$W$501)*($W$2:$W$501&lt;W257))+SUMPRODUCT(($U$2:U257=U257)*($Y$2:Y257="Waiting")*($W$2:W257=W257)),"")</f>
        <v/>
      </c>
      <c r="AA257" s="29">
        <f>IF(X257="","",U257&amp;"|"&amp;X257)</f>
        <v/>
      </c>
      <c r="AB257" s="29">
        <f>IF(Z257="","",U257&amp;"|"&amp;Z257)</f>
        <v/>
      </c>
    </row>
    <row r="258">
      <c r="M258" s="28" t="n"/>
      <c r="N258" s="33" t="n"/>
      <c r="O258" s="30" t="n"/>
      <c r="P258" s="30" t="n"/>
      <c r="Q258" s="28" t="n"/>
      <c r="R258" s="29">
        <f>IFERROR(TRIM(INDEX($A258:$L258,MATCH(Lists!$J$2,$A$1:$L$1,0))&amp;""),"")</f>
        <v/>
      </c>
      <c r="S258" s="29">
        <f>IFERROR(TRIM(INDEX($A258:$L258,MATCH(Lists!$J$3,$A$1:$L$1,0))&amp;""),"")</f>
        <v/>
      </c>
      <c r="T258" s="29">
        <f>IFERROR(TRIM(INDEX($A258:$L258,MATCH(Lists!$J$4,$A$1:$L$1,0))&amp;""),"")</f>
        <v/>
      </c>
      <c r="U258" s="29">
        <f>IFERROR(TRIM(INDEX($A258:$L258,MATCH(Lists!$J$5,$A$1:$L$1,0))&amp;""),"")</f>
        <v/>
      </c>
      <c r="V258" s="32">
        <f>IFERROR(IF(ISNUMBER(INDEX($A258:$L258,MATCH(Lists!$J$8,$A$1:$L$1,0))),INDEX($A258:$L258,MATCH(Lists!$J$8,$A$1:$L$1,0)),DATE(VALUE(LEFT(IFERROR(TRIM(INDEX($A258:$L258,MATCH(Lists!$J$8,$A$1:$L$1,0))&amp;""),""),4)),VALUE(MID(IFERROR(TRIM(INDEX($A258:$L258,MATCH(Lists!$J$8,$A$1:$L$1,0))&amp;""),""),6,2)),VALUE(MID(IFERROR(TRIM(INDEX($A258:$L258,MATCH(Lists!$J$8,$A$1:$L$1,0))&amp;""),""),9,2)))+TIME(VALUE(MID(IFERROR(TRIM(INDEX($A258:$L258,MATCH(Lists!$J$8,$A$1:$L$1,0))&amp;""),""),12,2)),VALUE(MID(IFERROR(TRIM(INDEX($A258:$L258,MATCH(Lists!$J$8,$A$1:$L$1,0))&amp;""),""),15,2)),VALUE(MID(IFERROR(TRIM(INDEX($A258:$L258,MATCH(Lists!$J$8,$A$1:$L$1,0))&amp;""),""),18,2)))),"")</f>
        <v/>
      </c>
      <c r="W258" s="29">
        <f>IF(V258="","",ROUND(V258*86400,0))</f>
        <v/>
      </c>
      <c r="X258" s="29">
        <f>IF(OR(R258="",U258="",W258=""),"",SUMPRODUCT(($U$2:$U$501=U258)*ISNUMBER($W$2:$W$501)*($W$2:$W$501&lt;W258))+SUMPRODUCT(($U$2:U258=U258)*($W$2:W258=W258)))</f>
        <v/>
      </c>
      <c r="Y258" s="29">
        <f>IF(R258="","",IF(LEN(O258)&gt;0,O258,IF(ISNUMBER(N258),"Offered","Waiting")))</f>
        <v/>
      </c>
      <c r="Z258" s="29">
        <f>IF(AND(Y258="Waiting",X258&lt;&gt;""),SUMPRODUCT(($U$2:$U$501=U258)*($Y$2:$Y$501="Waiting")*ISNUMBER($W$2:$W$501)*($W$2:$W$501&lt;W258))+SUMPRODUCT(($U$2:U258=U258)*($Y$2:Y258="Waiting")*($W$2:W258=W258)),"")</f>
        <v/>
      </c>
      <c r="AA258" s="29">
        <f>IF(X258="","",U258&amp;"|"&amp;X258)</f>
        <v/>
      </c>
      <c r="AB258" s="29">
        <f>IF(Z258="","",U258&amp;"|"&amp;Z258)</f>
        <v/>
      </c>
    </row>
    <row r="259">
      <c r="M259" s="28" t="n"/>
      <c r="N259" s="33" t="n"/>
      <c r="O259" s="30" t="n"/>
      <c r="P259" s="30" t="n"/>
      <c r="Q259" s="28" t="n"/>
      <c r="R259" s="29">
        <f>IFERROR(TRIM(INDEX($A259:$L259,MATCH(Lists!$J$2,$A$1:$L$1,0))&amp;""),"")</f>
        <v/>
      </c>
      <c r="S259" s="29">
        <f>IFERROR(TRIM(INDEX($A259:$L259,MATCH(Lists!$J$3,$A$1:$L$1,0))&amp;""),"")</f>
        <v/>
      </c>
      <c r="T259" s="29">
        <f>IFERROR(TRIM(INDEX($A259:$L259,MATCH(Lists!$J$4,$A$1:$L$1,0))&amp;""),"")</f>
        <v/>
      </c>
      <c r="U259" s="29">
        <f>IFERROR(TRIM(INDEX($A259:$L259,MATCH(Lists!$J$5,$A$1:$L$1,0))&amp;""),"")</f>
        <v/>
      </c>
      <c r="V259" s="32">
        <f>IFERROR(IF(ISNUMBER(INDEX($A259:$L259,MATCH(Lists!$J$8,$A$1:$L$1,0))),INDEX($A259:$L259,MATCH(Lists!$J$8,$A$1:$L$1,0)),DATE(VALUE(LEFT(IFERROR(TRIM(INDEX($A259:$L259,MATCH(Lists!$J$8,$A$1:$L$1,0))&amp;""),""),4)),VALUE(MID(IFERROR(TRIM(INDEX($A259:$L259,MATCH(Lists!$J$8,$A$1:$L$1,0))&amp;""),""),6,2)),VALUE(MID(IFERROR(TRIM(INDEX($A259:$L259,MATCH(Lists!$J$8,$A$1:$L$1,0))&amp;""),""),9,2)))+TIME(VALUE(MID(IFERROR(TRIM(INDEX($A259:$L259,MATCH(Lists!$J$8,$A$1:$L$1,0))&amp;""),""),12,2)),VALUE(MID(IFERROR(TRIM(INDEX($A259:$L259,MATCH(Lists!$J$8,$A$1:$L$1,0))&amp;""),""),15,2)),VALUE(MID(IFERROR(TRIM(INDEX($A259:$L259,MATCH(Lists!$J$8,$A$1:$L$1,0))&amp;""),""),18,2)))),"")</f>
        <v/>
      </c>
      <c r="W259" s="29">
        <f>IF(V259="","",ROUND(V259*86400,0))</f>
        <v/>
      </c>
      <c r="X259" s="29">
        <f>IF(OR(R259="",U259="",W259=""),"",SUMPRODUCT(($U$2:$U$501=U259)*ISNUMBER($W$2:$W$501)*($W$2:$W$501&lt;W259))+SUMPRODUCT(($U$2:U259=U259)*($W$2:W259=W259)))</f>
        <v/>
      </c>
      <c r="Y259" s="29">
        <f>IF(R259="","",IF(LEN(O259)&gt;0,O259,IF(ISNUMBER(N259),"Offered","Waiting")))</f>
        <v/>
      </c>
      <c r="Z259" s="29">
        <f>IF(AND(Y259="Waiting",X259&lt;&gt;""),SUMPRODUCT(($U$2:$U$501=U259)*($Y$2:$Y$501="Waiting")*ISNUMBER($W$2:$W$501)*($W$2:$W$501&lt;W259))+SUMPRODUCT(($U$2:U259=U259)*($Y$2:Y259="Waiting")*($W$2:W259=W259)),"")</f>
        <v/>
      </c>
      <c r="AA259" s="29">
        <f>IF(X259="","",U259&amp;"|"&amp;X259)</f>
        <v/>
      </c>
      <c r="AB259" s="29">
        <f>IF(Z259="","",U259&amp;"|"&amp;Z259)</f>
        <v/>
      </c>
    </row>
    <row r="260">
      <c r="M260" s="28" t="n"/>
      <c r="N260" s="33" t="n"/>
      <c r="O260" s="30" t="n"/>
      <c r="P260" s="30" t="n"/>
      <c r="Q260" s="28" t="n"/>
      <c r="R260" s="29">
        <f>IFERROR(TRIM(INDEX($A260:$L260,MATCH(Lists!$J$2,$A$1:$L$1,0))&amp;""),"")</f>
        <v/>
      </c>
      <c r="S260" s="29">
        <f>IFERROR(TRIM(INDEX($A260:$L260,MATCH(Lists!$J$3,$A$1:$L$1,0))&amp;""),"")</f>
        <v/>
      </c>
      <c r="T260" s="29">
        <f>IFERROR(TRIM(INDEX($A260:$L260,MATCH(Lists!$J$4,$A$1:$L$1,0))&amp;""),"")</f>
        <v/>
      </c>
      <c r="U260" s="29">
        <f>IFERROR(TRIM(INDEX($A260:$L260,MATCH(Lists!$J$5,$A$1:$L$1,0))&amp;""),"")</f>
        <v/>
      </c>
      <c r="V260" s="32">
        <f>IFERROR(IF(ISNUMBER(INDEX($A260:$L260,MATCH(Lists!$J$8,$A$1:$L$1,0))),INDEX($A260:$L260,MATCH(Lists!$J$8,$A$1:$L$1,0)),DATE(VALUE(LEFT(IFERROR(TRIM(INDEX($A260:$L260,MATCH(Lists!$J$8,$A$1:$L$1,0))&amp;""),""),4)),VALUE(MID(IFERROR(TRIM(INDEX($A260:$L260,MATCH(Lists!$J$8,$A$1:$L$1,0))&amp;""),""),6,2)),VALUE(MID(IFERROR(TRIM(INDEX($A260:$L260,MATCH(Lists!$J$8,$A$1:$L$1,0))&amp;""),""),9,2)))+TIME(VALUE(MID(IFERROR(TRIM(INDEX($A260:$L260,MATCH(Lists!$J$8,$A$1:$L$1,0))&amp;""),""),12,2)),VALUE(MID(IFERROR(TRIM(INDEX($A260:$L260,MATCH(Lists!$J$8,$A$1:$L$1,0))&amp;""),""),15,2)),VALUE(MID(IFERROR(TRIM(INDEX($A260:$L260,MATCH(Lists!$J$8,$A$1:$L$1,0))&amp;""),""),18,2)))),"")</f>
        <v/>
      </c>
      <c r="W260" s="29">
        <f>IF(V260="","",ROUND(V260*86400,0))</f>
        <v/>
      </c>
      <c r="X260" s="29">
        <f>IF(OR(R260="",U260="",W260=""),"",SUMPRODUCT(($U$2:$U$501=U260)*ISNUMBER($W$2:$W$501)*($W$2:$W$501&lt;W260))+SUMPRODUCT(($U$2:U260=U260)*($W$2:W260=W260)))</f>
        <v/>
      </c>
      <c r="Y260" s="29">
        <f>IF(R260="","",IF(LEN(O260)&gt;0,O260,IF(ISNUMBER(N260),"Offered","Waiting")))</f>
        <v/>
      </c>
      <c r="Z260" s="29">
        <f>IF(AND(Y260="Waiting",X260&lt;&gt;""),SUMPRODUCT(($U$2:$U$501=U260)*($Y$2:$Y$501="Waiting")*ISNUMBER($W$2:$W$501)*($W$2:$W$501&lt;W260))+SUMPRODUCT(($U$2:U260=U260)*($Y$2:Y260="Waiting")*($W$2:W260=W260)),"")</f>
        <v/>
      </c>
      <c r="AA260" s="29">
        <f>IF(X260="","",U260&amp;"|"&amp;X260)</f>
        <v/>
      </c>
      <c r="AB260" s="29">
        <f>IF(Z260="","",U260&amp;"|"&amp;Z260)</f>
        <v/>
      </c>
    </row>
    <row r="261">
      <c r="M261" s="28" t="n"/>
      <c r="N261" s="33" t="n"/>
      <c r="O261" s="30" t="n"/>
      <c r="P261" s="30" t="n"/>
      <c r="Q261" s="28" t="n"/>
      <c r="R261" s="29">
        <f>IFERROR(TRIM(INDEX($A261:$L261,MATCH(Lists!$J$2,$A$1:$L$1,0))&amp;""),"")</f>
        <v/>
      </c>
      <c r="S261" s="29">
        <f>IFERROR(TRIM(INDEX($A261:$L261,MATCH(Lists!$J$3,$A$1:$L$1,0))&amp;""),"")</f>
        <v/>
      </c>
      <c r="T261" s="29">
        <f>IFERROR(TRIM(INDEX($A261:$L261,MATCH(Lists!$J$4,$A$1:$L$1,0))&amp;""),"")</f>
        <v/>
      </c>
      <c r="U261" s="29">
        <f>IFERROR(TRIM(INDEX($A261:$L261,MATCH(Lists!$J$5,$A$1:$L$1,0))&amp;""),"")</f>
        <v/>
      </c>
      <c r="V261" s="32">
        <f>IFERROR(IF(ISNUMBER(INDEX($A261:$L261,MATCH(Lists!$J$8,$A$1:$L$1,0))),INDEX($A261:$L261,MATCH(Lists!$J$8,$A$1:$L$1,0)),DATE(VALUE(LEFT(IFERROR(TRIM(INDEX($A261:$L261,MATCH(Lists!$J$8,$A$1:$L$1,0))&amp;""),""),4)),VALUE(MID(IFERROR(TRIM(INDEX($A261:$L261,MATCH(Lists!$J$8,$A$1:$L$1,0))&amp;""),""),6,2)),VALUE(MID(IFERROR(TRIM(INDEX($A261:$L261,MATCH(Lists!$J$8,$A$1:$L$1,0))&amp;""),""),9,2)))+TIME(VALUE(MID(IFERROR(TRIM(INDEX($A261:$L261,MATCH(Lists!$J$8,$A$1:$L$1,0))&amp;""),""),12,2)),VALUE(MID(IFERROR(TRIM(INDEX($A261:$L261,MATCH(Lists!$J$8,$A$1:$L$1,0))&amp;""),""),15,2)),VALUE(MID(IFERROR(TRIM(INDEX($A261:$L261,MATCH(Lists!$J$8,$A$1:$L$1,0))&amp;""),""),18,2)))),"")</f>
        <v/>
      </c>
      <c r="W261" s="29">
        <f>IF(V261="","",ROUND(V261*86400,0))</f>
        <v/>
      </c>
      <c r="X261" s="29">
        <f>IF(OR(R261="",U261="",W261=""),"",SUMPRODUCT(($U$2:$U$501=U261)*ISNUMBER($W$2:$W$501)*($W$2:$W$501&lt;W261))+SUMPRODUCT(($U$2:U261=U261)*($W$2:W261=W261)))</f>
        <v/>
      </c>
      <c r="Y261" s="29">
        <f>IF(R261="","",IF(LEN(O261)&gt;0,O261,IF(ISNUMBER(N261),"Offered","Waiting")))</f>
        <v/>
      </c>
      <c r="Z261" s="29">
        <f>IF(AND(Y261="Waiting",X261&lt;&gt;""),SUMPRODUCT(($U$2:$U$501=U261)*($Y$2:$Y$501="Waiting")*ISNUMBER($W$2:$W$501)*($W$2:$W$501&lt;W261))+SUMPRODUCT(($U$2:U261=U261)*($Y$2:Y261="Waiting")*($W$2:W261=W261)),"")</f>
        <v/>
      </c>
      <c r="AA261" s="29">
        <f>IF(X261="","",U261&amp;"|"&amp;X261)</f>
        <v/>
      </c>
      <c r="AB261" s="29">
        <f>IF(Z261="","",U261&amp;"|"&amp;Z261)</f>
        <v/>
      </c>
    </row>
    <row r="262">
      <c r="M262" s="28" t="n"/>
      <c r="N262" s="33" t="n"/>
      <c r="O262" s="30" t="n"/>
      <c r="P262" s="30" t="n"/>
      <c r="Q262" s="28" t="n"/>
      <c r="R262" s="29">
        <f>IFERROR(TRIM(INDEX($A262:$L262,MATCH(Lists!$J$2,$A$1:$L$1,0))&amp;""),"")</f>
        <v/>
      </c>
      <c r="S262" s="29">
        <f>IFERROR(TRIM(INDEX($A262:$L262,MATCH(Lists!$J$3,$A$1:$L$1,0))&amp;""),"")</f>
        <v/>
      </c>
      <c r="T262" s="29">
        <f>IFERROR(TRIM(INDEX($A262:$L262,MATCH(Lists!$J$4,$A$1:$L$1,0))&amp;""),"")</f>
        <v/>
      </c>
      <c r="U262" s="29">
        <f>IFERROR(TRIM(INDEX($A262:$L262,MATCH(Lists!$J$5,$A$1:$L$1,0))&amp;""),"")</f>
        <v/>
      </c>
      <c r="V262" s="32">
        <f>IFERROR(IF(ISNUMBER(INDEX($A262:$L262,MATCH(Lists!$J$8,$A$1:$L$1,0))),INDEX($A262:$L262,MATCH(Lists!$J$8,$A$1:$L$1,0)),DATE(VALUE(LEFT(IFERROR(TRIM(INDEX($A262:$L262,MATCH(Lists!$J$8,$A$1:$L$1,0))&amp;""),""),4)),VALUE(MID(IFERROR(TRIM(INDEX($A262:$L262,MATCH(Lists!$J$8,$A$1:$L$1,0))&amp;""),""),6,2)),VALUE(MID(IFERROR(TRIM(INDEX($A262:$L262,MATCH(Lists!$J$8,$A$1:$L$1,0))&amp;""),""),9,2)))+TIME(VALUE(MID(IFERROR(TRIM(INDEX($A262:$L262,MATCH(Lists!$J$8,$A$1:$L$1,0))&amp;""),""),12,2)),VALUE(MID(IFERROR(TRIM(INDEX($A262:$L262,MATCH(Lists!$J$8,$A$1:$L$1,0))&amp;""),""),15,2)),VALUE(MID(IFERROR(TRIM(INDEX($A262:$L262,MATCH(Lists!$J$8,$A$1:$L$1,0))&amp;""),""),18,2)))),"")</f>
        <v/>
      </c>
      <c r="W262" s="29">
        <f>IF(V262="","",ROUND(V262*86400,0))</f>
        <v/>
      </c>
      <c r="X262" s="29">
        <f>IF(OR(R262="",U262="",W262=""),"",SUMPRODUCT(($U$2:$U$501=U262)*ISNUMBER($W$2:$W$501)*($W$2:$W$501&lt;W262))+SUMPRODUCT(($U$2:U262=U262)*($W$2:W262=W262)))</f>
        <v/>
      </c>
      <c r="Y262" s="29">
        <f>IF(R262="","",IF(LEN(O262)&gt;0,O262,IF(ISNUMBER(N262),"Offered","Waiting")))</f>
        <v/>
      </c>
      <c r="Z262" s="29">
        <f>IF(AND(Y262="Waiting",X262&lt;&gt;""),SUMPRODUCT(($U$2:$U$501=U262)*($Y$2:$Y$501="Waiting")*ISNUMBER($W$2:$W$501)*($W$2:$W$501&lt;W262))+SUMPRODUCT(($U$2:U262=U262)*($Y$2:Y262="Waiting")*($W$2:W262=W262)),"")</f>
        <v/>
      </c>
      <c r="AA262" s="29">
        <f>IF(X262="","",U262&amp;"|"&amp;X262)</f>
        <v/>
      </c>
      <c r="AB262" s="29">
        <f>IF(Z262="","",U262&amp;"|"&amp;Z262)</f>
        <v/>
      </c>
    </row>
    <row r="263">
      <c r="M263" s="28" t="n"/>
      <c r="N263" s="33" t="n"/>
      <c r="O263" s="30" t="n"/>
      <c r="P263" s="30" t="n"/>
      <c r="Q263" s="28" t="n"/>
      <c r="R263" s="29">
        <f>IFERROR(TRIM(INDEX($A263:$L263,MATCH(Lists!$J$2,$A$1:$L$1,0))&amp;""),"")</f>
        <v/>
      </c>
      <c r="S263" s="29">
        <f>IFERROR(TRIM(INDEX($A263:$L263,MATCH(Lists!$J$3,$A$1:$L$1,0))&amp;""),"")</f>
        <v/>
      </c>
      <c r="T263" s="29">
        <f>IFERROR(TRIM(INDEX($A263:$L263,MATCH(Lists!$J$4,$A$1:$L$1,0))&amp;""),"")</f>
        <v/>
      </c>
      <c r="U263" s="29">
        <f>IFERROR(TRIM(INDEX($A263:$L263,MATCH(Lists!$J$5,$A$1:$L$1,0))&amp;""),"")</f>
        <v/>
      </c>
      <c r="V263" s="32">
        <f>IFERROR(IF(ISNUMBER(INDEX($A263:$L263,MATCH(Lists!$J$8,$A$1:$L$1,0))),INDEX($A263:$L263,MATCH(Lists!$J$8,$A$1:$L$1,0)),DATE(VALUE(LEFT(IFERROR(TRIM(INDEX($A263:$L263,MATCH(Lists!$J$8,$A$1:$L$1,0))&amp;""),""),4)),VALUE(MID(IFERROR(TRIM(INDEX($A263:$L263,MATCH(Lists!$J$8,$A$1:$L$1,0))&amp;""),""),6,2)),VALUE(MID(IFERROR(TRIM(INDEX($A263:$L263,MATCH(Lists!$J$8,$A$1:$L$1,0))&amp;""),""),9,2)))+TIME(VALUE(MID(IFERROR(TRIM(INDEX($A263:$L263,MATCH(Lists!$J$8,$A$1:$L$1,0))&amp;""),""),12,2)),VALUE(MID(IFERROR(TRIM(INDEX($A263:$L263,MATCH(Lists!$J$8,$A$1:$L$1,0))&amp;""),""),15,2)),VALUE(MID(IFERROR(TRIM(INDEX($A263:$L263,MATCH(Lists!$J$8,$A$1:$L$1,0))&amp;""),""),18,2)))),"")</f>
        <v/>
      </c>
      <c r="W263" s="29">
        <f>IF(V263="","",ROUND(V263*86400,0))</f>
        <v/>
      </c>
      <c r="X263" s="29">
        <f>IF(OR(R263="",U263="",W263=""),"",SUMPRODUCT(($U$2:$U$501=U263)*ISNUMBER($W$2:$W$501)*($W$2:$W$501&lt;W263))+SUMPRODUCT(($U$2:U263=U263)*($W$2:W263=W263)))</f>
        <v/>
      </c>
      <c r="Y263" s="29">
        <f>IF(R263="","",IF(LEN(O263)&gt;0,O263,IF(ISNUMBER(N263),"Offered","Waiting")))</f>
        <v/>
      </c>
      <c r="Z263" s="29">
        <f>IF(AND(Y263="Waiting",X263&lt;&gt;""),SUMPRODUCT(($U$2:$U$501=U263)*($Y$2:$Y$501="Waiting")*ISNUMBER($W$2:$W$501)*($W$2:$W$501&lt;W263))+SUMPRODUCT(($U$2:U263=U263)*($Y$2:Y263="Waiting")*($W$2:W263=W263)),"")</f>
        <v/>
      </c>
      <c r="AA263" s="29">
        <f>IF(X263="","",U263&amp;"|"&amp;X263)</f>
        <v/>
      </c>
      <c r="AB263" s="29">
        <f>IF(Z263="","",U263&amp;"|"&amp;Z263)</f>
        <v/>
      </c>
    </row>
    <row r="264">
      <c r="M264" s="28" t="n"/>
      <c r="N264" s="33" t="n"/>
      <c r="O264" s="30" t="n"/>
      <c r="P264" s="30" t="n"/>
      <c r="Q264" s="28" t="n"/>
      <c r="R264" s="29">
        <f>IFERROR(TRIM(INDEX($A264:$L264,MATCH(Lists!$J$2,$A$1:$L$1,0))&amp;""),"")</f>
        <v/>
      </c>
      <c r="S264" s="29">
        <f>IFERROR(TRIM(INDEX($A264:$L264,MATCH(Lists!$J$3,$A$1:$L$1,0))&amp;""),"")</f>
        <v/>
      </c>
      <c r="T264" s="29">
        <f>IFERROR(TRIM(INDEX($A264:$L264,MATCH(Lists!$J$4,$A$1:$L$1,0))&amp;""),"")</f>
        <v/>
      </c>
      <c r="U264" s="29">
        <f>IFERROR(TRIM(INDEX($A264:$L264,MATCH(Lists!$J$5,$A$1:$L$1,0))&amp;""),"")</f>
        <v/>
      </c>
      <c r="V264" s="32">
        <f>IFERROR(IF(ISNUMBER(INDEX($A264:$L264,MATCH(Lists!$J$8,$A$1:$L$1,0))),INDEX($A264:$L264,MATCH(Lists!$J$8,$A$1:$L$1,0)),DATE(VALUE(LEFT(IFERROR(TRIM(INDEX($A264:$L264,MATCH(Lists!$J$8,$A$1:$L$1,0))&amp;""),""),4)),VALUE(MID(IFERROR(TRIM(INDEX($A264:$L264,MATCH(Lists!$J$8,$A$1:$L$1,0))&amp;""),""),6,2)),VALUE(MID(IFERROR(TRIM(INDEX($A264:$L264,MATCH(Lists!$J$8,$A$1:$L$1,0))&amp;""),""),9,2)))+TIME(VALUE(MID(IFERROR(TRIM(INDEX($A264:$L264,MATCH(Lists!$J$8,$A$1:$L$1,0))&amp;""),""),12,2)),VALUE(MID(IFERROR(TRIM(INDEX($A264:$L264,MATCH(Lists!$J$8,$A$1:$L$1,0))&amp;""),""),15,2)),VALUE(MID(IFERROR(TRIM(INDEX($A264:$L264,MATCH(Lists!$J$8,$A$1:$L$1,0))&amp;""),""),18,2)))),"")</f>
        <v/>
      </c>
      <c r="W264" s="29">
        <f>IF(V264="","",ROUND(V264*86400,0))</f>
        <v/>
      </c>
      <c r="X264" s="29">
        <f>IF(OR(R264="",U264="",W264=""),"",SUMPRODUCT(($U$2:$U$501=U264)*ISNUMBER($W$2:$W$501)*($W$2:$W$501&lt;W264))+SUMPRODUCT(($U$2:U264=U264)*($W$2:W264=W264)))</f>
        <v/>
      </c>
      <c r="Y264" s="29">
        <f>IF(R264="","",IF(LEN(O264)&gt;0,O264,IF(ISNUMBER(N264),"Offered","Waiting")))</f>
        <v/>
      </c>
      <c r="Z264" s="29">
        <f>IF(AND(Y264="Waiting",X264&lt;&gt;""),SUMPRODUCT(($U$2:$U$501=U264)*($Y$2:$Y$501="Waiting")*ISNUMBER($W$2:$W$501)*($W$2:$W$501&lt;W264))+SUMPRODUCT(($U$2:U264=U264)*($Y$2:Y264="Waiting")*($W$2:W264=W264)),"")</f>
        <v/>
      </c>
      <c r="AA264" s="29">
        <f>IF(X264="","",U264&amp;"|"&amp;X264)</f>
        <v/>
      </c>
      <c r="AB264" s="29">
        <f>IF(Z264="","",U264&amp;"|"&amp;Z264)</f>
        <v/>
      </c>
    </row>
    <row r="265">
      <c r="M265" s="28" t="n"/>
      <c r="N265" s="33" t="n"/>
      <c r="O265" s="30" t="n"/>
      <c r="P265" s="30" t="n"/>
      <c r="Q265" s="28" t="n"/>
      <c r="R265" s="29">
        <f>IFERROR(TRIM(INDEX($A265:$L265,MATCH(Lists!$J$2,$A$1:$L$1,0))&amp;""),"")</f>
        <v/>
      </c>
      <c r="S265" s="29">
        <f>IFERROR(TRIM(INDEX($A265:$L265,MATCH(Lists!$J$3,$A$1:$L$1,0))&amp;""),"")</f>
        <v/>
      </c>
      <c r="T265" s="29">
        <f>IFERROR(TRIM(INDEX($A265:$L265,MATCH(Lists!$J$4,$A$1:$L$1,0))&amp;""),"")</f>
        <v/>
      </c>
      <c r="U265" s="29">
        <f>IFERROR(TRIM(INDEX($A265:$L265,MATCH(Lists!$J$5,$A$1:$L$1,0))&amp;""),"")</f>
        <v/>
      </c>
      <c r="V265" s="32">
        <f>IFERROR(IF(ISNUMBER(INDEX($A265:$L265,MATCH(Lists!$J$8,$A$1:$L$1,0))),INDEX($A265:$L265,MATCH(Lists!$J$8,$A$1:$L$1,0)),DATE(VALUE(LEFT(IFERROR(TRIM(INDEX($A265:$L265,MATCH(Lists!$J$8,$A$1:$L$1,0))&amp;""),""),4)),VALUE(MID(IFERROR(TRIM(INDEX($A265:$L265,MATCH(Lists!$J$8,$A$1:$L$1,0))&amp;""),""),6,2)),VALUE(MID(IFERROR(TRIM(INDEX($A265:$L265,MATCH(Lists!$J$8,$A$1:$L$1,0))&amp;""),""),9,2)))+TIME(VALUE(MID(IFERROR(TRIM(INDEX($A265:$L265,MATCH(Lists!$J$8,$A$1:$L$1,0))&amp;""),""),12,2)),VALUE(MID(IFERROR(TRIM(INDEX($A265:$L265,MATCH(Lists!$J$8,$A$1:$L$1,0))&amp;""),""),15,2)),VALUE(MID(IFERROR(TRIM(INDEX($A265:$L265,MATCH(Lists!$J$8,$A$1:$L$1,0))&amp;""),""),18,2)))),"")</f>
        <v/>
      </c>
      <c r="W265" s="29">
        <f>IF(V265="","",ROUND(V265*86400,0))</f>
        <v/>
      </c>
      <c r="X265" s="29">
        <f>IF(OR(R265="",U265="",W265=""),"",SUMPRODUCT(($U$2:$U$501=U265)*ISNUMBER($W$2:$W$501)*($W$2:$W$501&lt;W265))+SUMPRODUCT(($U$2:U265=U265)*($W$2:W265=W265)))</f>
        <v/>
      </c>
      <c r="Y265" s="29">
        <f>IF(R265="","",IF(LEN(O265)&gt;0,O265,IF(ISNUMBER(N265),"Offered","Waiting")))</f>
        <v/>
      </c>
      <c r="Z265" s="29">
        <f>IF(AND(Y265="Waiting",X265&lt;&gt;""),SUMPRODUCT(($U$2:$U$501=U265)*($Y$2:$Y$501="Waiting")*ISNUMBER($W$2:$W$501)*($W$2:$W$501&lt;W265))+SUMPRODUCT(($U$2:U265=U265)*($Y$2:Y265="Waiting")*($W$2:W265=W265)),"")</f>
        <v/>
      </c>
      <c r="AA265" s="29">
        <f>IF(X265="","",U265&amp;"|"&amp;X265)</f>
        <v/>
      </c>
      <c r="AB265" s="29">
        <f>IF(Z265="","",U265&amp;"|"&amp;Z265)</f>
        <v/>
      </c>
    </row>
    <row r="266">
      <c r="M266" s="28" t="n"/>
      <c r="N266" s="33" t="n"/>
      <c r="O266" s="30" t="n"/>
      <c r="P266" s="30" t="n"/>
      <c r="Q266" s="28" t="n"/>
      <c r="R266" s="29">
        <f>IFERROR(TRIM(INDEX($A266:$L266,MATCH(Lists!$J$2,$A$1:$L$1,0))&amp;""),"")</f>
        <v/>
      </c>
      <c r="S266" s="29">
        <f>IFERROR(TRIM(INDEX($A266:$L266,MATCH(Lists!$J$3,$A$1:$L$1,0))&amp;""),"")</f>
        <v/>
      </c>
      <c r="T266" s="29">
        <f>IFERROR(TRIM(INDEX($A266:$L266,MATCH(Lists!$J$4,$A$1:$L$1,0))&amp;""),"")</f>
        <v/>
      </c>
      <c r="U266" s="29">
        <f>IFERROR(TRIM(INDEX($A266:$L266,MATCH(Lists!$J$5,$A$1:$L$1,0))&amp;""),"")</f>
        <v/>
      </c>
      <c r="V266" s="32">
        <f>IFERROR(IF(ISNUMBER(INDEX($A266:$L266,MATCH(Lists!$J$8,$A$1:$L$1,0))),INDEX($A266:$L266,MATCH(Lists!$J$8,$A$1:$L$1,0)),DATE(VALUE(LEFT(IFERROR(TRIM(INDEX($A266:$L266,MATCH(Lists!$J$8,$A$1:$L$1,0))&amp;""),""),4)),VALUE(MID(IFERROR(TRIM(INDEX($A266:$L266,MATCH(Lists!$J$8,$A$1:$L$1,0))&amp;""),""),6,2)),VALUE(MID(IFERROR(TRIM(INDEX($A266:$L266,MATCH(Lists!$J$8,$A$1:$L$1,0))&amp;""),""),9,2)))+TIME(VALUE(MID(IFERROR(TRIM(INDEX($A266:$L266,MATCH(Lists!$J$8,$A$1:$L$1,0))&amp;""),""),12,2)),VALUE(MID(IFERROR(TRIM(INDEX($A266:$L266,MATCH(Lists!$J$8,$A$1:$L$1,0))&amp;""),""),15,2)),VALUE(MID(IFERROR(TRIM(INDEX($A266:$L266,MATCH(Lists!$J$8,$A$1:$L$1,0))&amp;""),""),18,2)))),"")</f>
        <v/>
      </c>
      <c r="W266" s="29">
        <f>IF(V266="","",ROUND(V266*86400,0))</f>
        <v/>
      </c>
      <c r="X266" s="29">
        <f>IF(OR(R266="",U266="",W266=""),"",SUMPRODUCT(($U$2:$U$501=U266)*ISNUMBER($W$2:$W$501)*($W$2:$W$501&lt;W266))+SUMPRODUCT(($U$2:U266=U266)*($W$2:W266=W266)))</f>
        <v/>
      </c>
      <c r="Y266" s="29">
        <f>IF(R266="","",IF(LEN(O266)&gt;0,O266,IF(ISNUMBER(N266),"Offered","Waiting")))</f>
        <v/>
      </c>
      <c r="Z266" s="29">
        <f>IF(AND(Y266="Waiting",X266&lt;&gt;""),SUMPRODUCT(($U$2:$U$501=U266)*($Y$2:$Y$501="Waiting")*ISNUMBER($W$2:$W$501)*($W$2:$W$501&lt;W266))+SUMPRODUCT(($U$2:U266=U266)*($Y$2:Y266="Waiting")*($W$2:W266=W266)),"")</f>
        <v/>
      </c>
      <c r="AA266" s="29">
        <f>IF(X266="","",U266&amp;"|"&amp;X266)</f>
        <v/>
      </c>
      <c r="AB266" s="29">
        <f>IF(Z266="","",U266&amp;"|"&amp;Z266)</f>
        <v/>
      </c>
    </row>
    <row r="267">
      <c r="M267" s="28" t="n"/>
      <c r="N267" s="33" t="n"/>
      <c r="O267" s="30" t="n"/>
      <c r="P267" s="30" t="n"/>
      <c r="Q267" s="28" t="n"/>
      <c r="R267" s="29">
        <f>IFERROR(TRIM(INDEX($A267:$L267,MATCH(Lists!$J$2,$A$1:$L$1,0))&amp;""),"")</f>
        <v/>
      </c>
      <c r="S267" s="29">
        <f>IFERROR(TRIM(INDEX($A267:$L267,MATCH(Lists!$J$3,$A$1:$L$1,0))&amp;""),"")</f>
        <v/>
      </c>
      <c r="T267" s="29">
        <f>IFERROR(TRIM(INDEX($A267:$L267,MATCH(Lists!$J$4,$A$1:$L$1,0))&amp;""),"")</f>
        <v/>
      </c>
      <c r="U267" s="29">
        <f>IFERROR(TRIM(INDEX($A267:$L267,MATCH(Lists!$J$5,$A$1:$L$1,0))&amp;""),"")</f>
        <v/>
      </c>
      <c r="V267" s="32">
        <f>IFERROR(IF(ISNUMBER(INDEX($A267:$L267,MATCH(Lists!$J$8,$A$1:$L$1,0))),INDEX($A267:$L267,MATCH(Lists!$J$8,$A$1:$L$1,0)),DATE(VALUE(LEFT(IFERROR(TRIM(INDEX($A267:$L267,MATCH(Lists!$J$8,$A$1:$L$1,0))&amp;""),""),4)),VALUE(MID(IFERROR(TRIM(INDEX($A267:$L267,MATCH(Lists!$J$8,$A$1:$L$1,0))&amp;""),""),6,2)),VALUE(MID(IFERROR(TRIM(INDEX($A267:$L267,MATCH(Lists!$J$8,$A$1:$L$1,0))&amp;""),""),9,2)))+TIME(VALUE(MID(IFERROR(TRIM(INDEX($A267:$L267,MATCH(Lists!$J$8,$A$1:$L$1,0))&amp;""),""),12,2)),VALUE(MID(IFERROR(TRIM(INDEX($A267:$L267,MATCH(Lists!$J$8,$A$1:$L$1,0))&amp;""),""),15,2)),VALUE(MID(IFERROR(TRIM(INDEX($A267:$L267,MATCH(Lists!$J$8,$A$1:$L$1,0))&amp;""),""),18,2)))),"")</f>
        <v/>
      </c>
      <c r="W267" s="29">
        <f>IF(V267="","",ROUND(V267*86400,0))</f>
        <v/>
      </c>
      <c r="X267" s="29">
        <f>IF(OR(R267="",U267="",W267=""),"",SUMPRODUCT(($U$2:$U$501=U267)*ISNUMBER($W$2:$W$501)*($W$2:$W$501&lt;W267))+SUMPRODUCT(($U$2:U267=U267)*($W$2:W267=W267)))</f>
        <v/>
      </c>
      <c r="Y267" s="29">
        <f>IF(R267="","",IF(LEN(O267)&gt;0,O267,IF(ISNUMBER(N267),"Offered","Waiting")))</f>
        <v/>
      </c>
      <c r="Z267" s="29">
        <f>IF(AND(Y267="Waiting",X267&lt;&gt;""),SUMPRODUCT(($U$2:$U$501=U267)*($Y$2:$Y$501="Waiting")*ISNUMBER($W$2:$W$501)*($W$2:$W$501&lt;W267))+SUMPRODUCT(($U$2:U267=U267)*($Y$2:Y267="Waiting")*($W$2:W267=W267)),"")</f>
        <v/>
      </c>
      <c r="AA267" s="29">
        <f>IF(X267="","",U267&amp;"|"&amp;X267)</f>
        <v/>
      </c>
      <c r="AB267" s="29">
        <f>IF(Z267="","",U267&amp;"|"&amp;Z267)</f>
        <v/>
      </c>
    </row>
    <row r="268">
      <c r="M268" s="28" t="n"/>
      <c r="N268" s="33" t="n"/>
      <c r="O268" s="30" t="n"/>
      <c r="P268" s="30" t="n"/>
      <c r="Q268" s="28" t="n"/>
      <c r="R268" s="29">
        <f>IFERROR(TRIM(INDEX($A268:$L268,MATCH(Lists!$J$2,$A$1:$L$1,0))&amp;""),"")</f>
        <v/>
      </c>
      <c r="S268" s="29">
        <f>IFERROR(TRIM(INDEX($A268:$L268,MATCH(Lists!$J$3,$A$1:$L$1,0))&amp;""),"")</f>
        <v/>
      </c>
      <c r="T268" s="29">
        <f>IFERROR(TRIM(INDEX($A268:$L268,MATCH(Lists!$J$4,$A$1:$L$1,0))&amp;""),"")</f>
        <v/>
      </c>
      <c r="U268" s="29">
        <f>IFERROR(TRIM(INDEX($A268:$L268,MATCH(Lists!$J$5,$A$1:$L$1,0))&amp;""),"")</f>
        <v/>
      </c>
      <c r="V268" s="32">
        <f>IFERROR(IF(ISNUMBER(INDEX($A268:$L268,MATCH(Lists!$J$8,$A$1:$L$1,0))),INDEX($A268:$L268,MATCH(Lists!$J$8,$A$1:$L$1,0)),DATE(VALUE(LEFT(IFERROR(TRIM(INDEX($A268:$L268,MATCH(Lists!$J$8,$A$1:$L$1,0))&amp;""),""),4)),VALUE(MID(IFERROR(TRIM(INDEX($A268:$L268,MATCH(Lists!$J$8,$A$1:$L$1,0))&amp;""),""),6,2)),VALUE(MID(IFERROR(TRIM(INDEX($A268:$L268,MATCH(Lists!$J$8,$A$1:$L$1,0))&amp;""),""),9,2)))+TIME(VALUE(MID(IFERROR(TRIM(INDEX($A268:$L268,MATCH(Lists!$J$8,$A$1:$L$1,0))&amp;""),""),12,2)),VALUE(MID(IFERROR(TRIM(INDEX($A268:$L268,MATCH(Lists!$J$8,$A$1:$L$1,0))&amp;""),""),15,2)),VALUE(MID(IFERROR(TRIM(INDEX($A268:$L268,MATCH(Lists!$J$8,$A$1:$L$1,0))&amp;""),""),18,2)))),"")</f>
        <v/>
      </c>
      <c r="W268" s="29">
        <f>IF(V268="","",ROUND(V268*86400,0))</f>
        <v/>
      </c>
      <c r="X268" s="29">
        <f>IF(OR(R268="",U268="",W268=""),"",SUMPRODUCT(($U$2:$U$501=U268)*ISNUMBER($W$2:$W$501)*($W$2:$W$501&lt;W268))+SUMPRODUCT(($U$2:U268=U268)*($W$2:W268=W268)))</f>
        <v/>
      </c>
      <c r="Y268" s="29">
        <f>IF(R268="","",IF(LEN(O268)&gt;0,O268,IF(ISNUMBER(N268),"Offered","Waiting")))</f>
        <v/>
      </c>
      <c r="Z268" s="29">
        <f>IF(AND(Y268="Waiting",X268&lt;&gt;""),SUMPRODUCT(($U$2:$U$501=U268)*($Y$2:$Y$501="Waiting")*ISNUMBER($W$2:$W$501)*($W$2:$W$501&lt;W268))+SUMPRODUCT(($U$2:U268=U268)*($Y$2:Y268="Waiting")*($W$2:W268=W268)),"")</f>
        <v/>
      </c>
      <c r="AA268" s="29">
        <f>IF(X268="","",U268&amp;"|"&amp;X268)</f>
        <v/>
      </c>
      <c r="AB268" s="29">
        <f>IF(Z268="","",U268&amp;"|"&amp;Z268)</f>
        <v/>
      </c>
    </row>
    <row r="269">
      <c r="M269" s="28" t="n"/>
      <c r="N269" s="33" t="n"/>
      <c r="O269" s="30" t="n"/>
      <c r="P269" s="30" t="n"/>
      <c r="Q269" s="28" t="n"/>
      <c r="R269" s="29">
        <f>IFERROR(TRIM(INDEX($A269:$L269,MATCH(Lists!$J$2,$A$1:$L$1,0))&amp;""),"")</f>
        <v/>
      </c>
      <c r="S269" s="29">
        <f>IFERROR(TRIM(INDEX($A269:$L269,MATCH(Lists!$J$3,$A$1:$L$1,0))&amp;""),"")</f>
        <v/>
      </c>
      <c r="T269" s="29">
        <f>IFERROR(TRIM(INDEX($A269:$L269,MATCH(Lists!$J$4,$A$1:$L$1,0))&amp;""),"")</f>
        <v/>
      </c>
      <c r="U269" s="29">
        <f>IFERROR(TRIM(INDEX($A269:$L269,MATCH(Lists!$J$5,$A$1:$L$1,0))&amp;""),"")</f>
        <v/>
      </c>
      <c r="V269" s="32">
        <f>IFERROR(IF(ISNUMBER(INDEX($A269:$L269,MATCH(Lists!$J$8,$A$1:$L$1,0))),INDEX($A269:$L269,MATCH(Lists!$J$8,$A$1:$L$1,0)),DATE(VALUE(LEFT(IFERROR(TRIM(INDEX($A269:$L269,MATCH(Lists!$J$8,$A$1:$L$1,0))&amp;""),""),4)),VALUE(MID(IFERROR(TRIM(INDEX($A269:$L269,MATCH(Lists!$J$8,$A$1:$L$1,0))&amp;""),""),6,2)),VALUE(MID(IFERROR(TRIM(INDEX($A269:$L269,MATCH(Lists!$J$8,$A$1:$L$1,0))&amp;""),""),9,2)))+TIME(VALUE(MID(IFERROR(TRIM(INDEX($A269:$L269,MATCH(Lists!$J$8,$A$1:$L$1,0))&amp;""),""),12,2)),VALUE(MID(IFERROR(TRIM(INDEX($A269:$L269,MATCH(Lists!$J$8,$A$1:$L$1,0))&amp;""),""),15,2)),VALUE(MID(IFERROR(TRIM(INDEX($A269:$L269,MATCH(Lists!$J$8,$A$1:$L$1,0))&amp;""),""),18,2)))),"")</f>
        <v/>
      </c>
      <c r="W269" s="29">
        <f>IF(V269="","",ROUND(V269*86400,0))</f>
        <v/>
      </c>
      <c r="X269" s="29">
        <f>IF(OR(R269="",U269="",W269=""),"",SUMPRODUCT(($U$2:$U$501=U269)*ISNUMBER($W$2:$W$501)*($W$2:$W$501&lt;W269))+SUMPRODUCT(($U$2:U269=U269)*($W$2:W269=W269)))</f>
        <v/>
      </c>
      <c r="Y269" s="29">
        <f>IF(R269="","",IF(LEN(O269)&gt;0,O269,IF(ISNUMBER(N269),"Offered","Waiting")))</f>
        <v/>
      </c>
      <c r="Z269" s="29">
        <f>IF(AND(Y269="Waiting",X269&lt;&gt;""),SUMPRODUCT(($U$2:$U$501=U269)*($Y$2:$Y$501="Waiting")*ISNUMBER($W$2:$W$501)*($W$2:$W$501&lt;W269))+SUMPRODUCT(($U$2:U269=U269)*($Y$2:Y269="Waiting")*($W$2:W269=W269)),"")</f>
        <v/>
      </c>
      <c r="AA269" s="29">
        <f>IF(X269="","",U269&amp;"|"&amp;X269)</f>
        <v/>
      </c>
      <c r="AB269" s="29">
        <f>IF(Z269="","",U269&amp;"|"&amp;Z269)</f>
        <v/>
      </c>
    </row>
    <row r="270">
      <c r="M270" s="28" t="n"/>
      <c r="N270" s="33" t="n"/>
      <c r="O270" s="30" t="n"/>
      <c r="P270" s="30" t="n"/>
      <c r="Q270" s="28" t="n"/>
      <c r="R270" s="29">
        <f>IFERROR(TRIM(INDEX($A270:$L270,MATCH(Lists!$J$2,$A$1:$L$1,0))&amp;""),"")</f>
        <v/>
      </c>
      <c r="S270" s="29">
        <f>IFERROR(TRIM(INDEX($A270:$L270,MATCH(Lists!$J$3,$A$1:$L$1,0))&amp;""),"")</f>
        <v/>
      </c>
      <c r="T270" s="29">
        <f>IFERROR(TRIM(INDEX($A270:$L270,MATCH(Lists!$J$4,$A$1:$L$1,0))&amp;""),"")</f>
        <v/>
      </c>
      <c r="U270" s="29">
        <f>IFERROR(TRIM(INDEX($A270:$L270,MATCH(Lists!$J$5,$A$1:$L$1,0))&amp;""),"")</f>
        <v/>
      </c>
      <c r="V270" s="32">
        <f>IFERROR(IF(ISNUMBER(INDEX($A270:$L270,MATCH(Lists!$J$8,$A$1:$L$1,0))),INDEX($A270:$L270,MATCH(Lists!$J$8,$A$1:$L$1,0)),DATE(VALUE(LEFT(IFERROR(TRIM(INDEX($A270:$L270,MATCH(Lists!$J$8,$A$1:$L$1,0))&amp;""),""),4)),VALUE(MID(IFERROR(TRIM(INDEX($A270:$L270,MATCH(Lists!$J$8,$A$1:$L$1,0))&amp;""),""),6,2)),VALUE(MID(IFERROR(TRIM(INDEX($A270:$L270,MATCH(Lists!$J$8,$A$1:$L$1,0))&amp;""),""),9,2)))+TIME(VALUE(MID(IFERROR(TRIM(INDEX($A270:$L270,MATCH(Lists!$J$8,$A$1:$L$1,0))&amp;""),""),12,2)),VALUE(MID(IFERROR(TRIM(INDEX($A270:$L270,MATCH(Lists!$J$8,$A$1:$L$1,0))&amp;""),""),15,2)),VALUE(MID(IFERROR(TRIM(INDEX($A270:$L270,MATCH(Lists!$J$8,$A$1:$L$1,0))&amp;""),""),18,2)))),"")</f>
        <v/>
      </c>
      <c r="W270" s="29">
        <f>IF(V270="","",ROUND(V270*86400,0))</f>
        <v/>
      </c>
      <c r="X270" s="29">
        <f>IF(OR(R270="",U270="",W270=""),"",SUMPRODUCT(($U$2:$U$501=U270)*ISNUMBER($W$2:$W$501)*($W$2:$W$501&lt;W270))+SUMPRODUCT(($U$2:U270=U270)*($W$2:W270=W270)))</f>
        <v/>
      </c>
      <c r="Y270" s="29">
        <f>IF(R270="","",IF(LEN(O270)&gt;0,O270,IF(ISNUMBER(N270),"Offered","Waiting")))</f>
        <v/>
      </c>
      <c r="Z270" s="29">
        <f>IF(AND(Y270="Waiting",X270&lt;&gt;""),SUMPRODUCT(($U$2:$U$501=U270)*($Y$2:$Y$501="Waiting")*ISNUMBER($W$2:$W$501)*($W$2:$W$501&lt;W270))+SUMPRODUCT(($U$2:U270=U270)*($Y$2:Y270="Waiting")*($W$2:W270=W270)),"")</f>
        <v/>
      </c>
      <c r="AA270" s="29">
        <f>IF(X270="","",U270&amp;"|"&amp;X270)</f>
        <v/>
      </c>
      <c r="AB270" s="29">
        <f>IF(Z270="","",U270&amp;"|"&amp;Z270)</f>
        <v/>
      </c>
    </row>
    <row r="271">
      <c r="M271" s="28" t="n"/>
      <c r="N271" s="33" t="n"/>
      <c r="O271" s="30" t="n"/>
      <c r="P271" s="30" t="n"/>
      <c r="Q271" s="28" t="n"/>
      <c r="R271" s="29">
        <f>IFERROR(TRIM(INDEX($A271:$L271,MATCH(Lists!$J$2,$A$1:$L$1,0))&amp;""),"")</f>
        <v/>
      </c>
      <c r="S271" s="29">
        <f>IFERROR(TRIM(INDEX($A271:$L271,MATCH(Lists!$J$3,$A$1:$L$1,0))&amp;""),"")</f>
        <v/>
      </c>
      <c r="T271" s="29">
        <f>IFERROR(TRIM(INDEX($A271:$L271,MATCH(Lists!$J$4,$A$1:$L$1,0))&amp;""),"")</f>
        <v/>
      </c>
      <c r="U271" s="29">
        <f>IFERROR(TRIM(INDEX($A271:$L271,MATCH(Lists!$J$5,$A$1:$L$1,0))&amp;""),"")</f>
        <v/>
      </c>
      <c r="V271" s="32">
        <f>IFERROR(IF(ISNUMBER(INDEX($A271:$L271,MATCH(Lists!$J$8,$A$1:$L$1,0))),INDEX($A271:$L271,MATCH(Lists!$J$8,$A$1:$L$1,0)),DATE(VALUE(LEFT(IFERROR(TRIM(INDEX($A271:$L271,MATCH(Lists!$J$8,$A$1:$L$1,0))&amp;""),""),4)),VALUE(MID(IFERROR(TRIM(INDEX($A271:$L271,MATCH(Lists!$J$8,$A$1:$L$1,0))&amp;""),""),6,2)),VALUE(MID(IFERROR(TRIM(INDEX($A271:$L271,MATCH(Lists!$J$8,$A$1:$L$1,0))&amp;""),""),9,2)))+TIME(VALUE(MID(IFERROR(TRIM(INDEX($A271:$L271,MATCH(Lists!$J$8,$A$1:$L$1,0))&amp;""),""),12,2)),VALUE(MID(IFERROR(TRIM(INDEX($A271:$L271,MATCH(Lists!$J$8,$A$1:$L$1,0))&amp;""),""),15,2)),VALUE(MID(IFERROR(TRIM(INDEX($A271:$L271,MATCH(Lists!$J$8,$A$1:$L$1,0))&amp;""),""),18,2)))),"")</f>
        <v/>
      </c>
      <c r="W271" s="29">
        <f>IF(V271="","",ROUND(V271*86400,0))</f>
        <v/>
      </c>
      <c r="X271" s="29">
        <f>IF(OR(R271="",U271="",W271=""),"",SUMPRODUCT(($U$2:$U$501=U271)*ISNUMBER($W$2:$W$501)*($W$2:$W$501&lt;W271))+SUMPRODUCT(($U$2:U271=U271)*($W$2:W271=W271)))</f>
        <v/>
      </c>
      <c r="Y271" s="29">
        <f>IF(R271="","",IF(LEN(O271)&gt;0,O271,IF(ISNUMBER(N271),"Offered","Waiting")))</f>
        <v/>
      </c>
      <c r="Z271" s="29">
        <f>IF(AND(Y271="Waiting",X271&lt;&gt;""),SUMPRODUCT(($U$2:$U$501=U271)*($Y$2:$Y$501="Waiting")*ISNUMBER($W$2:$W$501)*($W$2:$W$501&lt;W271))+SUMPRODUCT(($U$2:U271=U271)*($Y$2:Y271="Waiting")*($W$2:W271=W271)),"")</f>
        <v/>
      </c>
      <c r="AA271" s="29">
        <f>IF(X271="","",U271&amp;"|"&amp;X271)</f>
        <v/>
      </c>
      <c r="AB271" s="29">
        <f>IF(Z271="","",U271&amp;"|"&amp;Z271)</f>
        <v/>
      </c>
    </row>
    <row r="272">
      <c r="M272" s="28" t="n"/>
      <c r="N272" s="33" t="n"/>
      <c r="O272" s="30" t="n"/>
      <c r="P272" s="30" t="n"/>
      <c r="Q272" s="28" t="n"/>
      <c r="R272" s="29">
        <f>IFERROR(TRIM(INDEX($A272:$L272,MATCH(Lists!$J$2,$A$1:$L$1,0))&amp;""),"")</f>
        <v/>
      </c>
      <c r="S272" s="29">
        <f>IFERROR(TRIM(INDEX($A272:$L272,MATCH(Lists!$J$3,$A$1:$L$1,0))&amp;""),"")</f>
        <v/>
      </c>
      <c r="T272" s="29">
        <f>IFERROR(TRIM(INDEX($A272:$L272,MATCH(Lists!$J$4,$A$1:$L$1,0))&amp;""),"")</f>
        <v/>
      </c>
      <c r="U272" s="29">
        <f>IFERROR(TRIM(INDEX($A272:$L272,MATCH(Lists!$J$5,$A$1:$L$1,0))&amp;""),"")</f>
        <v/>
      </c>
      <c r="V272" s="32">
        <f>IFERROR(IF(ISNUMBER(INDEX($A272:$L272,MATCH(Lists!$J$8,$A$1:$L$1,0))),INDEX($A272:$L272,MATCH(Lists!$J$8,$A$1:$L$1,0)),DATE(VALUE(LEFT(IFERROR(TRIM(INDEX($A272:$L272,MATCH(Lists!$J$8,$A$1:$L$1,0))&amp;""),""),4)),VALUE(MID(IFERROR(TRIM(INDEX($A272:$L272,MATCH(Lists!$J$8,$A$1:$L$1,0))&amp;""),""),6,2)),VALUE(MID(IFERROR(TRIM(INDEX($A272:$L272,MATCH(Lists!$J$8,$A$1:$L$1,0))&amp;""),""),9,2)))+TIME(VALUE(MID(IFERROR(TRIM(INDEX($A272:$L272,MATCH(Lists!$J$8,$A$1:$L$1,0))&amp;""),""),12,2)),VALUE(MID(IFERROR(TRIM(INDEX($A272:$L272,MATCH(Lists!$J$8,$A$1:$L$1,0))&amp;""),""),15,2)),VALUE(MID(IFERROR(TRIM(INDEX($A272:$L272,MATCH(Lists!$J$8,$A$1:$L$1,0))&amp;""),""),18,2)))),"")</f>
        <v/>
      </c>
      <c r="W272" s="29">
        <f>IF(V272="","",ROUND(V272*86400,0))</f>
        <v/>
      </c>
      <c r="X272" s="29">
        <f>IF(OR(R272="",U272="",W272=""),"",SUMPRODUCT(($U$2:$U$501=U272)*ISNUMBER($W$2:$W$501)*($W$2:$W$501&lt;W272))+SUMPRODUCT(($U$2:U272=U272)*($W$2:W272=W272)))</f>
        <v/>
      </c>
      <c r="Y272" s="29">
        <f>IF(R272="","",IF(LEN(O272)&gt;0,O272,IF(ISNUMBER(N272),"Offered","Waiting")))</f>
        <v/>
      </c>
      <c r="Z272" s="29">
        <f>IF(AND(Y272="Waiting",X272&lt;&gt;""),SUMPRODUCT(($U$2:$U$501=U272)*($Y$2:$Y$501="Waiting")*ISNUMBER($W$2:$W$501)*($W$2:$W$501&lt;W272))+SUMPRODUCT(($U$2:U272=U272)*($Y$2:Y272="Waiting")*($W$2:W272=W272)),"")</f>
        <v/>
      </c>
      <c r="AA272" s="29">
        <f>IF(X272="","",U272&amp;"|"&amp;X272)</f>
        <v/>
      </c>
      <c r="AB272" s="29">
        <f>IF(Z272="","",U272&amp;"|"&amp;Z272)</f>
        <v/>
      </c>
    </row>
    <row r="273">
      <c r="M273" s="28" t="n"/>
      <c r="N273" s="33" t="n"/>
      <c r="O273" s="30" t="n"/>
      <c r="P273" s="30" t="n"/>
      <c r="Q273" s="28" t="n"/>
      <c r="R273" s="29">
        <f>IFERROR(TRIM(INDEX($A273:$L273,MATCH(Lists!$J$2,$A$1:$L$1,0))&amp;""),"")</f>
        <v/>
      </c>
      <c r="S273" s="29">
        <f>IFERROR(TRIM(INDEX($A273:$L273,MATCH(Lists!$J$3,$A$1:$L$1,0))&amp;""),"")</f>
        <v/>
      </c>
      <c r="T273" s="29">
        <f>IFERROR(TRIM(INDEX($A273:$L273,MATCH(Lists!$J$4,$A$1:$L$1,0))&amp;""),"")</f>
        <v/>
      </c>
      <c r="U273" s="29">
        <f>IFERROR(TRIM(INDEX($A273:$L273,MATCH(Lists!$J$5,$A$1:$L$1,0))&amp;""),"")</f>
        <v/>
      </c>
      <c r="V273" s="32">
        <f>IFERROR(IF(ISNUMBER(INDEX($A273:$L273,MATCH(Lists!$J$8,$A$1:$L$1,0))),INDEX($A273:$L273,MATCH(Lists!$J$8,$A$1:$L$1,0)),DATE(VALUE(LEFT(IFERROR(TRIM(INDEX($A273:$L273,MATCH(Lists!$J$8,$A$1:$L$1,0))&amp;""),""),4)),VALUE(MID(IFERROR(TRIM(INDEX($A273:$L273,MATCH(Lists!$J$8,$A$1:$L$1,0))&amp;""),""),6,2)),VALUE(MID(IFERROR(TRIM(INDEX($A273:$L273,MATCH(Lists!$J$8,$A$1:$L$1,0))&amp;""),""),9,2)))+TIME(VALUE(MID(IFERROR(TRIM(INDEX($A273:$L273,MATCH(Lists!$J$8,$A$1:$L$1,0))&amp;""),""),12,2)),VALUE(MID(IFERROR(TRIM(INDEX($A273:$L273,MATCH(Lists!$J$8,$A$1:$L$1,0))&amp;""),""),15,2)),VALUE(MID(IFERROR(TRIM(INDEX($A273:$L273,MATCH(Lists!$J$8,$A$1:$L$1,0))&amp;""),""),18,2)))),"")</f>
        <v/>
      </c>
      <c r="W273" s="29">
        <f>IF(V273="","",ROUND(V273*86400,0))</f>
        <v/>
      </c>
      <c r="X273" s="29">
        <f>IF(OR(R273="",U273="",W273=""),"",SUMPRODUCT(($U$2:$U$501=U273)*ISNUMBER($W$2:$W$501)*($W$2:$W$501&lt;W273))+SUMPRODUCT(($U$2:U273=U273)*($W$2:W273=W273)))</f>
        <v/>
      </c>
      <c r="Y273" s="29">
        <f>IF(R273="","",IF(LEN(O273)&gt;0,O273,IF(ISNUMBER(N273),"Offered","Waiting")))</f>
        <v/>
      </c>
      <c r="Z273" s="29">
        <f>IF(AND(Y273="Waiting",X273&lt;&gt;""),SUMPRODUCT(($U$2:$U$501=U273)*($Y$2:$Y$501="Waiting")*ISNUMBER($W$2:$W$501)*($W$2:$W$501&lt;W273))+SUMPRODUCT(($U$2:U273=U273)*($Y$2:Y273="Waiting")*($W$2:W273=W273)),"")</f>
        <v/>
      </c>
      <c r="AA273" s="29">
        <f>IF(X273="","",U273&amp;"|"&amp;X273)</f>
        <v/>
      </c>
      <c r="AB273" s="29">
        <f>IF(Z273="","",U273&amp;"|"&amp;Z273)</f>
        <v/>
      </c>
    </row>
    <row r="274">
      <c r="M274" s="28" t="n"/>
      <c r="N274" s="33" t="n"/>
      <c r="O274" s="30" t="n"/>
      <c r="P274" s="30" t="n"/>
      <c r="Q274" s="28" t="n"/>
      <c r="R274" s="29">
        <f>IFERROR(TRIM(INDEX($A274:$L274,MATCH(Lists!$J$2,$A$1:$L$1,0))&amp;""),"")</f>
        <v/>
      </c>
      <c r="S274" s="29">
        <f>IFERROR(TRIM(INDEX($A274:$L274,MATCH(Lists!$J$3,$A$1:$L$1,0))&amp;""),"")</f>
        <v/>
      </c>
      <c r="T274" s="29">
        <f>IFERROR(TRIM(INDEX($A274:$L274,MATCH(Lists!$J$4,$A$1:$L$1,0))&amp;""),"")</f>
        <v/>
      </c>
      <c r="U274" s="29">
        <f>IFERROR(TRIM(INDEX($A274:$L274,MATCH(Lists!$J$5,$A$1:$L$1,0))&amp;""),"")</f>
        <v/>
      </c>
      <c r="V274" s="32">
        <f>IFERROR(IF(ISNUMBER(INDEX($A274:$L274,MATCH(Lists!$J$8,$A$1:$L$1,0))),INDEX($A274:$L274,MATCH(Lists!$J$8,$A$1:$L$1,0)),DATE(VALUE(LEFT(IFERROR(TRIM(INDEX($A274:$L274,MATCH(Lists!$J$8,$A$1:$L$1,0))&amp;""),""),4)),VALUE(MID(IFERROR(TRIM(INDEX($A274:$L274,MATCH(Lists!$J$8,$A$1:$L$1,0))&amp;""),""),6,2)),VALUE(MID(IFERROR(TRIM(INDEX($A274:$L274,MATCH(Lists!$J$8,$A$1:$L$1,0))&amp;""),""),9,2)))+TIME(VALUE(MID(IFERROR(TRIM(INDEX($A274:$L274,MATCH(Lists!$J$8,$A$1:$L$1,0))&amp;""),""),12,2)),VALUE(MID(IFERROR(TRIM(INDEX($A274:$L274,MATCH(Lists!$J$8,$A$1:$L$1,0))&amp;""),""),15,2)),VALUE(MID(IFERROR(TRIM(INDEX($A274:$L274,MATCH(Lists!$J$8,$A$1:$L$1,0))&amp;""),""),18,2)))),"")</f>
        <v/>
      </c>
      <c r="W274" s="29">
        <f>IF(V274="","",ROUND(V274*86400,0))</f>
        <v/>
      </c>
      <c r="X274" s="29">
        <f>IF(OR(R274="",U274="",W274=""),"",SUMPRODUCT(($U$2:$U$501=U274)*ISNUMBER($W$2:$W$501)*($W$2:$W$501&lt;W274))+SUMPRODUCT(($U$2:U274=U274)*($W$2:W274=W274)))</f>
        <v/>
      </c>
      <c r="Y274" s="29">
        <f>IF(R274="","",IF(LEN(O274)&gt;0,O274,IF(ISNUMBER(N274),"Offered","Waiting")))</f>
        <v/>
      </c>
      <c r="Z274" s="29">
        <f>IF(AND(Y274="Waiting",X274&lt;&gt;""),SUMPRODUCT(($U$2:$U$501=U274)*($Y$2:$Y$501="Waiting")*ISNUMBER($W$2:$W$501)*($W$2:$W$501&lt;W274))+SUMPRODUCT(($U$2:U274=U274)*($Y$2:Y274="Waiting")*($W$2:W274=W274)),"")</f>
        <v/>
      </c>
      <c r="AA274" s="29">
        <f>IF(X274="","",U274&amp;"|"&amp;X274)</f>
        <v/>
      </c>
      <c r="AB274" s="29">
        <f>IF(Z274="","",U274&amp;"|"&amp;Z274)</f>
        <v/>
      </c>
    </row>
    <row r="275">
      <c r="M275" s="28" t="n"/>
      <c r="N275" s="33" t="n"/>
      <c r="O275" s="30" t="n"/>
      <c r="P275" s="30" t="n"/>
      <c r="Q275" s="28" t="n"/>
      <c r="R275" s="29">
        <f>IFERROR(TRIM(INDEX($A275:$L275,MATCH(Lists!$J$2,$A$1:$L$1,0))&amp;""),"")</f>
        <v/>
      </c>
      <c r="S275" s="29">
        <f>IFERROR(TRIM(INDEX($A275:$L275,MATCH(Lists!$J$3,$A$1:$L$1,0))&amp;""),"")</f>
        <v/>
      </c>
      <c r="T275" s="29">
        <f>IFERROR(TRIM(INDEX($A275:$L275,MATCH(Lists!$J$4,$A$1:$L$1,0))&amp;""),"")</f>
        <v/>
      </c>
      <c r="U275" s="29">
        <f>IFERROR(TRIM(INDEX($A275:$L275,MATCH(Lists!$J$5,$A$1:$L$1,0))&amp;""),"")</f>
        <v/>
      </c>
      <c r="V275" s="32">
        <f>IFERROR(IF(ISNUMBER(INDEX($A275:$L275,MATCH(Lists!$J$8,$A$1:$L$1,0))),INDEX($A275:$L275,MATCH(Lists!$J$8,$A$1:$L$1,0)),DATE(VALUE(LEFT(IFERROR(TRIM(INDEX($A275:$L275,MATCH(Lists!$J$8,$A$1:$L$1,0))&amp;""),""),4)),VALUE(MID(IFERROR(TRIM(INDEX($A275:$L275,MATCH(Lists!$J$8,$A$1:$L$1,0))&amp;""),""),6,2)),VALUE(MID(IFERROR(TRIM(INDEX($A275:$L275,MATCH(Lists!$J$8,$A$1:$L$1,0))&amp;""),""),9,2)))+TIME(VALUE(MID(IFERROR(TRIM(INDEX($A275:$L275,MATCH(Lists!$J$8,$A$1:$L$1,0))&amp;""),""),12,2)),VALUE(MID(IFERROR(TRIM(INDEX($A275:$L275,MATCH(Lists!$J$8,$A$1:$L$1,0))&amp;""),""),15,2)),VALUE(MID(IFERROR(TRIM(INDEX($A275:$L275,MATCH(Lists!$J$8,$A$1:$L$1,0))&amp;""),""),18,2)))),"")</f>
        <v/>
      </c>
      <c r="W275" s="29">
        <f>IF(V275="","",ROUND(V275*86400,0))</f>
        <v/>
      </c>
      <c r="X275" s="29">
        <f>IF(OR(R275="",U275="",W275=""),"",SUMPRODUCT(($U$2:$U$501=U275)*ISNUMBER($W$2:$W$501)*($W$2:$W$501&lt;W275))+SUMPRODUCT(($U$2:U275=U275)*($W$2:W275=W275)))</f>
        <v/>
      </c>
      <c r="Y275" s="29">
        <f>IF(R275="","",IF(LEN(O275)&gt;0,O275,IF(ISNUMBER(N275),"Offered","Waiting")))</f>
        <v/>
      </c>
      <c r="Z275" s="29">
        <f>IF(AND(Y275="Waiting",X275&lt;&gt;""),SUMPRODUCT(($U$2:$U$501=U275)*($Y$2:$Y$501="Waiting")*ISNUMBER($W$2:$W$501)*($W$2:$W$501&lt;W275))+SUMPRODUCT(($U$2:U275=U275)*($Y$2:Y275="Waiting")*($W$2:W275=W275)),"")</f>
        <v/>
      </c>
      <c r="AA275" s="29">
        <f>IF(X275="","",U275&amp;"|"&amp;X275)</f>
        <v/>
      </c>
      <c r="AB275" s="29">
        <f>IF(Z275="","",U275&amp;"|"&amp;Z275)</f>
        <v/>
      </c>
    </row>
    <row r="276">
      <c r="M276" s="28" t="n"/>
      <c r="N276" s="33" t="n"/>
      <c r="O276" s="30" t="n"/>
      <c r="P276" s="30" t="n"/>
      <c r="Q276" s="28" t="n"/>
      <c r="R276" s="29">
        <f>IFERROR(TRIM(INDEX($A276:$L276,MATCH(Lists!$J$2,$A$1:$L$1,0))&amp;""),"")</f>
        <v/>
      </c>
      <c r="S276" s="29">
        <f>IFERROR(TRIM(INDEX($A276:$L276,MATCH(Lists!$J$3,$A$1:$L$1,0))&amp;""),"")</f>
        <v/>
      </c>
      <c r="T276" s="29">
        <f>IFERROR(TRIM(INDEX($A276:$L276,MATCH(Lists!$J$4,$A$1:$L$1,0))&amp;""),"")</f>
        <v/>
      </c>
      <c r="U276" s="29">
        <f>IFERROR(TRIM(INDEX($A276:$L276,MATCH(Lists!$J$5,$A$1:$L$1,0))&amp;""),"")</f>
        <v/>
      </c>
      <c r="V276" s="32">
        <f>IFERROR(IF(ISNUMBER(INDEX($A276:$L276,MATCH(Lists!$J$8,$A$1:$L$1,0))),INDEX($A276:$L276,MATCH(Lists!$J$8,$A$1:$L$1,0)),DATE(VALUE(LEFT(IFERROR(TRIM(INDEX($A276:$L276,MATCH(Lists!$J$8,$A$1:$L$1,0))&amp;""),""),4)),VALUE(MID(IFERROR(TRIM(INDEX($A276:$L276,MATCH(Lists!$J$8,$A$1:$L$1,0))&amp;""),""),6,2)),VALUE(MID(IFERROR(TRIM(INDEX($A276:$L276,MATCH(Lists!$J$8,$A$1:$L$1,0))&amp;""),""),9,2)))+TIME(VALUE(MID(IFERROR(TRIM(INDEX($A276:$L276,MATCH(Lists!$J$8,$A$1:$L$1,0))&amp;""),""),12,2)),VALUE(MID(IFERROR(TRIM(INDEX($A276:$L276,MATCH(Lists!$J$8,$A$1:$L$1,0))&amp;""),""),15,2)),VALUE(MID(IFERROR(TRIM(INDEX($A276:$L276,MATCH(Lists!$J$8,$A$1:$L$1,0))&amp;""),""),18,2)))),"")</f>
        <v/>
      </c>
      <c r="W276" s="29">
        <f>IF(V276="","",ROUND(V276*86400,0))</f>
        <v/>
      </c>
      <c r="X276" s="29">
        <f>IF(OR(R276="",U276="",W276=""),"",SUMPRODUCT(($U$2:$U$501=U276)*ISNUMBER($W$2:$W$501)*($W$2:$W$501&lt;W276))+SUMPRODUCT(($U$2:U276=U276)*($W$2:W276=W276)))</f>
        <v/>
      </c>
      <c r="Y276" s="29">
        <f>IF(R276="","",IF(LEN(O276)&gt;0,O276,IF(ISNUMBER(N276),"Offered","Waiting")))</f>
        <v/>
      </c>
      <c r="Z276" s="29">
        <f>IF(AND(Y276="Waiting",X276&lt;&gt;""),SUMPRODUCT(($U$2:$U$501=U276)*($Y$2:$Y$501="Waiting")*ISNUMBER($W$2:$W$501)*($W$2:$W$501&lt;W276))+SUMPRODUCT(($U$2:U276=U276)*($Y$2:Y276="Waiting")*($W$2:W276=W276)),"")</f>
        <v/>
      </c>
      <c r="AA276" s="29">
        <f>IF(X276="","",U276&amp;"|"&amp;X276)</f>
        <v/>
      </c>
      <c r="AB276" s="29">
        <f>IF(Z276="","",U276&amp;"|"&amp;Z276)</f>
        <v/>
      </c>
    </row>
    <row r="277">
      <c r="M277" s="28" t="n"/>
      <c r="N277" s="33" t="n"/>
      <c r="O277" s="30" t="n"/>
      <c r="P277" s="30" t="n"/>
      <c r="Q277" s="28" t="n"/>
      <c r="R277" s="29">
        <f>IFERROR(TRIM(INDEX($A277:$L277,MATCH(Lists!$J$2,$A$1:$L$1,0))&amp;""),"")</f>
        <v/>
      </c>
      <c r="S277" s="29">
        <f>IFERROR(TRIM(INDEX($A277:$L277,MATCH(Lists!$J$3,$A$1:$L$1,0))&amp;""),"")</f>
        <v/>
      </c>
      <c r="T277" s="29">
        <f>IFERROR(TRIM(INDEX($A277:$L277,MATCH(Lists!$J$4,$A$1:$L$1,0))&amp;""),"")</f>
        <v/>
      </c>
      <c r="U277" s="29">
        <f>IFERROR(TRIM(INDEX($A277:$L277,MATCH(Lists!$J$5,$A$1:$L$1,0))&amp;""),"")</f>
        <v/>
      </c>
      <c r="V277" s="32">
        <f>IFERROR(IF(ISNUMBER(INDEX($A277:$L277,MATCH(Lists!$J$8,$A$1:$L$1,0))),INDEX($A277:$L277,MATCH(Lists!$J$8,$A$1:$L$1,0)),DATE(VALUE(LEFT(IFERROR(TRIM(INDEX($A277:$L277,MATCH(Lists!$J$8,$A$1:$L$1,0))&amp;""),""),4)),VALUE(MID(IFERROR(TRIM(INDEX($A277:$L277,MATCH(Lists!$J$8,$A$1:$L$1,0))&amp;""),""),6,2)),VALUE(MID(IFERROR(TRIM(INDEX($A277:$L277,MATCH(Lists!$J$8,$A$1:$L$1,0))&amp;""),""),9,2)))+TIME(VALUE(MID(IFERROR(TRIM(INDEX($A277:$L277,MATCH(Lists!$J$8,$A$1:$L$1,0))&amp;""),""),12,2)),VALUE(MID(IFERROR(TRIM(INDEX($A277:$L277,MATCH(Lists!$J$8,$A$1:$L$1,0))&amp;""),""),15,2)),VALUE(MID(IFERROR(TRIM(INDEX($A277:$L277,MATCH(Lists!$J$8,$A$1:$L$1,0))&amp;""),""),18,2)))),"")</f>
        <v/>
      </c>
      <c r="W277" s="29">
        <f>IF(V277="","",ROUND(V277*86400,0))</f>
        <v/>
      </c>
      <c r="X277" s="29">
        <f>IF(OR(R277="",U277="",W277=""),"",SUMPRODUCT(($U$2:$U$501=U277)*ISNUMBER($W$2:$W$501)*($W$2:$W$501&lt;W277))+SUMPRODUCT(($U$2:U277=U277)*($W$2:W277=W277)))</f>
        <v/>
      </c>
      <c r="Y277" s="29">
        <f>IF(R277="","",IF(LEN(O277)&gt;0,O277,IF(ISNUMBER(N277),"Offered","Waiting")))</f>
        <v/>
      </c>
      <c r="Z277" s="29">
        <f>IF(AND(Y277="Waiting",X277&lt;&gt;""),SUMPRODUCT(($U$2:$U$501=U277)*($Y$2:$Y$501="Waiting")*ISNUMBER($W$2:$W$501)*($W$2:$W$501&lt;W277))+SUMPRODUCT(($U$2:U277=U277)*($Y$2:Y277="Waiting")*($W$2:W277=W277)),"")</f>
        <v/>
      </c>
      <c r="AA277" s="29">
        <f>IF(X277="","",U277&amp;"|"&amp;X277)</f>
        <v/>
      </c>
      <c r="AB277" s="29">
        <f>IF(Z277="","",U277&amp;"|"&amp;Z277)</f>
        <v/>
      </c>
    </row>
    <row r="278">
      <c r="M278" s="28" t="n"/>
      <c r="N278" s="33" t="n"/>
      <c r="O278" s="30" t="n"/>
      <c r="P278" s="30" t="n"/>
      <c r="Q278" s="28" t="n"/>
      <c r="R278" s="29">
        <f>IFERROR(TRIM(INDEX($A278:$L278,MATCH(Lists!$J$2,$A$1:$L$1,0))&amp;""),"")</f>
        <v/>
      </c>
      <c r="S278" s="29">
        <f>IFERROR(TRIM(INDEX($A278:$L278,MATCH(Lists!$J$3,$A$1:$L$1,0))&amp;""),"")</f>
        <v/>
      </c>
      <c r="T278" s="29">
        <f>IFERROR(TRIM(INDEX($A278:$L278,MATCH(Lists!$J$4,$A$1:$L$1,0))&amp;""),"")</f>
        <v/>
      </c>
      <c r="U278" s="29">
        <f>IFERROR(TRIM(INDEX($A278:$L278,MATCH(Lists!$J$5,$A$1:$L$1,0))&amp;""),"")</f>
        <v/>
      </c>
      <c r="V278" s="32">
        <f>IFERROR(IF(ISNUMBER(INDEX($A278:$L278,MATCH(Lists!$J$8,$A$1:$L$1,0))),INDEX($A278:$L278,MATCH(Lists!$J$8,$A$1:$L$1,0)),DATE(VALUE(LEFT(IFERROR(TRIM(INDEX($A278:$L278,MATCH(Lists!$J$8,$A$1:$L$1,0))&amp;""),""),4)),VALUE(MID(IFERROR(TRIM(INDEX($A278:$L278,MATCH(Lists!$J$8,$A$1:$L$1,0))&amp;""),""),6,2)),VALUE(MID(IFERROR(TRIM(INDEX($A278:$L278,MATCH(Lists!$J$8,$A$1:$L$1,0))&amp;""),""),9,2)))+TIME(VALUE(MID(IFERROR(TRIM(INDEX($A278:$L278,MATCH(Lists!$J$8,$A$1:$L$1,0))&amp;""),""),12,2)),VALUE(MID(IFERROR(TRIM(INDEX($A278:$L278,MATCH(Lists!$J$8,$A$1:$L$1,0))&amp;""),""),15,2)),VALUE(MID(IFERROR(TRIM(INDEX($A278:$L278,MATCH(Lists!$J$8,$A$1:$L$1,0))&amp;""),""),18,2)))),"")</f>
        <v/>
      </c>
      <c r="W278" s="29">
        <f>IF(V278="","",ROUND(V278*86400,0))</f>
        <v/>
      </c>
      <c r="X278" s="29">
        <f>IF(OR(R278="",U278="",W278=""),"",SUMPRODUCT(($U$2:$U$501=U278)*ISNUMBER($W$2:$W$501)*($W$2:$W$501&lt;W278))+SUMPRODUCT(($U$2:U278=U278)*($W$2:W278=W278)))</f>
        <v/>
      </c>
      <c r="Y278" s="29">
        <f>IF(R278="","",IF(LEN(O278)&gt;0,O278,IF(ISNUMBER(N278),"Offered","Waiting")))</f>
        <v/>
      </c>
      <c r="Z278" s="29">
        <f>IF(AND(Y278="Waiting",X278&lt;&gt;""),SUMPRODUCT(($U$2:$U$501=U278)*($Y$2:$Y$501="Waiting")*ISNUMBER($W$2:$W$501)*($W$2:$W$501&lt;W278))+SUMPRODUCT(($U$2:U278=U278)*($Y$2:Y278="Waiting")*($W$2:W278=W278)),"")</f>
        <v/>
      </c>
      <c r="AA278" s="29">
        <f>IF(X278="","",U278&amp;"|"&amp;X278)</f>
        <v/>
      </c>
      <c r="AB278" s="29">
        <f>IF(Z278="","",U278&amp;"|"&amp;Z278)</f>
        <v/>
      </c>
    </row>
    <row r="279">
      <c r="M279" s="28" t="n"/>
      <c r="N279" s="33" t="n"/>
      <c r="O279" s="30" t="n"/>
      <c r="P279" s="30" t="n"/>
      <c r="Q279" s="28" t="n"/>
      <c r="R279" s="29">
        <f>IFERROR(TRIM(INDEX($A279:$L279,MATCH(Lists!$J$2,$A$1:$L$1,0))&amp;""),"")</f>
        <v/>
      </c>
      <c r="S279" s="29">
        <f>IFERROR(TRIM(INDEX($A279:$L279,MATCH(Lists!$J$3,$A$1:$L$1,0))&amp;""),"")</f>
        <v/>
      </c>
      <c r="T279" s="29">
        <f>IFERROR(TRIM(INDEX($A279:$L279,MATCH(Lists!$J$4,$A$1:$L$1,0))&amp;""),"")</f>
        <v/>
      </c>
      <c r="U279" s="29">
        <f>IFERROR(TRIM(INDEX($A279:$L279,MATCH(Lists!$J$5,$A$1:$L$1,0))&amp;""),"")</f>
        <v/>
      </c>
      <c r="V279" s="32">
        <f>IFERROR(IF(ISNUMBER(INDEX($A279:$L279,MATCH(Lists!$J$8,$A$1:$L$1,0))),INDEX($A279:$L279,MATCH(Lists!$J$8,$A$1:$L$1,0)),DATE(VALUE(LEFT(IFERROR(TRIM(INDEX($A279:$L279,MATCH(Lists!$J$8,$A$1:$L$1,0))&amp;""),""),4)),VALUE(MID(IFERROR(TRIM(INDEX($A279:$L279,MATCH(Lists!$J$8,$A$1:$L$1,0))&amp;""),""),6,2)),VALUE(MID(IFERROR(TRIM(INDEX($A279:$L279,MATCH(Lists!$J$8,$A$1:$L$1,0))&amp;""),""),9,2)))+TIME(VALUE(MID(IFERROR(TRIM(INDEX($A279:$L279,MATCH(Lists!$J$8,$A$1:$L$1,0))&amp;""),""),12,2)),VALUE(MID(IFERROR(TRIM(INDEX($A279:$L279,MATCH(Lists!$J$8,$A$1:$L$1,0))&amp;""),""),15,2)),VALUE(MID(IFERROR(TRIM(INDEX($A279:$L279,MATCH(Lists!$J$8,$A$1:$L$1,0))&amp;""),""),18,2)))),"")</f>
        <v/>
      </c>
      <c r="W279" s="29">
        <f>IF(V279="","",ROUND(V279*86400,0))</f>
        <v/>
      </c>
      <c r="X279" s="29">
        <f>IF(OR(R279="",U279="",W279=""),"",SUMPRODUCT(($U$2:$U$501=U279)*ISNUMBER($W$2:$W$501)*($W$2:$W$501&lt;W279))+SUMPRODUCT(($U$2:U279=U279)*($W$2:W279=W279)))</f>
        <v/>
      </c>
      <c r="Y279" s="29">
        <f>IF(R279="","",IF(LEN(O279)&gt;0,O279,IF(ISNUMBER(N279),"Offered","Waiting")))</f>
        <v/>
      </c>
      <c r="Z279" s="29">
        <f>IF(AND(Y279="Waiting",X279&lt;&gt;""),SUMPRODUCT(($U$2:$U$501=U279)*($Y$2:$Y$501="Waiting")*ISNUMBER($W$2:$W$501)*($W$2:$W$501&lt;W279))+SUMPRODUCT(($U$2:U279=U279)*($Y$2:Y279="Waiting")*($W$2:W279=W279)),"")</f>
        <v/>
      </c>
      <c r="AA279" s="29">
        <f>IF(X279="","",U279&amp;"|"&amp;X279)</f>
        <v/>
      </c>
      <c r="AB279" s="29">
        <f>IF(Z279="","",U279&amp;"|"&amp;Z279)</f>
        <v/>
      </c>
    </row>
    <row r="280">
      <c r="M280" s="28" t="n"/>
      <c r="N280" s="33" t="n"/>
      <c r="O280" s="30" t="n"/>
      <c r="P280" s="30" t="n"/>
      <c r="Q280" s="28" t="n"/>
      <c r="R280" s="29">
        <f>IFERROR(TRIM(INDEX($A280:$L280,MATCH(Lists!$J$2,$A$1:$L$1,0))&amp;""),"")</f>
        <v/>
      </c>
      <c r="S280" s="29">
        <f>IFERROR(TRIM(INDEX($A280:$L280,MATCH(Lists!$J$3,$A$1:$L$1,0))&amp;""),"")</f>
        <v/>
      </c>
      <c r="T280" s="29">
        <f>IFERROR(TRIM(INDEX($A280:$L280,MATCH(Lists!$J$4,$A$1:$L$1,0))&amp;""),"")</f>
        <v/>
      </c>
      <c r="U280" s="29">
        <f>IFERROR(TRIM(INDEX($A280:$L280,MATCH(Lists!$J$5,$A$1:$L$1,0))&amp;""),"")</f>
        <v/>
      </c>
      <c r="V280" s="32">
        <f>IFERROR(IF(ISNUMBER(INDEX($A280:$L280,MATCH(Lists!$J$8,$A$1:$L$1,0))),INDEX($A280:$L280,MATCH(Lists!$J$8,$A$1:$L$1,0)),DATE(VALUE(LEFT(IFERROR(TRIM(INDEX($A280:$L280,MATCH(Lists!$J$8,$A$1:$L$1,0))&amp;""),""),4)),VALUE(MID(IFERROR(TRIM(INDEX($A280:$L280,MATCH(Lists!$J$8,$A$1:$L$1,0))&amp;""),""),6,2)),VALUE(MID(IFERROR(TRIM(INDEX($A280:$L280,MATCH(Lists!$J$8,$A$1:$L$1,0))&amp;""),""),9,2)))+TIME(VALUE(MID(IFERROR(TRIM(INDEX($A280:$L280,MATCH(Lists!$J$8,$A$1:$L$1,0))&amp;""),""),12,2)),VALUE(MID(IFERROR(TRIM(INDEX($A280:$L280,MATCH(Lists!$J$8,$A$1:$L$1,0))&amp;""),""),15,2)),VALUE(MID(IFERROR(TRIM(INDEX($A280:$L280,MATCH(Lists!$J$8,$A$1:$L$1,0))&amp;""),""),18,2)))),"")</f>
        <v/>
      </c>
      <c r="W280" s="29">
        <f>IF(V280="","",ROUND(V280*86400,0))</f>
        <v/>
      </c>
      <c r="X280" s="29">
        <f>IF(OR(R280="",U280="",W280=""),"",SUMPRODUCT(($U$2:$U$501=U280)*ISNUMBER($W$2:$W$501)*($W$2:$W$501&lt;W280))+SUMPRODUCT(($U$2:U280=U280)*($W$2:W280=W280)))</f>
        <v/>
      </c>
      <c r="Y280" s="29">
        <f>IF(R280="","",IF(LEN(O280)&gt;0,O280,IF(ISNUMBER(N280),"Offered","Waiting")))</f>
        <v/>
      </c>
      <c r="Z280" s="29">
        <f>IF(AND(Y280="Waiting",X280&lt;&gt;""),SUMPRODUCT(($U$2:$U$501=U280)*($Y$2:$Y$501="Waiting")*ISNUMBER($W$2:$W$501)*($W$2:$W$501&lt;W280))+SUMPRODUCT(($U$2:U280=U280)*($Y$2:Y280="Waiting")*($W$2:W280=W280)),"")</f>
        <v/>
      </c>
      <c r="AA280" s="29">
        <f>IF(X280="","",U280&amp;"|"&amp;X280)</f>
        <v/>
      </c>
      <c r="AB280" s="29">
        <f>IF(Z280="","",U280&amp;"|"&amp;Z280)</f>
        <v/>
      </c>
    </row>
    <row r="281">
      <c r="M281" s="28" t="n"/>
      <c r="N281" s="33" t="n"/>
      <c r="O281" s="30" t="n"/>
      <c r="P281" s="30" t="n"/>
      <c r="Q281" s="28" t="n"/>
      <c r="R281" s="29">
        <f>IFERROR(TRIM(INDEX($A281:$L281,MATCH(Lists!$J$2,$A$1:$L$1,0))&amp;""),"")</f>
        <v/>
      </c>
      <c r="S281" s="29">
        <f>IFERROR(TRIM(INDEX($A281:$L281,MATCH(Lists!$J$3,$A$1:$L$1,0))&amp;""),"")</f>
        <v/>
      </c>
      <c r="T281" s="29">
        <f>IFERROR(TRIM(INDEX($A281:$L281,MATCH(Lists!$J$4,$A$1:$L$1,0))&amp;""),"")</f>
        <v/>
      </c>
      <c r="U281" s="29">
        <f>IFERROR(TRIM(INDEX($A281:$L281,MATCH(Lists!$J$5,$A$1:$L$1,0))&amp;""),"")</f>
        <v/>
      </c>
      <c r="V281" s="32">
        <f>IFERROR(IF(ISNUMBER(INDEX($A281:$L281,MATCH(Lists!$J$8,$A$1:$L$1,0))),INDEX($A281:$L281,MATCH(Lists!$J$8,$A$1:$L$1,0)),DATE(VALUE(LEFT(IFERROR(TRIM(INDEX($A281:$L281,MATCH(Lists!$J$8,$A$1:$L$1,0))&amp;""),""),4)),VALUE(MID(IFERROR(TRIM(INDEX($A281:$L281,MATCH(Lists!$J$8,$A$1:$L$1,0))&amp;""),""),6,2)),VALUE(MID(IFERROR(TRIM(INDEX($A281:$L281,MATCH(Lists!$J$8,$A$1:$L$1,0))&amp;""),""),9,2)))+TIME(VALUE(MID(IFERROR(TRIM(INDEX($A281:$L281,MATCH(Lists!$J$8,$A$1:$L$1,0))&amp;""),""),12,2)),VALUE(MID(IFERROR(TRIM(INDEX($A281:$L281,MATCH(Lists!$J$8,$A$1:$L$1,0))&amp;""),""),15,2)),VALUE(MID(IFERROR(TRIM(INDEX($A281:$L281,MATCH(Lists!$J$8,$A$1:$L$1,0))&amp;""),""),18,2)))),"")</f>
        <v/>
      </c>
      <c r="W281" s="29">
        <f>IF(V281="","",ROUND(V281*86400,0))</f>
        <v/>
      </c>
      <c r="X281" s="29">
        <f>IF(OR(R281="",U281="",W281=""),"",SUMPRODUCT(($U$2:$U$501=U281)*ISNUMBER($W$2:$W$501)*($W$2:$W$501&lt;W281))+SUMPRODUCT(($U$2:U281=U281)*($W$2:W281=W281)))</f>
        <v/>
      </c>
      <c r="Y281" s="29">
        <f>IF(R281="","",IF(LEN(O281)&gt;0,O281,IF(ISNUMBER(N281),"Offered","Waiting")))</f>
        <v/>
      </c>
      <c r="Z281" s="29">
        <f>IF(AND(Y281="Waiting",X281&lt;&gt;""),SUMPRODUCT(($U$2:$U$501=U281)*($Y$2:$Y$501="Waiting")*ISNUMBER($W$2:$W$501)*($W$2:$W$501&lt;W281))+SUMPRODUCT(($U$2:U281=U281)*($Y$2:Y281="Waiting")*($W$2:W281=W281)),"")</f>
        <v/>
      </c>
      <c r="AA281" s="29">
        <f>IF(X281="","",U281&amp;"|"&amp;X281)</f>
        <v/>
      </c>
      <c r="AB281" s="29">
        <f>IF(Z281="","",U281&amp;"|"&amp;Z281)</f>
        <v/>
      </c>
    </row>
    <row r="282">
      <c r="M282" s="28" t="n"/>
      <c r="N282" s="33" t="n"/>
      <c r="O282" s="30" t="n"/>
      <c r="P282" s="30" t="n"/>
      <c r="Q282" s="28" t="n"/>
      <c r="R282" s="29">
        <f>IFERROR(TRIM(INDEX($A282:$L282,MATCH(Lists!$J$2,$A$1:$L$1,0))&amp;""),"")</f>
        <v/>
      </c>
      <c r="S282" s="29">
        <f>IFERROR(TRIM(INDEX($A282:$L282,MATCH(Lists!$J$3,$A$1:$L$1,0))&amp;""),"")</f>
        <v/>
      </c>
      <c r="T282" s="29">
        <f>IFERROR(TRIM(INDEX($A282:$L282,MATCH(Lists!$J$4,$A$1:$L$1,0))&amp;""),"")</f>
        <v/>
      </c>
      <c r="U282" s="29">
        <f>IFERROR(TRIM(INDEX($A282:$L282,MATCH(Lists!$J$5,$A$1:$L$1,0))&amp;""),"")</f>
        <v/>
      </c>
      <c r="V282" s="32">
        <f>IFERROR(IF(ISNUMBER(INDEX($A282:$L282,MATCH(Lists!$J$8,$A$1:$L$1,0))),INDEX($A282:$L282,MATCH(Lists!$J$8,$A$1:$L$1,0)),DATE(VALUE(LEFT(IFERROR(TRIM(INDEX($A282:$L282,MATCH(Lists!$J$8,$A$1:$L$1,0))&amp;""),""),4)),VALUE(MID(IFERROR(TRIM(INDEX($A282:$L282,MATCH(Lists!$J$8,$A$1:$L$1,0))&amp;""),""),6,2)),VALUE(MID(IFERROR(TRIM(INDEX($A282:$L282,MATCH(Lists!$J$8,$A$1:$L$1,0))&amp;""),""),9,2)))+TIME(VALUE(MID(IFERROR(TRIM(INDEX($A282:$L282,MATCH(Lists!$J$8,$A$1:$L$1,0))&amp;""),""),12,2)),VALUE(MID(IFERROR(TRIM(INDEX($A282:$L282,MATCH(Lists!$J$8,$A$1:$L$1,0))&amp;""),""),15,2)),VALUE(MID(IFERROR(TRIM(INDEX($A282:$L282,MATCH(Lists!$J$8,$A$1:$L$1,0))&amp;""),""),18,2)))),"")</f>
        <v/>
      </c>
      <c r="W282" s="29">
        <f>IF(V282="","",ROUND(V282*86400,0))</f>
        <v/>
      </c>
      <c r="X282" s="29">
        <f>IF(OR(R282="",U282="",W282=""),"",SUMPRODUCT(($U$2:$U$501=U282)*ISNUMBER($W$2:$W$501)*($W$2:$W$501&lt;W282))+SUMPRODUCT(($U$2:U282=U282)*($W$2:W282=W282)))</f>
        <v/>
      </c>
      <c r="Y282" s="29">
        <f>IF(R282="","",IF(LEN(O282)&gt;0,O282,IF(ISNUMBER(N282),"Offered","Waiting")))</f>
        <v/>
      </c>
      <c r="Z282" s="29">
        <f>IF(AND(Y282="Waiting",X282&lt;&gt;""),SUMPRODUCT(($U$2:$U$501=U282)*($Y$2:$Y$501="Waiting")*ISNUMBER($W$2:$W$501)*($W$2:$W$501&lt;W282))+SUMPRODUCT(($U$2:U282=U282)*($Y$2:Y282="Waiting")*($W$2:W282=W282)),"")</f>
        <v/>
      </c>
      <c r="AA282" s="29">
        <f>IF(X282="","",U282&amp;"|"&amp;X282)</f>
        <v/>
      </c>
      <c r="AB282" s="29">
        <f>IF(Z282="","",U282&amp;"|"&amp;Z282)</f>
        <v/>
      </c>
    </row>
    <row r="283">
      <c r="M283" s="28" t="n"/>
      <c r="N283" s="33" t="n"/>
      <c r="O283" s="30" t="n"/>
      <c r="P283" s="30" t="n"/>
      <c r="Q283" s="28" t="n"/>
      <c r="R283" s="29">
        <f>IFERROR(TRIM(INDEX($A283:$L283,MATCH(Lists!$J$2,$A$1:$L$1,0))&amp;""),"")</f>
        <v/>
      </c>
      <c r="S283" s="29">
        <f>IFERROR(TRIM(INDEX($A283:$L283,MATCH(Lists!$J$3,$A$1:$L$1,0))&amp;""),"")</f>
        <v/>
      </c>
      <c r="T283" s="29">
        <f>IFERROR(TRIM(INDEX($A283:$L283,MATCH(Lists!$J$4,$A$1:$L$1,0))&amp;""),"")</f>
        <v/>
      </c>
      <c r="U283" s="29">
        <f>IFERROR(TRIM(INDEX($A283:$L283,MATCH(Lists!$J$5,$A$1:$L$1,0))&amp;""),"")</f>
        <v/>
      </c>
      <c r="V283" s="32">
        <f>IFERROR(IF(ISNUMBER(INDEX($A283:$L283,MATCH(Lists!$J$8,$A$1:$L$1,0))),INDEX($A283:$L283,MATCH(Lists!$J$8,$A$1:$L$1,0)),DATE(VALUE(LEFT(IFERROR(TRIM(INDEX($A283:$L283,MATCH(Lists!$J$8,$A$1:$L$1,0))&amp;""),""),4)),VALUE(MID(IFERROR(TRIM(INDEX($A283:$L283,MATCH(Lists!$J$8,$A$1:$L$1,0))&amp;""),""),6,2)),VALUE(MID(IFERROR(TRIM(INDEX($A283:$L283,MATCH(Lists!$J$8,$A$1:$L$1,0))&amp;""),""),9,2)))+TIME(VALUE(MID(IFERROR(TRIM(INDEX($A283:$L283,MATCH(Lists!$J$8,$A$1:$L$1,0))&amp;""),""),12,2)),VALUE(MID(IFERROR(TRIM(INDEX($A283:$L283,MATCH(Lists!$J$8,$A$1:$L$1,0))&amp;""),""),15,2)),VALUE(MID(IFERROR(TRIM(INDEX($A283:$L283,MATCH(Lists!$J$8,$A$1:$L$1,0))&amp;""),""),18,2)))),"")</f>
        <v/>
      </c>
      <c r="W283" s="29">
        <f>IF(V283="","",ROUND(V283*86400,0))</f>
        <v/>
      </c>
      <c r="X283" s="29">
        <f>IF(OR(R283="",U283="",W283=""),"",SUMPRODUCT(($U$2:$U$501=U283)*ISNUMBER($W$2:$W$501)*($W$2:$W$501&lt;W283))+SUMPRODUCT(($U$2:U283=U283)*($W$2:W283=W283)))</f>
        <v/>
      </c>
      <c r="Y283" s="29">
        <f>IF(R283="","",IF(LEN(O283)&gt;0,O283,IF(ISNUMBER(N283),"Offered","Waiting")))</f>
        <v/>
      </c>
      <c r="Z283" s="29">
        <f>IF(AND(Y283="Waiting",X283&lt;&gt;""),SUMPRODUCT(($U$2:$U$501=U283)*($Y$2:$Y$501="Waiting")*ISNUMBER($W$2:$W$501)*($W$2:$W$501&lt;W283))+SUMPRODUCT(($U$2:U283=U283)*($Y$2:Y283="Waiting")*($W$2:W283=W283)),"")</f>
        <v/>
      </c>
      <c r="AA283" s="29">
        <f>IF(X283="","",U283&amp;"|"&amp;X283)</f>
        <v/>
      </c>
      <c r="AB283" s="29">
        <f>IF(Z283="","",U283&amp;"|"&amp;Z283)</f>
        <v/>
      </c>
    </row>
    <row r="284">
      <c r="M284" s="28" t="n"/>
      <c r="N284" s="33" t="n"/>
      <c r="O284" s="30" t="n"/>
      <c r="P284" s="30" t="n"/>
      <c r="Q284" s="28" t="n"/>
      <c r="R284" s="29">
        <f>IFERROR(TRIM(INDEX($A284:$L284,MATCH(Lists!$J$2,$A$1:$L$1,0))&amp;""),"")</f>
        <v/>
      </c>
      <c r="S284" s="29">
        <f>IFERROR(TRIM(INDEX($A284:$L284,MATCH(Lists!$J$3,$A$1:$L$1,0))&amp;""),"")</f>
        <v/>
      </c>
      <c r="T284" s="29">
        <f>IFERROR(TRIM(INDEX($A284:$L284,MATCH(Lists!$J$4,$A$1:$L$1,0))&amp;""),"")</f>
        <v/>
      </c>
      <c r="U284" s="29">
        <f>IFERROR(TRIM(INDEX($A284:$L284,MATCH(Lists!$J$5,$A$1:$L$1,0))&amp;""),"")</f>
        <v/>
      </c>
      <c r="V284" s="32">
        <f>IFERROR(IF(ISNUMBER(INDEX($A284:$L284,MATCH(Lists!$J$8,$A$1:$L$1,0))),INDEX($A284:$L284,MATCH(Lists!$J$8,$A$1:$L$1,0)),DATE(VALUE(LEFT(IFERROR(TRIM(INDEX($A284:$L284,MATCH(Lists!$J$8,$A$1:$L$1,0))&amp;""),""),4)),VALUE(MID(IFERROR(TRIM(INDEX($A284:$L284,MATCH(Lists!$J$8,$A$1:$L$1,0))&amp;""),""),6,2)),VALUE(MID(IFERROR(TRIM(INDEX($A284:$L284,MATCH(Lists!$J$8,$A$1:$L$1,0))&amp;""),""),9,2)))+TIME(VALUE(MID(IFERROR(TRIM(INDEX($A284:$L284,MATCH(Lists!$J$8,$A$1:$L$1,0))&amp;""),""),12,2)),VALUE(MID(IFERROR(TRIM(INDEX($A284:$L284,MATCH(Lists!$J$8,$A$1:$L$1,0))&amp;""),""),15,2)),VALUE(MID(IFERROR(TRIM(INDEX($A284:$L284,MATCH(Lists!$J$8,$A$1:$L$1,0))&amp;""),""),18,2)))),"")</f>
        <v/>
      </c>
      <c r="W284" s="29">
        <f>IF(V284="","",ROUND(V284*86400,0))</f>
        <v/>
      </c>
      <c r="X284" s="29">
        <f>IF(OR(R284="",U284="",W284=""),"",SUMPRODUCT(($U$2:$U$501=U284)*ISNUMBER($W$2:$W$501)*($W$2:$W$501&lt;W284))+SUMPRODUCT(($U$2:U284=U284)*($W$2:W284=W284)))</f>
        <v/>
      </c>
      <c r="Y284" s="29">
        <f>IF(R284="","",IF(LEN(O284)&gt;0,O284,IF(ISNUMBER(N284),"Offered","Waiting")))</f>
        <v/>
      </c>
      <c r="Z284" s="29">
        <f>IF(AND(Y284="Waiting",X284&lt;&gt;""),SUMPRODUCT(($U$2:$U$501=U284)*($Y$2:$Y$501="Waiting")*ISNUMBER($W$2:$W$501)*($W$2:$W$501&lt;W284))+SUMPRODUCT(($U$2:U284=U284)*($Y$2:Y284="Waiting")*($W$2:W284=W284)),"")</f>
        <v/>
      </c>
      <c r="AA284" s="29">
        <f>IF(X284="","",U284&amp;"|"&amp;X284)</f>
        <v/>
      </c>
      <c r="AB284" s="29">
        <f>IF(Z284="","",U284&amp;"|"&amp;Z284)</f>
        <v/>
      </c>
    </row>
    <row r="285">
      <c r="M285" s="28" t="n"/>
      <c r="N285" s="33" t="n"/>
      <c r="O285" s="30" t="n"/>
      <c r="P285" s="30" t="n"/>
      <c r="Q285" s="28" t="n"/>
      <c r="R285" s="29">
        <f>IFERROR(TRIM(INDEX($A285:$L285,MATCH(Lists!$J$2,$A$1:$L$1,0))&amp;""),"")</f>
        <v/>
      </c>
      <c r="S285" s="29">
        <f>IFERROR(TRIM(INDEX($A285:$L285,MATCH(Lists!$J$3,$A$1:$L$1,0))&amp;""),"")</f>
        <v/>
      </c>
      <c r="T285" s="29">
        <f>IFERROR(TRIM(INDEX($A285:$L285,MATCH(Lists!$J$4,$A$1:$L$1,0))&amp;""),"")</f>
        <v/>
      </c>
      <c r="U285" s="29">
        <f>IFERROR(TRIM(INDEX($A285:$L285,MATCH(Lists!$J$5,$A$1:$L$1,0))&amp;""),"")</f>
        <v/>
      </c>
      <c r="V285" s="32">
        <f>IFERROR(IF(ISNUMBER(INDEX($A285:$L285,MATCH(Lists!$J$8,$A$1:$L$1,0))),INDEX($A285:$L285,MATCH(Lists!$J$8,$A$1:$L$1,0)),DATE(VALUE(LEFT(IFERROR(TRIM(INDEX($A285:$L285,MATCH(Lists!$J$8,$A$1:$L$1,0))&amp;""),""),4)),VALUE(MID(IFERROR(TRIM(INDEX($A285:$L285,MATCH(Lists!$J$8,$A$1:$L$1,0))&amp;""),""),6,2)),VALUE(MID(IFERROR(TRIM(INDEX($A285:$L285,MATCH(Lists!$J$8,$A$1:$L$1,0))&amp;""),""),9,2)))+TIME(VALUE(MID(IFERROR(TRIM(INDEX($A285:$L285,MATCH(Lists!$J$8,$A$1:$L$1,0))&amp;""),""),12,2)),VALUE(MID(IFERROR(TRIM(INDEX($A285:$L285,MATCH(Lists!$J$8,$A$1:$L$1,0))&amp;""),""),15,2)),VALUE(MID(IFERROR(TRIM(INDEX($A285:$L285,MATCH(Lists!$J$8,$A$1:$L$1,0))&amp;""),""),18,2)))),"")</f>
        <v/>
      </c>
      <c r="W285" s="29">
        <f>IF(V285="","",ROUND(V285*86400,0))</f>
        <v/>
      </c>
      <c r="X285" s="29">
        <f>IF(OR(R285="",U285="",W285=""),"",SUMPRODUCT(($U$2:$U$501=U285)*ISNUMBER($W$2:$W$501)*($W$2:$W$501&lt;W285))+SUMPRODUCT(($U$2:U285=U285)*($W$2:W285=W285)))</f>
        <v/>
      </c>
      <c r="Y285" s="29">
        <f>IF(R285="","",IF(LEN(O285)&gt;0,O285,IF(ISNUMBER(N285),"Offered","Waiting")))</f>
        <v/>
      </c>
      <c r="Z285" s="29">
        <f>IF(AND(Y285="Waiting",X285&lt;&gt;""),SUMPRODUCT(($U$2:$U$501=U285)*($Y$2:$Y$501="Waiting")*ISNUMBER($W$2:$W$501)*($W$2:$W$501&lt;W285))+SUMPRODUCT(($U$2:U285=U285)*($Y$2:Y285="Waiting")*($W$2:W285=W285)),"")</f>
        <v/>
      </c>
      <c r="AA285" s="29">
        <f>IF(X285="","",U285&amp;"|"&amp;X285)</f>
        <v/>
      </c>
      <c r="AB285" s="29">
        <f>IF(Z285="","",U285&amp;"|"&amp;Z285)</f>
        <v/>
      </c>
    </row>
    <row r="286">
      <c r="M286" s="28" t="n"/>
      <c r="N286" s="33" t="n"/>
      <c r="O286" s="30" t="n"/>
      <c r="P286" s="30" t="n"/>
      <c r="Q286" s="28" t="n"/>
      <c r="R286" s="29">
        <f>IFERROR(TRIM(INDEX($A286:$L286,MATCH(Lists!$J$2,$A$1:$L$1,0))&amp;""),"")</f>
        <v/>
      </c>
      <c r="S286" s="29">
        <f>IFERROR(TRIM(INDEX($A286:$L286,MATCH(Lists!$J$3,$A$1:$L$1,0))&amp;""),"")</f>
        <v/>
      </c>
      <c r="T286" s="29">
        <f>IFERROR(TRIM(INDEX($A286:$L286,MATCH(Lists!$J$4,$A$1:$L$1,0))&amp;""),"")</f>
        <v/>
      </c>
      <c r="U286" s="29">
        <f>IFERROR(TRIM(INDEX($A286:$L286,MATCH(Lists!$J$5,$A$1:$L$1,0))&amp;""),"")</f>
        <v/>
      </c>
      <c r="V286" s="32">
        <f>IFERROR(IF(ISNUMBER(INDEX($A286:$L286,MATCH(Lists!$J$8,$A$1:$L$1,0))),INDEX($A286:$L286,MATCH(Lists!$J$8,$A$1:$L$1,0)),DATE(VALUE(LEFT(IFERROR(TRIM(INDEX($A286:$L286,MATCH(Lists!$J$8,$A$1:$L$1,0))&amp;""),""),4)),VALUE(MID(IFERROR(TRIM(INDEX($A286:$L286,MATCH(Lists!$J$8,$A$1:$L$1,0))&amp;""),""),6,2)),VALUE(MID(IFERROR(TRIM(INDEX($A286:$L286,MATCH(Lists!$J$8,$A$1:$L$1,0))&amp;""),""),9,2)))+TIME(VALUE(MID(IFERROR(TRIM(INDEX($A286:$L286,MATCH(Lists!$J$8,$A$1:$L$1,0))&amp;""),""),12,2)),VALUE(MID(IFERROR(TRIM(INDEX($A286:$L286,MATCH(Lists!$J$8,$A$1:$L$1,0))&amp;""),""),15,2)),VALUE(MID(IFERROR(TRIM(INDEX($A286:$L286,MATCH(Lists!$J$8,$A$1:$L$1,0))&amp;""),""),18,2)))),"")</f>
        <v/>
      </c>
      <c r="W286" s="29">
        <f>IF(V286="","",ROUND(V286*86400,0))</f>
        <v/>
      </c>
      <c r="X286" s="29">
        <f>IF(OR(R286="",U286="",W286=""),"",SUMPRODUCT(($U$2:$U$501=U286)*ISNUMBER($W$2:$W$501)*($W$2:$W$501&lt;W286))+SUMPRODUCT(($U$2:U286=U286)*($W$2:W286=W286)))</f>
        <v/>
      </c>
      <c r="Y286" s="29">
        <f>IF(R286="","",IF(LEN(O286)&gt;0,O286,IF(ISNUMBER(N286),"Offered","Waiting")))</f>
        <v/>
      </c>
      <c r="Z286" s="29">
        <f>IF(AND(Y286="Waiting",X286&lt;&gt;""),SUMPRODUCT(($U$2:$U$501=U286)*($Y$2:$Y$501="Waiting")*ISNUMBER($W$2:$W$501)*($W$2:$W$501&lt;W286))+SUMPRODUCT(($U$2:U286=U286)*($Y$2:Y286="Waiting")*($W$2:W286=W286)),"")</f>
        <v/>
      </c>
      <c r="AA286" s="29">
        <f>IF(X286="","",U286&amp;"|"&amp;X286)</f>
        <v/>
      </c>
      <c r="AB286" s="29">
        <f>IF(Z286="","",U286&amp;"|"&amp;Z286)</f>
        <v/>
      </c>
    </row>
    <row r="287">
      <c r="M287" s="28" t="n"/>
      <c r="N287" s="33" t="n"/>
      <c r="O287" s="30" t="n"/>
      <c r="P287" s="30" t="n"/>
      <c r="Q287" s="28" t="n"/>
      <c r="R287" s="29">
        <f>IFERROR(TRIM(INDEX($A287:$L287,MATCH(Lists!$J$2,$A$1:$L$1,0))&amp;""),"")</f>
        <v/>
      </c>
      <c r="S287" s="29">
        <f>IFERROR(TRIM(INDEX($A287:$L287,MATCH(Lists!$J$3,$A$1:$L$1,0))&amp;""),"")</f>
        <v/>
      </c>
      <c r="T287" s="29">
        <f>IFERROR(TRIM(INDEX($A287:$L287,MATCH(Lists!$J$4,$A$1:$L$1,0))&amp;""),"")</f>
        <v/>
      </c>
      <c r="U287" s="29">
        <f>IFERROR(TRIM(INDEX($A287:$L287,MATCH(Lists!$J$5,$A$1:$L$1,0))&amp;""),"")</f>
        <v/>
      </c>
      <c r="V287" s="32">
        <f>IFERROR(IF(ISNUMBER(INDEX($A287:$L287,MATCH(Lists!$J$8,$A$1:$L$1,0))),INDEX($A287:$L287,MATCH(Lists!$J$8,$A$1:$L$1,0)),DATE(VALUE(LEFT(IFERROR(TRIM(INDEX($A287:$L287,MATCH(Lists!$J$8,$A$1:$L$1,0))&amp;""),""),4)),VALUE(MID(IFERROR(TRIM(INDEX($A287:$L287,MATCH(Lists!$J$8,$A$1:$L$1,0))&amp;""),""),6,2)),VALUE(MID(IFERROR(TRIM(INDEX($A287:$L287,MATCH(Lists!$J$8,$A$1:$L$1,0))&amp;""),""),9,2)))+TIME(VALUE(MID(IFERROR(TRIM(INDEX($A287:$L287,MATCH(Lists!$J$8,$A$1:$L$1,0))&amp;""),""),12,2)),VALUE(MID(IFERROR(TRIM(INDEX($A287:$L287,MATCH(Lists!$J$8,$A$1:$L$1,0))&amp;""),""),15,2)),VALUE(MID(IFERROR(TRIM(INDEX($A287:$L287,MATCH(Lists!$J$8,$A$1:$L$1,0))&amp;""),""),18,2)))),"")</f>
        <v/>
      </c>
      <c r="W287" s="29">
        <f>IF(V287="","",ROUND(V287*86400,0))</f>
        <v/>
      </c>
      <c r="X287" s="29">
        <f>IF(OR(R287="",U287="",W287=""),"",SUMPRODUCT(($U$2:$U$501=U287)*ISNUMBER($W$2:$W$501)*($W$2:$W$501&lt;W287))+SUMPRODUCT(($U$2:U287=U287)*($W$2:W287=W287)))</f>
        <v/>
      </c>
      <c r="Y287" s="29">
        <f>IF(R287="","",IF(LEN(O287)&gt;0,O287,IF(ISNUMBER(N287),"Offered","Waiting")))</f>
        <v/>
      </c>
      <c r="Z287" s="29">
        <f>IF(AND(Y287="Waiting",X287&lt;&gt;""),SUMPRODUCT(($U$2:$U$501=U287)*($Y$2:$Y$501="Waiting")*ISNUMBER($W$2:$W$501)*($W$2:$W$501&lt;W287))+SUMPRODUCT(($U$2:U287=U287)*($Y$2:Y287="Waiting")*($W$2:W287=W287)),"")</f>
        <v/>
      </c>
      <c r="AA287" s="29">
        <f>IF(X287="","",U287&amp;"|"&amp;X287)</f>
        <v/>
      </c>
      <c r="AB287" s="29">
        <f>IF(Z287="","",U287&amp;"|"&amp;Z287)</f>
        <v/>
      </c>
    </row>
    <row r="288">
      <c r="M288" s="28" t="n"/>
      <c r="N288" s="33" t="n"/>
      <c r="O288" s="30" t="n"/>
      <c r="P288" s="30" t="n"/>
      <c r="Q288" s="28" t="n"/>
      <c r="R288" s="29">
        <f>IFERROR(TRIM(INDEX($A288:$L288,MATCH(Lists!$J$2,$A$1:$L$1,0))&amp;""),"")</f>
        <v/>
      </c>
      <c r="S288" s="29">
        <f>IFERROR(TRIM(INDEX($A288:$L288,MATCH(Lists!$J$3,$A$1:$L$1,0))&amp;""),"")</f>
        <v/>
      </c>
      <c r="T288" s="29">
        <f>IFERROR(TRIM(INDEX($A288:$L288,MATCH(Lists!$J$4,$A$1:$L$1,0))&amp;""),"")</f>
        <v/>
      </c>
      <c r="U288" s="29">
        <f>IFERROR(TRIM(INDEX($A288:$L288,MATCH(Lists!$J$5,$A$1:$L$1,0))&amp;""),"")</f>
        <v/>
      </c>
      <c r="V288" s="32">
        <f>IFERROR(IF(ISNUMBER(INDEX($A288:$L288,MATCH(Lists!$J$8,$A$1:$L$1,0))),INDEX($A288:$L288,MATCH(Lists!$J$8,$A$1:$L$1,0)),DATE(VALUE(LEFT(IFERROR(TRIM(INDEX($A288:$L288,MATCH(Lists!$J$8,$A$1:$L$1,0))&amp;""),""),4)),VALUE(MID(IFERROR(TRIM(INDEX($A288:$L288,MATCH(Lists!$J$8,$A$1:$L$1,0))&amp;""),""),6,2)),VALUE(MID(IFERROR(TRIM(INDEX($A288:$L288,MATCH(Lists!$J$8,$A$1:$L$1,0))&amp;""),""),9,2)))+TIME(VALUE(MID(IFERROR(TRIM(INDEX($A288:$L288,MATCH(Lists!$J$8,$A$1:$L$1,0))&amp;""),""),12,2)),VALUE(MID(IFERROR(TRIM(INDEX($A288:$L288,MATCH(Lists!$J$8,$A$1:$L$1,0))&amp;""),""),15,2)),VALUE(MID(IFERROR(TRIM(INDEX($A288:$L288,MATCH(Lists!$J$8,$A$1:$L$1,0))&amp;""),""),18,2)))),"")</f>
        <v/>
      </c>
      <c r="W288" s="29">
        <f>IF(V288="","",ROUND(V288*86400,0))</f>
        <v/>
      </c>
      <c r="X288" s="29">
        <f>IF(OR(R288="",U288="",W288=""),"",SUMPRODUCT(($U$2:$U$501=U288)*ISNUMBER($W$2:$W$501)*($W$2:$W$501&lt;W288))+SUMPRODUCT(($U$2:U288=U288)*($W$2:W288=W288)))</f>
        <v/>
      </c>
      <c r="Y288" s="29">
        <f>IF(R288="","",IF(LEN(O288)&gt;0,O288,IF(ISNUMBER(N288),"Offered","Waiting")))</f>
        <v/>
      </c>
      <c r="Z288" s="29">
        <f>IF(AND(Y288="Waiting",X288&lt;&gt;""),SUMPRODUCT(($U$2:$U$501=U288)*($Y$2:$Y$501="Waiting")*ISNUMBER($W$2:$W$501)*($W$2:$W$501&lt;W288))+SUMPRODUCT(($U$2:U288=U288)*($Y$2:Y288="Waiting")*($W$2:W288=W288)),"")</f>
        <v/>
      </c>
      <c r="AA288" s="29">
        <f>IF(X288="","",U288&amp;"|"&amp;X288)</f>
        <v/>
      </c>
      <c r="AB288" s="29">
        <f>IF(Z288="","",U288&amp;"|"&amp;Z288)</f>
        <v/>
      </c>
    </row>
    <row r="289">
      <c r="M289" s="28" t="n"/>
      <c r="N289" s="33" t="n"/>
      <c r="O289" s="30" t="n"/>
      <c r="P289" s="30" t="n"/>
      <c r="Q289" s="28" t="n"/>
      <c r="R289" s="29">
        <f>IFERROR(TRIM(INDEX($A289:$L289,MATCH(Lists!$J$2,$A$1:$L$1,0))&amp;""),"")</f>
        <v/>
      </c>
      <c r="S289" s="29">
        <f>IFERROR(TRIM(INDEX($A289:$L289,MATCH(Lists!$J$3,$A$1:$L$1,0))&amp;""),"")</f>
        <v/>
      </c>
      <c r="T289" s="29">
        <f>IFERROR(TRIM(INDEX($A289:$L289,MATCH(Lists!$J$4,$A$1:$L$1,0))&amp;""),"")</f>
        <v/>
      </c>
      <c r="U289" s="29">
        <f>IFERROR(TRIM(INDEX($A289:$L289,MATCH(Lists!$J$5,$A$1:$L$1,0))&amp;""),"")</f>
        <v/>
      </c>
      <c r="V289" s="32">
        <f>IFERROR(IF(ISNUMBER(INDEX($A289:$L289,MATCH(Lists!$J$8,$A$1:$L$1,0))),INDEX($A289:$L289,MATCH(Lists!$J$8,$A$1:$L$1,0)),DATE(VALUE(LEFT(IFERROR(TRIM(INDEX($A289:$L289,MATCH(Lists!$J$8,$A$1:$L$1,0))&amp;""),""),4)),VALUE(MID(IFERROR(TRIM(INDEX($A289:$L289,MATCH(Lists!$J$8,$A$1:$L$1,0))&amp;""),""),6,2)),VALUE(MID(IFERROR(TRIM(INDEX($A289:$L289,MATCH(Lists!$J$8,$A$1:$L$1,0))&amp;""),""),9,2)))+TIME(VALUE(MID(IFERROR(TRIM(INDEX($A289:$L289,MATCH(Lists!$J$8,$A$1:$L$1,0))&amp;""),""),12,2)),VALUE(MID(IFERROR(TRIM(INDEX($A289:$L289,MATCH(Lists!$J$8,$A$1:$L$1,0))&amp;""),""),15,2)),VALUE(MID(IFERROR(TRIM(INDEX($A289:$L289,MATCH(Lists!$J$8,$A$1:$L$1,0))&amp;""),""),18,2)))),"")</f>
        <v/>
      </c>
      <c r="W289" s="29">
        <f>IF(V289="","",ROUND(V289*86400,0))</f>
        <v/>
      </c>
      <c r="X289" s="29">
        <f>IF(OR(R289="",U289="",W289=""),"",SUMPRODUCT(($U$2:$U$501=U289)*ISNUMBER($W$2:$W$501)*($W$2:$W$501&lt;W289))+SUMPRODUCT(($U$2:U289=U289)*($W$2:W289=W289)))</f>
        <v/>
      </c>
      <c r="Y289" s="29">
        <f>IF(R289="","",IF(LEN(O289)&gt;0,O289,IF(ISNUMBER(N289),"Offered","Waiting")))</f>
        <v/>
      </c>
      <c r="Z289" s="29">
        <f>IF(AND(Y289="Waiting",X289&lt;&gt;""),SUMPRODUCT(($U$2:$U$501=U289)*($Y$2:$Y$501="Waiting")*ISNUMBER($W$2:$W$501)*($W$2:$W$501&lt;W289))+SUMPRODUCT(($U$2:U289=U289)*($Y$2:Y289="Waiting")*($W$2:W289=W289)),"")</f>
        <v/>
      </c>
      <c r="AA289" s="29">
        <f>IF(X289="","",U289&amp;"|"&amp;X289)</f>
        <v/>
      </c>
      <c r="AB289" s="29">
        <f>IF(Z289="","",U289&amp;"|"&amp;Z289)</f>
        <v/>
      </c>
    </row>
    <row r="290">
      <c r="M290" s="28" t="n"/>
      <c r="N290" s="33" t="n"/>
      <c r="O290" s="30" t="n"/>
      <c r="P290" s="30" t="n"/>
      <c r="Q290" s="28" t="n"/>
      <c r="R290" s="29">
        <f>IFERROR(TRIM(INDEX($A290:$L290,MATCH(Lists!$J$2,$A$1:$L$1,0))&amp;""),"")</f>
        <v/>
      </c>
      <c r="S290" s="29">
        <f>IFERROR(TRIM(INDEX($A290:$L290,MATCH(Lists!$J$3,$A$1:$L$1,0))&amp;""),"")</f>
        <v/>
      </c>
      <c r="T290" s="29">
        <f>IFERROR(TRIM(INDEX($A290:$L290,MATCH(Lists!$J$4,$A$1:$L$1,0))&amp;""),"")</f>
        <v/>
      </c>
      <c r="U290" s="29">
        <f>IFERROR(TRIM(INDEX($A290:$L290,MATCH(Lists!$J$5,$A$1:$L$1,0))&amp;""),"")</f>
        <v/>
      </c>
      <c r="V290" s="32">
        <f>IFERROR(IF(ISNUMBER(INDEX($A290:$L290,MATCH(Lists!$J$8,$A$1:$L$1,0))),INDEX($A290:$L290,MATCH(Lists!$J$8,$A$1:$L$1,0)),DATE(VALUE(LEFT(IFERROR(TRIM(INDEX($A290:$L290,MATCH(Lists!$J$8,$A$1:$L$1,0))&amp;""),""),4)),VALUE(MID(IFERROR(TRIM(INDEX($A290:$L290,MATCH(Lists!$J$8,$A$1:$L$1,0))&amp;""),""),6,2)),VALUE(MID(IFERROR(TRIM(INDEX($A290:$L290,MATCH(Lists!$J$8,$A$1:$L$1,0))&amp;""),""),9,2)))+TIME(VALUE(MID(IFERROR(TRIM(INDEX($A290:$L290,MATCH(Lists!$J$8,$A$1:$L$1,0))&amp;""),""),12,2)),VALUE(MID(IFERROR(TRIM(INDEX($A290:$L290,MATCH(Lists!$J$8,$A$1:$L$1,0))&amp;""),""),15,2)),VALUE(MID(IFERROR(TRIM(INDEX($A290:$L290,MATCH(Lists!$J$8,$A$1:$L$1,0))&amp;""),""),18,2)))),"")</f>
        <v/>
      </c>
      <c r="W290" s="29">
        <f>IF(V290="","",ROUND(V290*86400,0))</f>
        <v/>
      </c>
      <c r="X290" s="29">
        <f>IF(OR(R290="",U290="",W290=""),"",SUMPRODUCT(($U$2:$U$501=U290)*ISNUMBER($W$2:$W$501)*($W$2:$W$501&lt;W290))+SUMPRODUCT(($U$2:U290=U290)*($W$2:W290=W290)))</f>
        <v/>
      </c>
      <c r="Y290" s="29">
        <f>IF(R290="","",IF(LEN(O290)&gt;0,O290,IF(ISNUMBER(N290),"Offered","Waiting")))</f>
        <v/>
      </c>
      <c r="Z290" s="29">
        <f>IF(AND(Y290="Waiting",X290&lt;&gt;""),SUMPRODUCT(($U$2:$U$501=U290)*($Y$2:$Y$501="Waiting")*ISNUMBER($W$2:$W$501)*($W$2:$W$501&lt;W290))+SUMPRODUCT(($U$2:U290=U290)*($Y$2:Y290="Waiting")*($W$2:W290=W290)),"")</f>
        <v/>
      </c>
      <c r="AA290" s="29">
        <f>IF(X290="","",U290&amp;"|"&amp;X290)</f>
        <v/>
      </c>
      <c r="AB290" s="29">
        <f>IF(Z290="","",U290&amp;"|"&amp;Z290)</f>
        <v/>
      </c>
    </row>
    <row r="291">
      <c r="M291" s="28" t="n"/>
      <c r="N291" s="33" t="n"/>
      <c r="O291" s="30" t="n"/>
      <c r="P291" s="30" t="n"/>
      <c r="Q291" s="28" t="n"/>
      <c r="R291" s="29">
        <f>IFERROR(TRIM(INDEX($A291:$L291,MATCH(Lists!$J$2,$A$1:$L$1,0))&amp;""),"")</f>
        <v/>
      </c>
      <c r="S291" s="29">
        <f>IFERROR(TRIM(INDEX($A291:$L291,MATCH(Lists!$J$3,$A$1:$L$1,0))&amp;""),"")</f>
        <v/>
      </c>
      <c r="T291" s="29">
        <f>IFERROR(TRIM(INDEX($A291:$L291,MATCH(Lists!$J$4,$A$1:$L$1,0))&amp;""),"")</f>
        <v/>
      </c>
      <c r="U291" s="29">
        <f>IFERROR(TRIM(INDEX($A291:$L291,MATCH(Lists!$J$5,$A$1:$L$1,0))&amp;""),"")</f>
        <v/>
      </c>
      <c r="V291" s="32">
        <f>IFERROR(IF(ISNUMBER(INDEX($A291:$L291,MATCH(Lists!$J$8,$A$1:$L$1,0))),INDEX($A291:$L291,MATCH(Lists!$J$8,$A$1:$L$1,0)),DATE(VALUE(LEFT(IFERROR(TRIM(INDEX($A291:$L291,MATCH(Lists!$J$8,$A$1:$L$1,0))&amp;""),""),4)),VALUE(MID(IFERROR(TRIM(INDEX($A291:$L291,MATCH(Lists!$J$8,$A$1:$L$1,0))&amp;""),""),6,2)),VALUE(MID(IFERROR(TRIM(INDEX($A291:$L291,MATCH(Lists!$J$8,$A$1:$L$1,0))&amp;""),""),9,2)))+TIME(VALUE(MID(IFERROR(TRIM(INDEX($A291:$L291,MATCH(Lists!$J$8,$A$1:$L$1,0))&amp;""),""),12,2)),VALUE(MID(IFERROR(TRIM(INDEX($A291:$L291,MATCH(Lists!$J$8,$A$1:$L$1,0))&amp;""),""),15,2)),VALUE(MID(IFERROR(TRIM(INDEX($A291:$L291,MATCH(Lists!$J$8,$A$1:$L$1,0))&amp;""),""),18,2)))),"")</f>
        <v/>
      </c>
      <c r="W291" s="29">
        <f>IF(V291="","",ROUND(V291*86400,0))</f>
        <v/>
      </c>
      <c r="X291" s="29">
        <f>IF(OR(R291="",U291="",W291=""),"",SUMPRODUCT(($U$2:$U$501=U291)*ISNUMBER($W$2:$W$501)*($W$2:$W$501&lt;W291))+SUMPRODUCT(($U$2:U291=U291)*($W$2:W291=W291)))</f>
        <v/>
      </c>
      <c r="Y291" s="29">
        <f>IF(R291="","",IF(LEN(O291)&gt;0,O291,IF(ISNUMBER(N291),"Offered","Waiting")))</f>
        <v/>
      </c>
      <c r="Z291" s="29">
        <f>IF(AND(Y291="Waiting",X291&lt;&gt;""),SUMPRODUCT(($U$2:$U$501=U291)*($Y$2:$Y$501="Waiting")*ISNUMBER($W$2:$W$501)*($W$2:$W$501&lt;W291))+SUMPRODUCT(($U$2:U291=U291)*($Y$2:Y291="Waiting")*($W$2:W291=W291)),"")</f>
        <v/>
      </c>
      <c r="AA291" s="29">
        <f>IF(X291="","",U291&amp;"|"&amp;X291)</f>
        <v/>
      </c>
      <c r="AB291" s="29">
        <f>IF(Z291="","",U291&amp;"|"&amp;Z291)</f>
        <v/>
      </c>
    </row>
    <row r="292">
      <c r="M292" s="28" t="n"/>
      <c r="N292" s="33" t="n"/>
      <c r="O292" s="30" t="n"/>
      <c r="P292" s="30" t="n"/>
      <c r="Q292" s="28" t="n"/>
      <c r="R292" s="29">
        <f>IFERROR(TRIM(INDEX($A292:$L292,MATCH(Lists!$J$2,$A$1:$L$1,0))&amp;""),"")</f>
        <v/>
      </c>
      <c r="S292" s="29">
        <f>IFERROR(TRIM(INDEX($A292:$L292,MATCH(Lists!$J$3,$A$1:$L$1,0))&amp;""),"")</f>
        <v/>
      </c>
      <c r="T292" s="29">
        <f>IFERROR(TRIM(INDEX($A292:$L292,MATCH(Lists!$J$4,$A$1:$L$1,0))&amp;""),"")</f>
        <v/>
      </c>
      <c r="U292" s="29">
        <f>IFERROR(TRIM(INDEX($A292:$L292,MATCH(Lists!$J$5,$A$1:$L$1,0))&amp;""),"")</f>
        <v/>
      </c>
      <c r="V292" s="32">
        <f>IFERROR(IF(ISNUMBER(INDEX($A292:$L292,MATCH(Lists!$J$8,$A$1:$L$1,0))),INDEX($A292:$L292,MATCH(Lists!$J$8,$A$1:$L$1,0)),DATE(VALUE(LEFT(IFERROR(TRIM(INDEX($A292:$L292,MATCH(Lists!$J$8,$A$1:$L$1,0))&amp;""),""),4)),VALUE(MID(IFERROR(TRIM(INDEX($A292:$L292,MATCH(Lists!$J$8,$A$1:$L$1,0))&amp;""),""),6,2)),VALUE(MID(IFERROR(TRIM(INDEX($A292:$L292,MATCH(Lists!$J$8,$A$1:$L$1,0))&amp;""),""),9,2)))+TIME(VALUE(MID(IFERROR(TRIM(INDEX($A292:$L292,MATCH(Lists!$J$8,$A$1:$L$1,0))&amp;""),""),12,2)),VALUE(MID(IFERROR(TRIM(INDEX($A292:$L292,MATCH(Lists!$J$8,$A$1:$L$1,0))&amp;""),""),15,2)),VALUE(MID(IFERROR(TRIM(INDEX($A292:$L292,MATCH(Lists!$J$8,$A$1:$L$1,0))&amp;""),""),18,2)))),"")</f>
        <v/>
      </c>
      <c r="W292" s="29">
        <f>IF(V292="","",ROUND(V292*86400,0))</f>
        <v/>
      </c>
      <c r="X292" s="29">
        <f>IF(OR(R292="",U292="",W292=""),"",SUMPRODUCT(($U$2:$U$501=U292)*ISNUMBER($W$2:$W$501)*($W$2:$W$501&lt;W292))+SUMPRODUCT(($U$2:U292=U292)*($W$2:W292=W292)))</f>
        <v/>
      </c>
      <c r="Y292" s="29">
        <f>IF(R292="","",IF(LEN(O292)&gt;0,O292,IF(ISNUMBER(N292),"Offered","Waiting")))</f>
        <v/>
      </c>
      <c r="Z292" s="29">
        <f>IF(AND(Y292="Waiting",X292&lt;&gt;""),SUMPRODUCT(($U$2:$U$501=U292)*($Y$2:$Y$501="Waiting")*ISNUMBER($W$2:$W$501)*($W$2:$W$501&lt;W292))+SUMPRODUCT(($U$2:U292=U292)*($Y$2:Y292="Waiting")*($W$2:W292=W292)),"")</f>
        <v/>
      </c>
      <c r="AA292" s="29">
        <f>IF(X292="","",U292&amp;"|"&amp;X292)</f>
        <v/>
      </c>
      <c r="AB292" s="29">
        <f>IF(Z292="","",U292&amp;"|"&amp;Z292)</f>
        <v/>
      </c>
    </row>
    <row r="293">
      <c r="M293" s="28" t="n"/>
      <c r="N293" s="33" t="n"/>
      <c r="O293" s="30" t="n"/>
      <c r="P293" s="30" t="n"/>
      <c r="Q293" s="28" t="n"/>
      <c r="R293" s="29">
        <f>IFERROR(TRIM(INDEX($A293:$L293,MATCH(Lists!$J$2,$A$1:$L$1,0))&amp;""),"")</f>
        <v/>
      </c>
      <c r="S293" s="29">
        <f>IFERROR(TRIM(INDEX($A293:$L293,MATCH(Lists!$J$3,$A$1:$L$1,0))&amp;""),"")</f>
        <v/>
      </c>
      <c r="T293" s="29">
        <f>IFERROR(TRIM(INDEX($A293:$L293,MATCH(Lists!$J$4,$A$1:$L$1,0))&amp;""),"")</f>
        <v/>
      </c>
      <c r="U293" s="29">
        <f>IFERROR(TRIM(INDEX($A293:$L293,MATCH(Lists!$J$5,$A$1:$L$1,0))&amp;""),"")</f>
        <v/>
      </c>
      <c r="V293" s="32">
        <f>IFERROR(IF(ISNUMBER(INDEX($A293:$L293,MATCH(Lists!$J$8,$A$1:$L$1,0))),INDEX($A293:$L293,MATCH(Lists!$J$8,$A$1:$L$1,0)),DATE(VALUE(LEFT(IFERROR(TRIM(INDEX($A293:$L293,MATCH(Lists!$J$8,$A$1:$L$1,0))&amp;""),""),4)),VALUE(MID(IFERROR(TRIM(INDEX($A293:$L293,MATCH(Lists!$J$8,$A$1:$L$1,0))&amp;""),""),6,2)),VALUE(MID(IFERROR(TRIM(INDEX($A293:$L293,MATCH(Lists!$J$8,$A$1:$L$1,0))&amp;""),""),9,2)))+TIME(VALUE(MID(IFERROR(TRIM(INDEX($A293:$L293,MATCH(Lists!$J$8,$A$1:$L$1,0))&amp;""),""),12,2)),VALUE(MID(IFERROR(TRIM(INDEX($A293:$L293,MATCH(Lists!$J$8,$A$1:$L$1,0))&amp;""),""),15,2)),VALUE(MID(IFERROR(TRIM(INDEX($A293:$L293,MATCH(Lists!$J$8,$A$1:$L$1,0))&amp;""),""),18,2)))),"")</f>
        <v/>
      </c>
      <c r="W293" s="29">
        <f>IF(V293="","",ROUND(V293*86400,0))</f>
        <v/>
      </c>
      <c r="X293" s="29">
        <f>IF(OR(R293="",U293="",W293=""),"",SUMPRODUCT(($U$2:$U$501=U293)*ISNUMBER($W$2:$W$501)*($W$2:$W$501&lt;W293))+SUMPRODUCT(($U$2:U293=U293)*($W$2:W293=W293)))</f>
        <v/>
      </c>
      <c r="Y293" s="29">
        <f>IF(R293="","",IF(LEN(O293)&gt;0,O293,IF(ISNUMBER(N293),"Offered","Waiting")))</f>
        <v/>
      </c>
      <c r="Z293" s="29">
        <f>IF(AND(Y293="Waiting",X293&lt;&gt;""),SUMPRODUCT(($U$2:$U$501=U293)*($Y$2:$Y$501="Waiting")*ISNUMBER($W$2:$W$501)*($W$2:$W$501&lt;W293))+SUMPRODUCT(($U$2:U293=U293)*($Y$2:Y293="Waiting")*($W$2:W293=W293)),"")</f>
        <v/>
      </c>
      <c r="AA293" s="29">
        <f>IF(X293="","",U293&amp;"|"&amp;X293)</f>
        <v/>
      </c>
      <c r="AB293" s="29">
        <f>IF(Z293="","",U293&amp;"|"&amp;Z293)</f>
        <v/>
      </c>
    </row>
    <row r="294">
      <c r="M294" s="28" t="n"/>
      <c r="N294" s="33" t="n"/>
      <c r="O294" s="30" t="n"/>
      <c r="P294" s="30" t="n"/>
      <c r="Q294" s="28" t="n"/>
      <c r="R294" s="29">
        <f>IFERROR(TRIM(INDEX($A294:$L294,MATCH(Lists!$J$2,$A$1:$L$1,0))&amp;""),"")</f>
        <v/>
      </c>
      <c r="S294" s="29">
        <f>IFERROR(TRIM(INDEX($A294:$L294,MATCH(Lists!$J$3,$A$1:$L$1,0))&amp;""),"")</f>
        <v/>
      </c>
      <c r="T294" s="29">
        <f>IFERROR(TRIM(INDEX($A294:$L294,MATCH(Lists!$J$4,$A$1:$L$1,0))&amp;""),"")</f>
        <v/>
      </c>
      <c r="U294" s="29">
        <f>IFERROR(TRIM(INDEX($A294:$L294,MATCH(Lists!$J$5,$A$1:$L$1,0))&amp;""),"")</f>
        <v/>
      </c>
      <c r="V294" s="32">
        <f>IFERROR(IF(ISNUMBER(INDEX($A294:$L294,MATCH(Lists!$J$8,$A$1:$L$1,0))),INDEX($A294:$L294,MATCH(Lists!$J$8,$A$1:$L$1,0)),DATE(VALUE(LEFT(IFERROR(TRIM(INDEX($A294:$L294,MATCH(Lists!$J$8,$A$1:$L$1,0))&amp;""),""),4)),VALUE(MID(IFERROR(TRIM(INDEX($A294:$L294,MATCH(Lists!$J$8,$A$1:$L$1,0))&amp;""),""),6,2)),VALUE(MID(IFERROR(TRIM(INDEX($A294:$L294,MATCH(Lists!$J$8,$A$1:$L$1,0))&amp;""),""),9,2)))+TIME(VALUE(MID(IFERROR(TRIM(INDEX($A294:$L294,MATCH(Lists!$J$8,$A$1:$L$1,0))&amp;""),""),12,2)),VALUE(MID(IFERROR(TRIM(INDEX($A294:$L294,MATCH(Lists!$J$8,$A$1:$L$1,0))&amp;""),""),15,2)),VALUE(MID(IFERROR(TRIM(INDEX($A294:$L294,MATCH(Lists!$J$8,$A$1:$L$1,0))&amp;""),""),18,2)))),"")</f>
        <v/>
      </c>
      <c r="W294" s="29">
        <f>IF(V294="","",ROUND(V294*86400,0))</f>
        <v/>
      </c>
      <c r="X294" s="29">
        <f>IF(OR(R294="",U294="",W294=""),"",SUMPRODUCT(($U$2:$U$501=U294)*ISNUMBER($W$2:$W$501)*($W$2:$W$501&lt;W294))+SUMPRODUCT(($U$2:U294=U294)*($W$2:W294=W294)))</f>
        <v/>
      </c>
      <c r="Y294" s="29">
        <f>IF(R294="","",IF(LEN(O294)&gt;0,O294,IF(ISNUMBER(N294),"Offered","Waiting")))</f>
        <v/>
      </c>
      <c r="Z294" s="29">
        <f>IF(AND(Y294="Waiting",X294&lt;&gt;""),SUMPRODUCT(($U$2:$U$501=U294)*($Y$2:$Y$501="Waiting")*ISNUMBER($W$2:$W$501)*($W$2:$W$501&lt;W294))+SUMPRODUCT(($U$2:U294=U294)*($Y$2:Y294="Waiting")*($W$2:W294=W294)),"")</f>
        <v/>
      </c>
      <c r="AA294" s="29">
        <f>IF(X294="","",U294&amp;"|"&amp;X294)</f>
        <v/>
      </c>
      <c r="AB294" s="29">
        <f>IF(Z294="","",U294&amp;"|"&amp;Z294)</f>
        <v/>
      </c>
    </row>
    <row r="295">
      <c r="M295" s="28" t="n"/>
      <c r="N295" s="33" t="n"/>
      <c r="O295" s="30" t="n"/>
      <c r="P295" s="30" t="n"/>
      <c r="Q295" s="28" t="n"/>
      <c r="R295" s="29">
        <f>IFERROR(TRIM(INDEX($A295:$L295,MATCH(Lists!$J$2,$A$1:$L$1,0))&amp;""),"")</f>
        <v/>
      </c>
      <c r="S295" s="29">
        <f>IFERROR(TRIM(INDEX($A295:$L295,MATCH(Lists!$J$3,$A$1:$L$1,0))&amp;""),"")</f>
        <v/>
      </c>
      <c r="T295" s="29">
        <f>IFERROR(TRIM(INDEX($A295:$L295,MATCH(Lists!$J$4,$A$1:$L$1,0))&amp;""),"")</f>
        <v/>
      </c>
      <c r="U295" s="29">
        <f>IFERROR(TRIM(INDEX($A295:$L295,MATCH(Lists!$J$5,$A$1:$L$1,0))&amp;""),"")</f>
        <v/>
      </c>
      <c r="V295" s="32">
        <f>IFERROR(IF(ISNUMBER(INDEX($A295:$L295,MATCH(Lists!$J$8,$A$1:$L$1,0))),INDEX($A295:$L295,MATCH(Lists!$J$8,$A$1:$L$1,0)),DATE(VALUE(LEFT(IFERROR(TRIM(INDEX($A295:$L295,MATCH(Lists!$J$8,$A$1:$L$1,0))&amp;""),""),4)),VALUE(MID(IFERROR(TRIM(INDEX($A295:$L295,MATCH(Lists!$J$8,$A$1:$L$1,0))&amp;""),""),6,2)),VALUE(MID(IFERROR(TRIM(INDEX($A295:$L295,MATCH(Lists!$J$8,$A$1:$L$1,0))&amp;""),""),9,2)))+TIME(VALUE(MID(IFERROR(TRIM(INDEX($A295:$L295,MATCH(Lists!$J$8,$A$1:$L$1,0))&amp;""),""),12,2)),VALUE(MID(IFERROR(TRIM(INDEX($A295:$L295,MATCH(Lists!$J$8,$A$1:$L$1,0))&amp;""),""),15,2)),VALUE(MID(IFERROR(TRIM(INDEX($A295:$L295,MATCH(Lists!$J$8,$A$1:$L$1,0))&amp;""),""),18,2)))),"")</f>
        <v/>
      </c>
      <c r="W295" s="29">
        <f>IF(V295="","",ROUND(V295*86400,0))</f>
        <v/>
      </c>
      <c r="X295" s="29">
        <f>IF(OR(R295="",U295="",W295=""),"",SUMPRODUCT(($U$2:$U$501=U295)*ISNUMBER($W$2:$W$501)*($W$2:$W$501&lt;W295))+SUMPRODUCT(($U$2:U295=U295)*($W$2:W295=W295)))</f>
        <v/>
      </c>
      <c r="Y295" s="29">
        <f>IF(R295="","",IF(LEN(O295)&gt;0,O295,IF(ISNUMBER(N295),"Offered","Waiting")))</f>
        <v/>
      </c>
      <c r="Z295" s="29">
        <f>IF(AND(Y295="Waiting",X295&lt;&gt;""),SUMPRODUCT(($U$2:$U$501=U295)*($Y$2:$Y$501="Waiting")*ISNUMBER($W$2:$W$501)*($W$2:$W$501&lt;W295))+SUMPRODUCT(($U$2:U295=U295)*($Y$2:Y295="Waiting")*($W$2:W295=W295)),"")</f>
        <v/>
      </c>
      <c r="AA295" s="29">
        <f>IF(X295="","",U295&amp;"|"&amp;X295)</f>
        <v/>
      </c>
      <c r="AB295" s="29">
        <f>IF(Z295="","",U295&amp;"|"&amp;Z295)</f>
        <v/>
      </c>
    </row>
    <row r="296">
      <c r="M296" s="28" t="n"/>
      <c r="N296" s="33" t="n"/>
      <c r="O296" s="30" t="n"/>
      <c r="P296" s="30" t="n"/>
      <c r="Q296" s="28" t="n"/>
      <c r="R296" s="29">
        <f>IFERROR(TRIM(INDEX($A296:$L296,MATCH(Lists!$J$2,$A$1:$L$1,0))&amp;""),"")</f>
        <v/>
      </c>
      <c r="S296" s="29">
        <f>IFERROR(TRIM(INDEX($A296:$L296,MATCH(Lists!$J$3,$A$1:$L$1,0))&amp;""),"")</f>
        <v/>
      </c>
      <c r="T296" s="29">
        <f>IFERROR(TRIM(INDEX($A296:$L296,MATCH(Lists!$J$4,$A$1:$L$1,0))&amp;""),"")</f>
        <v/>
      </c>
      <c r="U296" s="29">
        <f>IFERROR(TRIM(INDEX($A296:$L296,MATCH(Lists!$J$5,$A$1:$L$1,0))&amp;""),"")</f>
        <v/>
      </c>
      <c r="V296" s="32">
        <f>IFERROR(IF(ISNUMBER(INDEX($A296:$L296,MATCH(Lists!$J$8,$A$1:$L$1,0))),INDEX($A296:$L296,MATCH(Lists!$J$8,$A$1:$L$1,0)),DATE(VALUE(LEFT(IFERROR(TRIM(INDEX($A296:$L296,MATCH(Lists!$J$8,$A$1:$L$1,0))&amp;""),""),4)),VALUE(MID(IFERROR(TRIM(INDEX($A296:$L296,MATCH(Lists!$J$8,$A$1:$L$1,0))&amp;""),""),6,2)),VALUE(MID(IFERROR(TRIM(INDEX($A296:$L296,MATCH(Lists!$J$8,$A$1:$L$1,0))&amp;""),""),9,2)))+TIME(VALUE(MID(IFERROR(TRIM(INDEX($A296:$L296,MATCH(Lists!$J$8,$A$1:$L$1,0))&amp;""),""),12,2)),VALUE(MID(IFERROR(TRIM(INDEX($A296:$L296,MATCH(Lists!$J$8,$A$1:$L$1,0))&amp;""),""),15,2)),VALUE(MID(IFERROR(TRIM(INDEX($A296:$L296,MATCH(Lists!$J$8,$A$1:$L$1,0))&amp;""),""),18,2)))),"")</f>
        <v/>
      </c>
      <c r="W296" s="29">
        <f>IF(V296="","",ROUND(V296*86400,0))</f>
        <v/>
      </c>
      <c r="X296" s="29">
        <f>IF(OR(R296="",U296="",W296=""),"",SUMPRODUCT(($U$2:$U$501=U296)*ISNUMBER($W$2:$W$501)*($W$2:$W$501&lt;W296))+SUMPRODUCT(($U$2:U296=U296)*($W$2:W296=W296)))</f>
        <v/>
      </c>
      <c r="Y296" s="29">
        <f>IF(R296="","",IF(LEN(O296)&gt;0,O296,IF(ISNUMBER(N296),"Offered","Waiting")))</f>
        <v/>
      </c>
      <c r="Z296" s="29">
        <f>IF(AND(Y296="Waiting",X296&lt;&gt;""),SUMPRODUCT(($U$2:$U$501=U296)*($Y$2:$Y$501="Waiting")*ISNUMBER($W$2:$W$501)*($W$2:$W$501&lt;W296))+SUMPRODUCT(($U$2:U296=U296)*($Y$2:Y296="Waiting")*($W$2:W296=W296)),"")</f>
        <v/>
      </c>
      <c r="AA296" s="29">
        <f>IF(X296="","",U296&amp;"|"&amp;X296)</f>
        <v/>
      </c>
      <c r="AB296" s="29">
        <f>IF(Z296="","",U296&amp;"|"&amp;Z296)</f>
        <v/>
      </c>
    </row>
    <row r="297">
      <c r="M297" s="28" t="n"/>
      <c r="N297" s="33" t="n"/>
      <c r="O297" s="30" t="n"/>
      <c r="P297" s="30" t="n"/>
      <c r="Q297" s="28" t="n"/>
      <c r="R297" s="29">
        <f>IFERROR(TRIM(INDEX($A297:$L297,MATCH(Lists!$J$2,$A$1:$L$1,0))&amp;""),"")</f>
        <v/>
      </c>
      <c r="S297" s="29">
        <f>IFERROR(TRIM(INDEX($A297:$L297,MATCH(Lists!$J$3,$A$1:$L$1,0))&amp;""),"")</f>
        <v/>
      </c>
      <c r="T297" s="29">
        <f>IFERROR(TRIM(INDEX($A297:$L297,MATCH(Lists!$J$4,$A$1:$L$1,0))&amp;""),"")</f>
        <v/>
      </c>
      <c r="U297" s="29">
        <f>IFERROR(TRIM(INDEX($A297:$L297,MATCH(Lists!$J$5,$A$1:$L$1,0))&amp;""),"")</f>
        <v/>
      </c>
      <c r="V297" s="32">
        <f>IFERROR(IF(ISNUMBER(INDEX($A297:$L297,MATCH(Lists!$J$8,$A$1:$L$1,0))),INDEX($A297:$L297,MATCH(Lists!$J$8,$A$1:$L$1,0)),DATE(VALUE(LEFT(IFERROR(TRIM(INDEX($A297:$L297,MATCH(Lists!$J$8,$A$1:$L$1,0))&amp;""),""),4)),VALUE(MID(IFERROR(TRIM(INDEX($A297:$L297,MATCH(Lists!$J$8,$A$1:$L$1,0))&amp;""),""),6,2)),VALUE(MID(IFERROR(TRIM(INDEX($A297:$L297,MATCH(Lists!$J$8,$A$1:$L$1,0))&amp;""),""),9,2)))+TIME(VALUE(MID(IFERROR(TRIM(INDEX($A297:$L297,MATCH(Lists!$J$8,$A$1:$L$1,0))&amp;""),""),12,2)),VALUE(MID(IFERROR(TRIM(INDEX($A297:$L297,MATCH(Lists!$J$8,$A$1:$L$1,0))&amp;""),""),15,2)),VALUE(MID(IFERROR(TRIM(INDEX($A297:$L297,MATCH(Lists!$J$8,$A$1:$L$1,0))&amp;""),""),18,2)))),"")</f>
        <v/>
      </c>
      <c r="W297" s="29">
        <f>IF(V297="","",ROUND(V297*86400,0))</f>
        <v/>
      </c>
      <c r="X297" s="29">
        <f>IF(OR(R297="",U297="",W297=""),"",SUMPRODUCT(($U$2:$U$501=U297)*ISNUMBER($W$2:$W$501)*($W$2:$W$501&lt;W297))+SUMPRODUCT(($U$2:U297=U297)*($W$2:W297=W297)))</f>
        <v/>
      </c>
      <c r="Y297" s="29">
        <f>IF(R297="","",IF(LEN(O297)&gt;0,O297,IF(ISNUMBER(N297),"Offered","Waiting")))</f>
        <v/>
      </c>
      <c r="Z297" s="29">
        <f>IF(AND(Y297="Waiting",X297&lt;&gt;""),SUMPRODUCT(($U$2:$U$501=U297)*($Y$2:$Y$501="Waiting")*ISNUMBER($W$2:$W$501)*($W$2:$W$501&lt;W297))+SUMPRODUCT(($U$2:U297=U297)*($Y$2:Y297="Waiting")*($W$2:W297=W297)),"")</f>
        <v/>
      </c>
      <c r="AA297" s="29">
        <f>IF(X297="","",U297&amp;"|"&amp;X297)</f>
        <v/>
      </c>
      <c r="AB297" s="29">
        <f>IF(Z297="","",U297&amp;"|"&amp;Z297)</f>
        <v/>
      </c>
    </row>
    <row r="298">
      <c r="M298" s="28" t="n"/>
      <c r="N298" s="33" t="n"/>
      <c r="O298" s="30" t="n"/>
      <c r="P298" s="30" t="n"/>
      <c r="Q298" s="28" t="n"/>
      <c r="R298" s="29">
        <f>IFERROR(TRIM(INDEX($A298:$L298,MATCH(Lists!$J$2,$A$1:$L$1,0))&amp;""),"")</f>
        <v/>
      </c>
      <c r="S298" s="29">
        <f>IFERROR(TRIM(INDEX($A298:$L298,MATCH(Lists!$J$3,$A$1:$L$1,0))&amp;""),"")</f>
        <v/>
      </c>
      <c r="T298" s="29">
        <f>IFERROR(TRIM(INDEX($A298:$L298,MATCH(Lists!$J$4,$A$1:$L$1,0))&amp;""),"")</f>
        <v/>
      </c>
      <c r="U298" s="29">
        <f>IFERROR(TRIM(INDEX($A298:$L298,MATCH(Lists!$J$5,$A$1:$L$1,0))&amp;""),"")</f>
        <v/>
      </c>
      <c r="V298" s="32">
        <f>IFERROR(IF(ISNUMBER(INDEX($A298:$L298,MATCH(Lists!$J$8,$A$1:$L$1,0))),INDEX($A298:$L298,MATCH(Lists!$J$8,$A$1:$L$1,0)),DATE(VALUE(LEFT(IFERROR(TRIM(INDEX($A298:$L298,MATCH(Lists!$J$8,$A$1:$L$1,0))&amp;""),""),4)),VALUE(MID(IFERROR(TRIM(INDEX($A298:$L298,MATCH(Lists!$J$8,$A$1:$L$1,0))&amp;""),""),6,2)),VALUE(MID(IFERROR(TRIM(INDEX($A298:$L298,MATCH(Lists!$J$8,$A$1:$L$1,0))&amp;""),""),9,2)))+TIME(VALUE(MID(IFERROR(TRIM(INDEX($A298:$L298,MATCH(Lists!$J$8,$A$1:$L$1,0))&amp;""),""),12,2)),VALUE(MID(IFERROR(TRIM(INDEX($A298:$L298,MATCH(Lists!$J$8,$A$1:$L$1,0))&amp;""),""),15,2)),VALUE(MID(IFERROR(TRIM(INDEX($A298:$L298,MATCH(Lists!$J$8,$A$1:$L$1,0))&amp;""),""),18,2)))),"")</f>
        <v/>
      </c>
      <c r="W298" s="29">
        <f>IF(V298="","",ROUND(V298*86400,0))</f>
        <v/>
      </c>
      <c r="X298" s="29">
        <f>IF(OR(R298="",U298="",W298=""),"",SUMPRODUCT(($U$2:$U$501=U298)*ISNUMBER($W$2:$W$501)*($W$2:$W$501&lt;W298))+SUMPRODUCT(($U$2:U298=U298)*($W$2:W298=W298)))</f>
        <v/>
      </c>
      <c r="Y298" s="29">
        <f>IF(R298="","",IF(LEN(O298)&gt;0,O298,IF(ISNUMBER(N298),"Offered","Waiting")))</f>
        <v/>
      </c>
      <c r="Z298" s="29">
        <f>IF(AND(Y298="Waiting",X298&lt;&gt;""),SUMPRODUCT(($U$2:$U$501=U298)*($Y$2:$Y$501="Waiting")*ISNUMBER($W$2:$W$501)*($W$2:$W$501&lt;W298))+SUMPRODUCT(($U$2:U298=U298)*($Y$2:Y298="Waiting")*($W$2:W298=W298)),"")</f>
        <v/>
      </c>
      <c r="AA298" s="29">
        <f>IF(X298="","",U298&amp;"|"&amp;X298)</f>
        <v/>
      </c>
      <c r="AB298" s="29">
        <f>IF(Z298="","",U298&amp;"|"&amp;Z298)</f>
        <v/>
      </c>
    </row>
    <row r="299">
      <c r="M299" s="28" t="n"/>
      <c r="N299" s="33" t="n"/>
      <c r="O299" s="30" t="n"/>
      <c r="P299" s="30" t="n"/>
      <c r="Q299" s="28" t="n"/>
      <c r="R299" s="29">
        <f>IFERROR(TRIM(INDEX($A299:$L299,MATCH(Lists!$J$2,$A$1:$L$1,0))&amp;""),"")</f>
        <v/>
      </c>
      <c r="S299" s="29">
        <f>IFERROR(TRIM(INDEX($A299:$L299,MATCH(Lists!$J$3,$A$1:$L$1,0))&amp;""),"")</f>
        <v/>
      </c>
      <c r="T299" s="29">
        <f>IFERROR(TRIM(INDEX($A299:$L299,MATCH(Lists!$J$4,$A$1:$L$1,0))&amp;""),"")</f>
        <v/>
      </c>
      <c r="U299" s="29">
        <f>IFERROR(TRIM(INDEX($A299:$L299,MATCH(Lists!$J$5,$A$1:$L$1,0))&amp;""),"")</f>
        <v/>
      </c>
      <c r="V299" s="32">
        <f>IFERROR(IF(ISNUMBER(INDEX($A299:$L299,MATCH(Lists!$J$8,$A$1:$L$1,0))),INDEX($A299:$L299,MATCH(Lists!$J$8,$A$1:$L$1,0)),DATE(VALUE(LEFT(IFERROR(TRIM(INDEX($A299:$L299,MATCH(Lists!$J$8,$A$1:$L$1,0))&amp;""),""),4)),VALUE(MID(IFERROR(TRIM(INDEX($A299:$L299,MATCH(Lists!$J$8,$A$1:$L$1,0))&amp;""),""),6,2)),VALUE(MID(IFERROR(TRIM(INDEX($A299:$L299,MATCH(Lists!$J$8,$A$1:$L$1,0))&amp;""),""),9,2)))+TIME(VALUE(MID(IFERROR(TRIM(INDEX($A299:$L299,MATCH(Lists!$J$8,$A$1:$L$1,0))&amp;""),""),12,2)),VALUE(MID(IFERROR(TRIM(INDEX($A299:$L299,MATCH(Lists!$J$8,$A$1:$L$1,0))&amp;""),""),15,2)),VALUE(MID(IFERROR(TRIM(INDEX($A299:$L299,MATCH(Lists!$J$8,$A$1:$L$1,0))&amp;""),""),18,2)))),"")</f>
        <v/>
      </c>
      <c r="W299" s="29">
        <f>IF(V299="","",ROUND(V299*86400,0))</f>
        <v/>
      </c>
      <c r="X299" s="29">
        <f>IF(OR(R299="",U299="",W299=""),"",SUMPRODUCT(($U$2:$U$501=U299)*ISNUMBER($W$2:$W$501)*($W$2:$W$501&lt;W299))+SUMPRODUCT(($U$2:U299=U299)*($W$2:W299=W299)))</f>
        <v/>
      </c>
      <c r="Y299" s="29">
        <f>IF(R299="","",IF(LEN(O299)&gt;0,O299,IF(ISNUMBER(N299),"Offered","Waiting")))</f>
        <v/>
      </c>
      <c r="Z299" s="29">
        <f>IF(AND(Y299="Waiting",X299&lt;&gt;""),SUMPRODUCT(($U$2:$U$501=U299)*($Y$2:$Y$501="Waiting")*ISNUMBER($W$2:$W$501)*($W$2:$W$501&lt;W299))+SUMPRODUCT(($U$2:U299=U299)*($Y$2:Y299="Waiting")*($W$2:W299=W299)),"")</f>
        <v/>
      </c>
      <c r="AA299" s="29">
        <f>IF(X299="","",U299&amp;"|"&amp;X299)</f>
        <v/>
      </c>
      <c r="AB299" s="29">
        <f>IF(Z299="","",U299&amp;"|"&amp;Z299)</f>
        <v/>
      </c>
    </row>
    <row r="300">
      <c r="M300" s="28" t="n"/>
      <c r="N300" s="33" t="n"/>
      <c r="O300" s="30" t="n"/>
      <c r="P300" s="30" t="n"/>
      <c r="Q300" s="28" t="n"/>
      <c r="R300" s="29">
        <f>IFERROR(TRIM(INDEX($A300:$L300,MATCH(Lists!$J$2,$A$1:$L$1,0))&amp;""),"")</f>
        <v/>
      </c>
      <c r="S300" s="29">
        <f>IFERROR(TRIM(INDEX($A300:$L300,MATCH(Lists!$J$3,$A$1:$L$1,0))&amp;""),"")</f>
        <v/>
      </c>
      <c r="T300" s="29">
        <f>IFERROR(TRIM(INDEX($A300:$L300,MATCH(Lists!$J$4,$A$1:$L$1,0))&amp;""),"")</f>
        <v/>
      </c>
      <c r="U300" s="29">
        <f>IFERROR(TRIM(INDEX($A300:$L300,MATCH(Lists!$J$5,$A$1:$L$1,0))&amp;""),"")</f>
        <v/>
      </c>
      <c r="V300" s="32">
        <f>IFERROR(IF(ISNUMBER(INDEX($A300:$L300,MATCH(Lists!$J$8,$A$1:$L$1,0))),INDEX($A300:$L300,MATCH(Lists!$J$8,$A$1:$L$1,0)),DATE(VALUE(LEFT(IFERROR(TRIM(INDEX($A300:$L300,MATCH(Lists!$J$8,$A$1:$L$1,0))&amp;""),""),4)),VALUE(MID(IFERROR(TRIM(INDEX($A300:$L300,MATCH(Lists!$J$8,$A$1:$L$1,0))&amp;""),""),6,2)),VALUE(MID(IFERROR(TRIM(INDEX($A300:$L300,MATCH(Lists!$J$8,$A$1:$L$1,0))&amp;""),""),9,2)))+TIME(VALUE(MID(IFERROR(TRIM(INDEX($A300:$L300,MATCH(Lists!$J$8,$A$1:$L$1,0))&amp;""),""),12,2)),VALUE(MID(IFERROR(TRIM(INDEX($A300:$L300,MATCH(Lists!$J$8,$A$1:$L$1,0))&amp;""),""),15,2)),VALUE(MID(IFERROR(TRIM(INDEX($A300:$L300,MATCH(Lists!$J$8,$A$1:$L$1,0))&amp;""),""),18,2)))),"")</f>
        <v/>
      </c>
      <c r="W300" s="29">
        <f>IF(V300="","",ROUND(V300*86400,0))</f>
        <v/>
      </c>
      <c r="X300" s="29">
        <f>IF(OR(R300="",U300="",W300=""),"",SUMPRODUCT(($U$2:$U$501=U300)*ISNUMBER($W$2:$W$501)*($W$2:$W$501&lt;W300))+SUMPRODUCT(($U$2:U300=U300)*($W$2:W300=W300)))</f>
        <v/>
      </c>
      <c r="Y300" s="29">
        <f>IF(R300="","",IF(LEN(O300)&gt;0,O300,IF(ISNUMBER(N300),"Offered","Waiting")))</f>
        <v/>
      </c>
      <c r="Z300" s="29">
        <f>IF(AND(Y300="Waiting",X300&lt;&gt;""),SUMPRODUCT(($U$2:$U$501=U300)*($Y$2:$Y$501="Waiting")*ISNUMBER($W$2:$W$501)*($W$2:$W$501&lt;W300))+SUMPRODUCT(($U$2:U300=U300)*($Y$2:Y300="Waiting")*($W$2:W300=W300)),"")</f>
        <v/>
      </c>
      <c r="AA300" s="29">
        <f>IF(X300="","",U300&amp;"|"&amp;X300)</f>
        <v/>
      </c>
      <c r="AB300" s="29">
        <f>IF(Z300="","",U300&amp;"|"&amp;Z300)</f>
        <v/>
      </c>
    </row>
    <row r="301">
      <c r="M301" s="28" t="n"/>
      <c r="N301" s="33" t="n"/>
      <c r="O301" s="30" t="n"/>
      <c r="P301" s="30" t="n"/>
      <c r="Q301" s="28" t="n"/>
      <c r="R301" s="29">
        <f>IFERROR(TRIM(INDEX($A301:$L301,MATCH(Lists!$J$2,$A$1:$L$1,0))&amp;""),"")</f>
        <v/>
      </c>
      <c r="S301" s="29">
        <f>IFERROR(TRIM(INDEX($A301:$L301,MATCH(Lists!$J$3,$A$1:$L$1,0))&amp;""),"")</f>
        <v/>
      </c>
      <c r="T301" s="29">
        <f>IFERROR(TRIM(INDEX($A301:$L301,MATCH(Lists!$J$4,$A$1:$L$1,0))&amp;""),"")</f>
        <v/>
      </c>
      <c r="U301" s="29">
        <f>IFERROR(TRIM(INDEX($A301:$L301,MATCH(Lists!$J$5,$A$1:$L$1,0))&amp;""),"")</f>
        <v/>
      </c>
      <c r="V301" s="32">
        <f>IFERROR(IF(ISNUMBER(INDEX($A301:$L301,MATCH(Lists!$J$8,$A$1:$L$1,0))),INDEX($A301:$L301,MATCH(Lists!$J$8,$A$1:$L$1,0)),DATE(VALUE(LEFT(IFERROR(TRIM(INDEX($A301:$L301,MATCH(Lists!$J$8,$A$1:$L$1,0))&amp;""),""),4)),VALUE(MID(IFERROR(TRIM(INDEX($A301:$L301,MATCH(Lists!$J$8,$A$1:$L$1,0))&amp;""),""),6,2)),VALUE(MID(IFERROR(TRIM(INDEX($A301:$L301,MATCH(Lists!$J$8,$A$1:$L$1,0))&amp;""),""),9,2)))+TIME(VALUE(MID(IFERROR(TRIM(INDEX($A301:$L301,MATCH(Lists!$J$8,$A$1:$L$1,0))&amp;""),""),12,2)),VALUE(MID(IFERROR(TRIM(INDEX($A301:$L301,MATCH(Lists!$J$8,$A$1:$L$1,0))&amp;""),""),15,2)),VALUE(MID(IFERROR(TRIM(INDEX($A301:$L301,MATCH(Lists!$J$8,$A$1:$L$1,0))&amp;""),""),18,2)))),"")</f>
        <v/>
      </c>
      <c r="W301" s="29">
        <f>IF(V301="","",ROUND(V301*86400,0))</f>
        <v/>
      </c>
      <c r="X301" s="29">
        <f>IF(OR(R301="",U301="",W301=""),"",SUMPRODUCT(($U$2:$U$501=U301)*ISNUMBER($W$2:$W$501)*($W$2:$W$501&lt;W301))+SUMPRODUCT(($U$2:U301=U301)*($W$2:W301=W301)))</f>
        <v/>
      </c>
      <c r="Y301" s="29">
        <f>IF(R301="","",IF(LEN(O301)&gt;0,O301,IF(ISNUMBER(N301),"Offered","Waiting")))</f>
        <v/>
      </c>
      <c r="Z301" s="29">
        <f>IF(AND(Y301="Waiting",X301&lt;&gt;""),SUMPRODUCT(($U$2:$U$501=U301)*($Y$2:$Y$501="Waiting")*ISNUMBER($W$2:$W$501)*($W$2:$W$501&lt;W301))+SUMPRODUCT(($U$2:U301=U301)*($Y$2:Y301="Waiting")*($W$2:W301=W301)),"")</f>
        <v/>
      </c>
      <c r="AA301" s="29">
        <f>IF(X301="","",U301&amp;"|"&amp;X301)</f>
        <v/>
      </c>
      <c r="AB301" s="29">
        <f>IF(Z301="","",U301&amp;"|"&amp;Z301)</f>
        <v/>
      </c>
    </row>
    <row r="302">
      <c r="M302" s="28" t="n"/>
      <c r="N302" s="33" t="n"/>
      <c r="O302" s="30" t="n"/>
      <c r="P302" s="30" t="n"/>
      <c r="Q302" s="28" t="n"/>
      <c r="R302" s="29">
        <f>IFERROR(TRIM(INDEX($A302:$L302,MATCH(Lists!$J$2,$A$1:$L$1,0))&amp;""),"")</f>
        <v/>
      </c>
      <c r="S302" s="29">
        <f>IFERROR(TRIM(INDEX($A302:$L302,MATCH(Lists!$J$3,$A$1:$L$1,0))&amp;""),"")</f>
        <v/>
      </c>
      <c r="T302" s="29">
        <f>IFERROR(TRIM(INDEX($A302:$L302,MATCH(Lists!$J$4,$A$1:$L$1,0))&amp;""),"")</f>
        <v/>
      </c>
      <c r="U302" s="29">
        <f>IFERROR(TRIM(INDEX($A302:$L302,MATCH(Lists!$J$5,$A$1:$L$1,0))&amp;""),"")</f>
        <v/>
      </c>
      <c r="V302" s="32">
        <f>IFERROR(IF(ISNUMBER(INDEX($A302:$L302,MATCH(Lists!$J$8,$A$1:$L$1,0))),INDEX($A302:$L302,MATCH(Lists!$J$8,$A$1:$L$1,0)),DATE(VALUE(LEFT(IFERROR(TRIM(INDEX($A302:$L302,MATCH(Lists!$J$8,$A$1:$L$1,0))&amp;""),""),4)),VALUE(MID(IFERROR(TRIM(INDEX($A302:$L302,MATCH(Lists!$J$8,$A$1:$L$1,0))&amp;""),""),6,2)),VALUE(MID(IFERROR(TRIM(INDEX($A302:$L302,MATCH(Lists!$J$8,$A$1:$L$1,0))&amp;""),""),9,2)))+TIME(VALUE(MID(IFERROR(TRIM(INDEX($A302:$L302,MATCH(Lists!$J$8,$A$1:$L$1,0))&amp;""),""),12,2)),VALUE(MID(IFERROR(TRIM(INDEX($A302:$L302,MATCH(Lists!$J$8,$A$1:$L$1,0))&amp;""),""),15,2)),VALUE(MID(IFERROR(TRIM(INDEX($A302:$L302,MATCH(Lists!$J$8,$A$1:$L$1,0))&amp;""),""),18,2)))),"")</f>
        <v/>
      </c>
      <c r="W302" s="29">
        <f>IF(V302="","",ROUND(V302*86400,0))</f>
        <v/>
      </c>
      <c r="X302" s="29">
        <f>IF(OR(R302="",U302="",W302=""),"",SUMPRODUCT(($U$2:$U$501=U302)*ISNUMBER($W$2:$W$501)*($W$2:$W$501&lt;W302))+SUMPRODUCT(($U$2:U302=U302)*($W$2:W302=W302)))</f>
        <v/>
      </c>
      <c r="Y302" s="29">
        <f>IF(R302="","",IF(LEN(O302)&gt;0,O302,IF(ISNUMBER(N302),"Offered","Waiting")))</f>
        <v/>
      </c>
      <c r="Z302" s="29">
        <f>IF(AND(Y302="Waiting",X302&lt;&gt;""),SUMPRODUCT(($U$2:$U$501=U302)*($Y$2:$Y$501="Waiting")*ISNUMBER($W$2:$W$501)*($W$2:$W$501&lt;W302))+SUMPRODUCT(($U$2:U302=U302)*($Y$2:Y302="Waiting")*($W$2:W302=W302)),"")</f>
        <v/>
      </c>
      <c r="AA302" s="29">
        <f>IF(X302="","",U302&amp;"|"&amp;X302)</f>
        <v/>
      </c>
      <c r="AB302" s="29">
        <f>IF(Z302="","",U302&amp;"|"&amp;Z302)</f>
        <v/>
      </c>
    </row>
    <row r="303">
      <c r="M303" s="28" t="n"/>
      <c r="N303" s="33" t="n"/>
      <c r="O303" s="30" t="n"/>
      <c r="P303" s="30" t="n"/>
      <c r="Q303" s="28" t="n"/>
      <c r="R303" s="29">
        <f>IFERROR(TRIM(INDEX($A303:$L303,MATCH(Lists!$J$2,$A$1:$L$1,0))&amp;""),"")</f>
        <v/>
      </c>
      <c r="S303" s="29">
        <f>IFERROR(TRIM(INDEX($A303:$L303,MATCH(Lists!$J$3,$A$1:$L$1,0))&amp;""),"")</f>
        <v/>
      </c>
      <c r="T303" s="29">
        <f>IFERROR(TRIM(INDEX($A303:$L303,MATCH(Lists!$J$4,$A$1:$L$1,0))&amp;""),"")</f>
        <v/>
      </c>
      <c r="U303" s="29">
        <f>IFERROR(TRIM(INDEX($A303:$L303,MATCH(Lists!$J$5,$A$1:$L$1,0))&amp;""),"")</f>
        <v/>
      </c>
      <c r="V303" s="32">
        <f>IFERROR(IF(ISNUMBER(INDEX($A303:$L303,MATCH(Lists!$J$8,$A$1:$L$1,0))),INDEX($A303:$L303,MATCH(Lists!$J$8,$A$1:$L$1,0)),DATE(VALUE(LEFT(IFERROR(TRIM(INDEX($A303:$L303,MATCH(Lists!$J$8,$A$1:$L$1,0))&amp;""),""),4)),VALUE(MID(IFERROR(TRIM(INDEX($A303:$L303,MATCH(Lists!$J$8,$A$1:$L$1,0))&amp;""),""),6,2)),VALUE(MID(IFERROR(TRIM(INDEX($A303:$L303,MATCH(Lists!$J$8,$A$1:$L$1,0))&amp;""),""),9,2)))+TIME(VALUE(MID(IFERROR(TRIM(INDEX($A303:$L303,MATCH(Lists!$J$8,$A$1:$L$1,0))&amp;""),""),12,2)),VALUE(MID(IFERROR(TRIM(INDEX($A303:$L303,MATCH(Lists!$J$8,$A$1:$L$1,0))&amp;""),""),15,2)),VALUE(MID(IFERROR(TRIM(INDEX($A303:$L303,MATCH(Lists!$J$8,$A$1:$L$1,0))&amp;""),""),18,2)))),"")</f>
        <v/>
      </c>
      <c r="W303" s="29">
        <f>IF(V303="","",ROUND(V303*86400,0))</f>
        <v/>
      </c>
      <c r="X303" s="29">
        <f>IF(OR(R303="",U303="",W303=""),"",SUMPRODUCT(($U$2:$U$501=U303)*ISNUMBER($W$2:$W$501)*($W$2:$W$501&lt;W303))+SUMPRODUCT(($U$2:U303=U303)*($W$2:W303=W303)))</f>
        <v/>
      </c>
      <c r="Y303" s="29">
        <f>IF(R303="","",IF(LEN(O303)&gt;0,O303,IF(ISNUMBER(N303),"Offered","Waiting")))</f>
        <v/>
      </c>
      <c r="Z303" s="29">
        <f>IF(AND(Y303="Waiting",X303&lt;&gt;""),SUMPRODUCT(($U$2:$U$501=U303)*($Y$2:$Y$501="Waiting")*ISNUMBER($W$2:$W$501)*($W$2:$W$501&lt;W303))+SUMPRODUCT(($U$2:U303=U303)*($Y$2:Y303="Waiting")*($W$2:W303=W303)),"")</f>
        <v/>
      </c>
      <c r="AA303" s="29">
        <f>IF(X303="","",U303&amp;"|"&amp;X303)</f>
        <v/>
      </c>
      <c r="AB303" s="29">
        <f>IF(Z303="","",U303&amp;"|"&amp;Z303)</f>
        <v/>
      </c>
    </row>
    <row r="304">
      <c r="M304" s="28" t="n"/>
      <c r="N304" s="33" t="n"/>
      <c r="O304" s="30" t="n"/>
      <c r="P304" s="30" t="n"/>
      <c r="Q304" s="28" t="n"/>
      <c r="R304" s="29">
        <f>IFERROR(TRIM(INDEX($A304:$L304,MATCH(Lists!$J$2,$A$1:$L$1,0))&amp;""),"")</f>
        <v/>
      </c>
      <c r="S304" s="29">
        <f>IFERROR(TRIM(INDEX($A304:$L304,MATCH(Lists!$J$3,$A$1:$L$1,0))&amp;""),"")</f>
        <v/>
      </c>
      <c r="T304" s="29">
        <f>IFERROR(TRIM(INDEX($A304:$L304,MATCH(Lists!$J$4,$A$1:$L$1,0))&amp;""),"")</f>
        <v/>
      </c>
      <c r="U304" s="29">
        <f>IFERROR(TRIM(INDEX($A304:$L304,MATCH(Lists!$J$5,$A$1:$L$1,0))&amp;""),"")</f>
        <v/>
      </c>
      <c r="V304" s="32">
        <f>IFERROR(IF(ISNUMBER(INDEX($A304:$L304,MATCH(Lists!$J$8,$A$1:$L$1,0))),INDEX($A304:$L304,MATCH(Lists!$J$8,$A$1:$L$1,0)),DATE(VALUE(LEFT(IFERROR(TRIM(INDEX($A304:$L304,MATCH(Lists!$J$8,$A$1:$L$1,0))&amp;""),""),4)),VALUE(MID(IFERROR(TRIM(INDEX($A304:$L304,MATCH(Lists!$J$8,$A$1:$L$1,0))&amp;""),""),6,2)),VALUE(MID(IFERROR(TRIM(INDEX($A304:$L304,MATCH(Lists!$J$8,$A$1:$L$1,0))&amp;""),""),9,2)))+TIME(VALUE(MID(IFERROR(TRIM(INDEX($A304:$L304,MATCH(Lists!$J$8,$A$1:$L$1,0))&amp;""),""),12,2)),VALUE(MID(IFERROR(TRIM(INDEX($A304:$L304,MATCH(Lists!$J$8,$A$1:$L$1,0))&amp;""),""),15,2)),VALUE(MID(IFERROR(TRIM(INDEX($A304:$L304,MATCH(Lists!$J$8,$A$1:$L$1,0))&amp;""),""),18,2)))),"")</f>
        <v/>
      </c>
      <c r="W304" s="29">
        <f>IF(V304="","",ROUND(V304*86400,0))</f>
        <v/>
      </c>
      <c r="X304" s="29">
        <f>IF(OR(R304="",U304="",W304=""),"",SUMPRODUCT(($U$2:$U$501=U304)*ISNUMBER($W$2:$W$501)*($W$2:$W$501&lt;W304))+SUMPRODUCT(($U$2:U304=U304)*($W$2:W304=W304)))</f>
        <v/>
      </c>
      <c r="Y304" s="29">
        <f>IF(R304="","",IF(LEN(O304)&gt;0,O304,IF(ISNUMBER(N304),"Offered","Waiting")))</f>
        <v/>
      </c>
      <c r="Z304" s="29">
        <f>IF(AND(Y304="Waiting",X304&lt;&gt;""),SUMPRODUCT(($U$2:$U$501=U304)*($Y$2:$Y$501="Waiting")*ISNUMBER($W$2:$W$501)*($W$2:$W$501&lt;W304))+SUMPRODUCT(($U$2:U304=U304)*($Y$2:Y304="Waiting")*($W$2:W304=W304)),"")</f>
        <v/>
      </c>
      <c r="AA304" s="29">
        <f>IF(X304="","",U304&amp;"|"&amp;X304)</f>
        <v/>
      </c>
      <c r="AB304" s="29">
        <f>IF(Z304="","",U304&amp;"|"&amp;Z304)</f>
        <v/>
      </c>
    </row>
    <row r="305">
      <c r="M305" s="28" t="n"/>
      <c r="N305" s="33" t="n"/>
      <c r="O305" s="30" t="n"/>
      <c r="P305" s="30" t="n"/>
      <c r="Q305" s="28" t="n"/>
      <c r="R305" s="29">
        <f>IFERROR(TRIM(INDEX($A305:$L305,MATCH(Lists!$J$2,$A$1:$L$1,0))&amp;""),"")</f>
        <v/>
      </c>
      <c r="S305" s="29">
        <f>IFERROR(TRIM(INDEX($A305:$L305,MATCH(Lists!$J$3,$A$1:$L$1,0))&amp;""),"")</f>
        <v/>
      </c>
      <c r="T305" s="29">
        <f>IFERROR(TRIM(INDEX($A305:$L305,MATCH(Lists!$J$4,$A$1:$L$1,0))&amp;""),"")</f>
        <v/>
      </c>
      <c r="U305" s="29">
        <f>IFERROR(TRIM(INDEX($A305:$L305,MATCH(Lists!$J$5,$A$1:$L$1,0))&amp;""),"")</f>
        <v/>
      </c>
      <c r="V305" s="32">
        <f>IFERROR(IF(ISNUMBER(INDEX($A305:$L305,MATCH(Lists!$J$8,$A$1:$L$1,0))),INDEX($A305:$L305,MATCH(Lists!$J$8,$A$1:$L$1,0)),DATE(VALUE(LEFT(IFERROR(TRIM(INDEX($A305:$L305,MATCH(Lists!$J$8,$A$1:$L$1,0))&amp;""),""),4)),VALUE(MID(IFERROR(TRIM(INDEX($A305:$L305,MATCH(Lists!$J$8,$A$1:$L$1,0))&amp;""),""),6,2)),VALUE(MID(IFERROR(TRIM(INDEX($A305:$L305,MATCH(Lists!$J$8,$A$1:$L$1,0))&amp;""),""),9,2)))+TIME(VALUE(MID(IFERROR(TRIM(INDEX($A305:$L305,MATCH(Lists!$J$8,$A$1:$L$1,0))&amp;""),""),12,2)),VALUE(MID(IFERROR(TRIM(INDEX($A305:$L305,MATCH(Lists!$J$8,$A$1:$L$1,0))&amp;""),""),15,2)),VALUE(MID(IFERROR(TRIM(INDEX($A305:$L305,MATCH(Lists!$J$8,$A$1:$L$1,0))&amp;""),""),18,2)))),"")</f>
        <v/>
      </c>
      <c r="W305" s="29">
        <f>IF(V305="","",ROUND(V305*86400,0))</f>
        <v/>
      </c>
      <c r="X305" s="29">
        <f>IF(OR(R305="",U305="",W305=""),"",SUMPRODUCT(($U$2:$U$501=U305)*ISNUMBER($W$2:$W$501)*($W$2:$W$501&lt;W305))+SUMPRODUCT(($U$2:U305=U305)*($W$2:W305=W305)))</f>
        <v/>
      </c>
      <c r="Y305" s="29">
        <f>IF(R305="","",IF(LEN(O305)&gt;0,O305,IF(ISNUMBER(N305),"Offered","Waiting")))</f>
        <v/>
      </c>
      <c r="Z305" s="29">
        <f>IF(AND(Y305="Waiting",X305&lt;&gt;""),SUMPRODUCT(($U$2:$U$501=U305)*($Y$2:$Y$501="Waiting")*ISNUMBER($W$2:$W$501)*($W$2:$W$501&lt;W305))+SUMPRODUCT(($U$2:U305=U305)*($Y$2:Y305="Waiting")*($W$2:W305=W305)),"")</f>
        <v/>
      </c>
      <c r="AA305" s="29">
        <f>IF(X305="","",U305&amp;"|"&amp;X305)</f>
        <v/>
      </c>
      <c r="AB305" s="29">
        <f>IF(Z305="","",U305&amp;"|"&amp;Z305)</f>
        <v/>
      </c>
    </row>
    <row r="306">
      <c r="M306" s="28" t="n"/>
      <c r="N306" s="33" t="n"/>
      <c r="O306" s="30" t="n"/>
      <c r="P306" s="30" t="n"/>
      <c r="Q306" s="28" t="n"/>
      <c r="R306" s="29">
        <f>IFERROR(TRIM(INDEX($A306:$L306,MATCH(Lists!$J$2,$A$1:$L$1,0))&amp;""),"")</f>
        <v/>
      </c>
      <c r="S306" s="29">
        <f>IFERROR(TRIM(INDEX($A306:$L306,MATCH(Lists!$J$3,$A$1:$L$1,0))&amp;""),"")</f>
        <v/>
      </c>
      <c r="T306" s="29">
        <f>IFERROR(TRIM(INDEX($A306:$L306,MATCH(Lists!$J$4,$A$1:$L$1,0))&amp;""),"")</f>
        <v/>
      </c>
      <c r="U306" s="29">
        <f>IFERROR(TRIM(INDEX($A306:$L306,MATCH(Lists!$J$5,$A$1:$L$1,0))&amp;""),"")</f>
        <v/>
      </c>
      <c r="V306" s="32">
        <f>IFERROR(IF(ISNUMBER(INDEX($A306:$L306,MATCH(Lists!$J$8,$A$1:$L$1,0))),INDEX($A306:$L306,MATCH(Lists!$J$8,$A$1:$L$1,0)),DATE(VALUE(LEFT(IFERROR(TRIM(INDEX($A306:$L306,MATCH(Lists!$J$8,$A$1:$L$1,0))&amp;""),""),4)),VALUE(MID(IFERROR(TRIM(INDEX($A306:$L306,MATCH(Lists!$J$8,$A$1:$L$1,0))&amp;""),""),6,2)),VALUE(MID(IFERROR(TRIM(INDEX($A306:$L306,MATCH(Lists!$J$8,$A$1:$L$1,0))&amp;""),""),9,2)))+TIME(VALUE(MID(IFERROR(TRIM(INDEX($A306:$L306,MATCH(Lists!$J$8,$A$1:$L$1,0))&amp;""),""),12,2)),VALUE(MID(IFERROR(TRIM(INDEX($A306:$L306,MATCH(Lists!$J$8,$A$1:$L$1,0))&amp;""),""),15,2)),VALUE(MID(IFERROR(TRIM(INDEX($A306:$L306,MATCH(Lists!$J$8,$A$1:$L$1,0))&amp;""),""),18,2)))),"")</f>
        <v/>
      </c>
      <c r="W306" s="29">
        <f>IF(V306="","",ROUND(V306*86400,0))</f>
        <v/>
      </c>
      <c r="X306" s="29">
        <f>IF(OR(R306="",U306="",W306=""),"",SUMPRODUCT(($U$2:$U$501=U306)*ISNUMBER($W$2:$W$501)*($W$2:$W$501&lt;W306))+SUMPRODUCT(($U$2:U306=U306)*($W$2:W306=W306)))</f>
        <v/>
      </c>
      <c r="Y306" s="29">
        <f>IF(R306="","",IF(LEN(O306)&gt;0,O306,IF(ISNUMBER(N306),"Offered","Waiting")))</f>
        <v/>
      </c>
      <c r="Z306" s="29">
        <f>IF(AND(Y306="Waiting",X306&lt;&gt;""),SUMPRODUCT(($U$2:$U$501=U306)*($Y$2:$Y$501="Waiting")*ISNUMBER($W$2:$W$501)*($W$2:$W$501&lt;W306))+SUMPRODUCT(($U$2:U306=U306)*($Y$2:Y306="Waiting")*($W$2:W306=W306)),"")</f>
        <v/>
      </c>
      <c r="AA306" s="29">
        <f>IF(X306="","",U306&amp;"|"&amp;X306)</f>
        <v/>
      </c>
      <c r="AB306" s="29">
        <f>IF(Z306="","",U306&amp;"|"&amp;Z306)</f>
        <v/>
      </c>
    </row>
    <row r="307">
      <c r="M307" s="28" t="n"/>
      <c r="N307" s="33" t="n"/>
      <c r="O307" s="30" t="n"/>
      <c r="P307" s="30" t="n"/>
      <c r="Q307" s="28" t="n"/>
      <c r="R307" s="29">
        <f>IFERROR(TRIM(INDEX($A307:$L307,MATCH(Lists!$J$2,$A$1:$L$1,0))&amp;""),"")</f>
        <v/>
      </c>
      <c r="S307" s="29">
        <f>IFERROR(TRIM(INDEX($A307:$L307,MATCH(Lists!$J$3,$A$1:$L$1,0))&amp;""),"")</f>
        <v/>
      </c>
      <c r="T307" s="29">
        <f>IFERROR(TRIM(INDEX($A307:$L307,MATCH(Lists!$J$4,$A$1:$L$1,0))&amp;""),"")</f>
        <v/>
      </c>
      <c r="U307" s="29">
        <f>IFERROR(TRIM(INDEX($A307:$L307,MATCH(Lists!$J$5,$A$1:$L$1,0))&amp;""),"")</f>
        <v/>
      </c>
      <c r="V307" s="32">
        <f>IFERROR(IF(ISNUMBER(INDEX($A307:$L307,MATCH(Lists!$J$8,$A$1:$L$1,0))),INDEX($A307:$L307,MATCH(Lists!$J$8,$A$1:$L$1,0)),DATE(VALUE(LEFT(IFERROR(TRIM(INDEX($A307:$L307,MATCH(Lists!$J$8,$A$1:$L$1,0))&amp;""),""),4)),VALUE(MID(IFERROR(TRIM(INDEX($A307:$L307,MATCH(Lists!$J$8,$A$1:$L$1,0))&amp;""),""),6,2)),VALUE(MID(IFERROR(TRIM(INDEX($A307:$L307,MATCH(Lists!$J$8,$A$1:$L$1,0))&amp;""),""),9,2)))+TIME(VALUE(MID(IFERROR(TRIM(INDEX($A307:$L307,MATCH(Lists!$J$8,$A$1:$L$1,0))&amp;""),""),12,2)),VALUE(MID(IFERROR(TRIM(INDEX($A307:$L307,MATCH(Lists!$J$8,$A$1:$L$1,0))&amp;""),""),15,2)),VALUE(MID(IFERROR(TRIM(INDEX($A307:$L307,MATCH(Lists!$J$8,$A$1:$L$1,0))&amp;""),""),18,2)))),"")</f>
        <v/>
      </c>
      <c r="W307" s="29">
        <f>IF(V307="","",ROUND(V307*86400,0))</f>
        <v/>
      </c>
      <c r="X307" s="29">
        <f>IF(OR(R307="",U307="",W307=""),"",SUMPRODUCT(($U$2:$U$501=U307)*ISNUMBER($W$2:$W$501)*($W$2:$W$501&lt;W307))+SUMPRODUCT(($U$2:U307=U307)*($W$2:W307=W307)))</f>
        <v/>
      </c>
      <c r="Y307" s="29">
        <f>IF(R307="","",IF(LEN(O307)&gt;0,O307,IF(ISNUMBER(N307),"Offered","Waiting")))</f>
        <v/>
      </c>
      <c r="Z307" s="29">
        <f>IF(AND(Y307="Waiting",X307&lt;&gt;""),SUMPRODUCT(($U$2:$U$501=U307)*($Y$2:$Y$501="Waiting")*ISNUMBER($W$2:$W$501)*($W$2:$W$501&lt;W307))+SUMPRODUCT(($U$2:U307=U307)*($Y$2:Y307="Waiting")*($W$2:W307=W307)),"")</f>
        <v/>
      </c>
      <c r="AA307" s="29">
        <f>IF(X307="","",U307&amp;"|"&amp;X307)</f>
        <v/>
      </c>
      <c r="AB307" s="29">
        <f>IF(Z307="","",U307&amp;"|"&amp;Z307)</f>
        <v/>
      </c>
    </row>
    <row r="308">
      <c r="M308" s="28" t="n"/>
      <c r="N308" s="33" t="n"/>
      <c r="O308" s="30" t="n"/>
      <c r="P308" s="30" t="n"/>
      <c r="Q308" s="28" t="n"/>
      <c r="R308" s="29">
        <f>IFERROR(TRIM(INDEX($A308:$L308,MATCH(Lists!$J$2,$A$1:$L$1,0))&amp;""),"")</f>
        <v/>
      </c>
      <c r="S308" s="29">
        <f>IFERROR(TRIM(INDEX($A308:$L308,MATCH(Lists!$J$3,$A$1:$L$1,0))&amp;""),"")</f>
        <v/>
      </c>
      <c r="T308" s="29">
        <f>IFERROR(TRIM(INDEX($A308:$L308,MATCH(Lists!$J$4,$A$1:$L$1,0))&amp;""),"")</f>
        <v/>
      </c>
      <c r="U308" s="29">
        <f>IFERROR(TRIM(INDEX($A308:$L308,MATCH(Lists!$J$5,$A$1:$L$1,0))&amp;""),"")</f>
        <v/>
      </c>
      <c r="V308" s="32">
        <f>IFERROR(IF(ISNUMBER(INDEX($A308:$L308,MATCH(Lists!$J$8,$A$1:$L$1,0))),INDEX($A308:$L308,MATCH(Lists!$J$8,$A$1:$L$1,0)),DATE(VALUE(LEFT(IFERROR(TRIM(INDEX($A308:$L308,MATCH(Lists!$J$8,$A$1:$L$1,0))&amp;""),""),4)),VALUE(MID(IFERROR(TRIM(INDEX($A308:$L308,MATCH(Lists!$J$8,$A$1:$L$1,0))&amp;""),""),6,2)),VALUE(MID(IFERROR(TRIM(INDEX($A308:$L308,MATCH(Lists!$J$8,$A$1:$L$1,0))&amp;""),""),9,2)))+TIME(VALUE(MID(IFERROR(TRIM(INDEX($A308:$L308,MATCH(Lists!$J$8,$A$1:$L$1,0))&amp;""),""),12,2)),VALUE(MID(IFERROR(TRIM(INDEX($A308:$L308,MATCH(Lists!$J$8,$A$1:$L$1,0))&amp;""),""),15,2)),VALUE(MID(IFERROR(TRIM(INDEX($A308:$L308,MATCH(Lists!$J$8,$A$1:$L$1,0))&amp;""),""),18,2)))),"")</f>
        <v/>
      </c>
      <c r="W308" s="29">
        <f>IF(V308="","",ROUND(V308*86400,0))</f>
        <v/>
      </c>
      <c r="X308" s="29">
        <f>IF(OR(R308="",U308="",W308=""),"",SUMPRODUCT(($U$2:$U$501=U308)*ISNUMBER($W$2:$W$501)*($W$2:$W$501&lt;W308))+SUMPRODUCT(($U$2:U308=U308)*($W$2:W308=W308)))</f>
        <v/>
      </c>
      <c r="Y308" s="29">
        <f>IF(R308="","",IF(LEN(O308)&gt;0,O308,IF(ISNUMBER(N308),"Offered","Waiting")))</f>
        <v/>
      </c>
      <c r="Z308" s="29">
        <f>IF(AND(Y308="Waiting",X308&lt;&gt;""),SUMPRODUCT(($U$2:$U$501=U308)*($Y$2:$Y$501="Waiting")*ISNUMBER($W$2:$W$501)*($W$2:$W$501&lt;W308))+SUMPRODUCT(($U$2:U308=U308)*($Y$2:Y308="Waiting")*($W$2:W308=W308)),"")</f>
        <v/>
      </c>
      <c r="AA308" s="29">
        <f>IF(X308="","",U308&amp;"|"&amp;X308)</f>
        <v/>
      </c>
      <c r="AB308" s="29">
        <f>IF(Z308="","",U308&amp;"|"&amp;Z308)</f>
        <v/>
      </c>
    </row>
    <row r="309">
      <c r="M309" s="28" t="n"/>
      <c r="N309" s="33" t="n"/>
      <c r="O309" s="30" t="n"/>
      <c r="P309" s="30" t="n"/>
      <c r="Q309" s="28" t="n"/>
      <c r="R309" s="29">
        <f>IFERROR(TRIM(INDEX($A309:$L309,MATCH(Lists!$J$2,$A$1:$L$1,0))&amp;""),"")</f>
        <v/>
      </c>
      <c r="S309" s="29">
        <f>IFERROR(TRIM(INDEX($A309:$L309,MATCH(Lists!$J$3,$A$1:$L$1,0))&amp;""),"")</f>
        <v/>
      </c>
      <c r="T309" s="29">
        <f>IFERROR(TRIM(INDEX($A309:$L309,MATCH(Lists!$J$4,$A$1:$L$1,0))&amp;""),"")</f>
        <v/>
      </c>
      <c r="U309" s="29">
        <f>IFERROR(TRIM(INDEX($A309:$L309,MATCH(Lists!$J$5,$A$1:$L$1,0))&amp;""),"")</f>
        <v/>
      </c>
      <c r="V309" s="32">
        <f>IFERROR(IF(ISNUMBER(INDEX($A309:$L309,MATCH(Lists!$J$8,$A$1:$L$1,0))),INDEX($A309:$L309,MATCH(Lists!$J$8,$A$1:$L$1,0)),DATE(VALUE(LEFT(IFERROR(TRIM(INDEX($A309:$L309,MATCH(Lists!$J$8,$A$1:$L$1,0))&amp;""),""),4)),VALUE(MID(IFERROR(TRIM(INDEX($A309:$L309,MATCH(Lists!$J$8,$A$1:$L$1,0))&amp;""),""),6,2)),VALUE(MID(IFERROR(TRIM(INDEX($A309:$L309,MATCH(Lists!$J$8,$A$1:$L$1,0))&amp;""),""),9,2)))+TIME(VALUE(MID(IFERROR(TRIM(INDEX($A309:$L309,MATCH(Lists!$J$8,$A$1:$L$1,0))&amp;""),""),12,2)),VALUE(MID(IFERROR(TRIM(INDEX($A309:$L309,MATCH(Lists!$J$8,$A$1:$L$1,0))&amp;""),""),15,2)),VALUE(MID(IFERROR(TRIM(INDEX($A309:$L309,MATCH(Lists!$J$8,$A$1:$L$1,0))&amp;""),""),18,2)))),"")</f>
        <v/>
      </c>
      <c r="W309" s="29">
        <f>IF(V309="","",ROUND(V309*86400,0))</f>
        <v/>
      </c>
      <c r="X309" s="29">
        <f>IF(OR(R309="",U309="",W309=""),"",SUMPRODUCT(($U$2:$U$501=U309)*ISNUMBER($W$2:$W$501)*($W$2:$W$501&lt;W309))+SUMPRODUCT(($U$2:U309=U309)*($W$2:W309=W309)))</f>
        <v/>
      </c>
      <c r="Y309" s="29">
        <f>IF(R309="","",IF(LEN(O309)&gt;0,O309,IF(ISNUMBER(N309),"Offered","Waiting")))</f>
        <v/>
      </c>
      <c r="Z309" s="29">
        <f>IF(AND(Y309="Waiting",X309&lt;&gt;""),SUMPRODUCT(($U$2:$U$501=U309)*($Y$2:$Y$501="Waiting")*ISNUMBER($W$2:$W$501)*($W$2:$W$501&lt;W309))+SUMPRODUCT(($U$2:U309=U309)*($Y$2:Y309="Waiting")*($W$2:W309=W309)),"")</f>
        <v/>
      </c>
      <c r="AA309" s="29">
        <f>IF(X309="","",U309&amp;"|"&amp;X309)</f>
        <v/>
      </c>
      <c r="AB309" s="29">
        <f>IF(Z309="","",U309&amp;"|"&amp;Z309)</f>
        <v/>
      </c>
    </row>
    <row r="310">
      <c r="M310" s="28" t="n"/>
      <c r="N310" s="33" t="n"/>
      <c r="O310" s="30" t="n"/>
      <c r="P310" s="30" t="n"/>
      <c r="Q310" s="28" t="n"/>
      <c r="R310" s="29">
        <f>IFERROR(TRIM(INDEX($A310:$L310,MATCH(Lists!$J$2,$A$1:$L$1,0))&amp;""),"")</f>
        <v/>
      </c>
      <c r="S310" s="29">
        <f>IFERROR(TRIM(INDEX($A310:$L310,MATCH(Lists!$J$3,$A$1:$L$1,0))&amp;""),"")</f>
        <v/>
      </c>
      <c r="T310" s="29">
        <f>IFERROR(TRIM(INDEX($A310:$L310,MATCH(Lists!$J$4,$A$1:$L$1,0))&amp;""),"")</f>
        <v/>
      </c>
      <c r="U310" s="29">
        <f>IFERROR(TRIM(INDEX($A310:$L310,MATCH(Lists!$J$5,$A$1:$L$1,0))&amp;""),"")</f>
        <v/>
      </c>
      <c r="V310" s="32">
        <f>IFERROR(IF(ISNUMBER(INDEX($A310:$L310,MATCH(Lists!$J$8,$A$1:$L$1,0))),INDEX($A310:$L310,MATCH(Lists!$J$8,$A$1:$L$1,0)),DATE(VALUE(LEFT(IFERROR(TRIM(INDEX($A310:$L310,MATCH(Lists!$J$8,$A$1:$L$1,0))&amp;""),""),4)),VALUE(MID(IFERROR(TRIM(INDEX($A310:$L310,MATCH(Lists!$J$8,$A$1:$L$1,0))&amp;""),""),6,2)),VALUE(MID(IFERROR(TRIM(INDEX($A310:$L310,MATCH(Lists!$J$8,$A$1:$L$1,0))&amp;""),""),9,2)))+TIME(VALUE(MID(IFERROR(TRIM(INDEX($A310:$L310,MATCH(Lists!$J$8,$A$1:$L$1,0))&amp;""),""),12,2)),VALUE(MID(IFERROR(TRIM(INDEX($A310:$L310,MATCH(Lists!$J$8,$A$1:$L$1,0))&amp;""),""),15,2)),VALUE(MID(IFERROR(TRIM(INDEX($A310:$L310,MATCH(Lists!$J$8,$A$1:$L$1,0))&amp;""),""),18,2)))),"")</f>
        <v/>
      </c>
      <c r="W310" s="29">
        <f>IF(V310="","",ROUND(V310*86400,0))</f>
        <v/>
      </c>
      <c r="X310" s="29">
        <f>IF(OR(R310="",U310="",W310=""),"",SUMPRODUCT(($U$2:$U$501=U310)*ISNUMBER($W$2:$W$501)*($W$2:$W$501&lt;W310))+SUMPRODUCT(($U$2:U310=U310)*($W$2:W310=W310)))</f>
        <v/>
      </c>
      <c r="Y310" s="29">
        <f>IF(R310="","",IF(LEN(O310)&gt;0,O310,IF(ISNUMBER(N310),"Offered","Waiting")))</f>
        <v/>
      </c>
      <c r="Z310" s="29">
        <f>IF(AND(Y310="Waiting",X310&lt;&gt;""),SUMPRODUCT(($U$2:$U$501=U310)*($Y$2:$Y$501="Waiting")*ISNUMBER($W$2:$W$501)*($W$2:$W$501&lt;W310))+SUMPRODUCT(($U$2:U310=U310)*($Y$2:Y310="Waiting")*($W$2:W310=W310)),"")</f>
        <v/>
      </c>
      <c r="AA310" s="29">
        <f>IF(X310="","",U310&amp;"|"&amp;X310)</f>
        <v/>
      </c>
      <c r="AB310" s="29">
        <f>IF(Z310="","",U310&amp;"|"&amp;Z310)</f>
        <v/>
      </c>
    </row>
    <row r="311">
      <c r="M311" s="28" t="n"/>
      <c r="N311" s="33" t="n"/>
      <c r="O311" s="30" t="n"/>
      <c r="P311" s="30" t="n"/>
      <c r="Q311" s="28" t="n"/>
      <c r="R311" s="29">
        <f>IFERROR(TRIM(INDEX($A311:$L311,MATCH(Lists!$J$2,$A$1:$L$1,0))&amp;""),"")</f>
        <v/>
      </c>
      <c r="S311" s="29">
        <f>IFERROR(TRIM(INDEX($A311:$L311,MATCH(Lists!$J$3,$A$1:$L$1,0))&amp;""),"")</f>
        <v/>
      </c>
      <c r="T311" s="29">
        <f>IFERROR(TRIM(INDEX($A311:$L311,MATCH(Lists!$J$4,$A$1:$L$1,0))&amp;""),"")</f>
        <v/>
      </c>
      <c r="U311" s="29">
        <f>IFERROR(TRIM(INDEX($A311:$L311,MATCH(Lists!$J$5,$A$1:$L$1,0))&amp;""),"")</f>
        <v/>
      </c>
      <c r="V311" s="32">
        <f>IFERROR(IF(ISNUMBER(INDEX($A311:$L311,MATCH(Lists!$J$8,$A$1:$L$1,0))),INDEX($A311:$L311,MATCH(Lists!$J$8,$A$1:$L$1,0)),DATE(VALUE(LEFT(IFERROR(TRIM(INDEX($A311:$L311,MATCH(Lists!$J$8,$A$1:$L$1,0))&amp;""),""),4)),VALUE(MID(IFERROR(TRIM(INDEX($A311:$L311,MATCH(Lists!$J$8,$A$1:$L$1,0))&amp;""),""),6,2)),VALUE(MID(IFERROR(TRIM(INDEX($A311:$L311,MATCH(Lists!$J$8,$A$1:$L$1,0))&amp;""),""),9,2)))+TIME(VALUE(MID(IFERROR(TRIM(INDEX($A311:$L311,MATCH(Lists!$J$8,$A$1:$L$1,0))&amp;""),""),12,2)),VALUE(MID(IFERROR(TRIM(INDEX($A311:$L311,MATCH(Lists!$J$8,$A$1:$L$1,0))&amp;""),""),15,2)),VALUE(MID(IFERROR(TRIM(INDEX($A311:$L311,MATCH(Lists!$J$8,$A$1:$L$1,0))&amp;""),""),18,2)))),"")</f>
        <v/>
      </c>
      <c r="W311" s="29">
        <f>IF(V311="","",ROUND(V311*86400,0))</f>
        <v/>
      </c>
      <c r="X311" s="29">
        <f>IF(OR(R311="",U311="",W311=""),"",SUMPRODUCT(($U$2:$U$501=U311)*ISNUMBER($W$2:$W$501)*($W$2:$W$501&lt;W311))+SUMPRODUCT(($U$2:U311=U311)*($W$2:W311=W311)))</f>
        <v/>
      </c>
      <c r="Y311" s="29">
        <f>IF(R311="","",IF(LEN(O311)&gt;0,O311,IF(ISNUMBER(N311),"Offered","Waiting")))</f>
        <v/>
      </c>
      <c r="Z311" s="29">
        <f>IF(AND(Y311="Waiting",X311&lt;&gt;""),SUMPRODUCT(($U$2:$U$501=U311)*($Y$2:$Y$501="Waiting")*ISNUMBER($W$2:$W$501)*($W$2:$W$501&lt;W311))+SUMPRODUCT(($U$2:U311=U311)*($Y$2:Y311="Waiting")*($W$2:W311=W311)),"")</f>
        <v/>
      </c>
      <c r="AA311" s="29">
        <f>IF(X311="","",U311&amp;"|"&amp;X311)</f>
        <v/>
      </c>
      <c r="AB311" s="29">
        <f>IF(Z311="","",U311&amp;"|"&amp;Z311)</f>
        <v/>
      </c>
    </row>
    <row r="312">
      <c r="M312" s="28" t="n"/>
      <c r="N312" s="33" t="n"/>
      <c r="O312" s="30" t="n"/>
      <c r="P312" s="30" t="n"/>
      <c r="Q312" s="28" t="n"/>
      <c r="R312" s="29">
        <f>IFERROR(TRIM(INDEX($A312:$L312,MATCH(Lists!$J$2,$A$1:$L$1,0))&amp;""),"")</f>
        <v/>
      </c>
      <c r="S312" s="29">
        <f>IFERROR(TRIM(INDEX($A312:$L312,MATCH(Lists!$J$3,$A$1:$L$1,0))&amp;""),"")</f>
        <v/>
      </c>
      <c r="T312" s="29">
        <f>IFERROR(TRIM(INDEX($A312:$L312,MATCH(Lists!$J$4,$A$1:$L$1,0))&amp;""),"")</f>
        <v/>
      </c>
      <c r="U312" s="29">
        <f>IFERROR(TRIM(INDEX($A312:$L312,MATCH(Lists!$J$5,$A$1:$L$1,0))&amp;""),"")</f>
        <v/>
      </c>
      <c r="V312" s="32">
        <f>IFERROR(IF(ISNUMBER(INDEX($A312:$L312,MATCH(Lists!$J$8,$A$1:$L$1,0))),INDEX($A312:$L312,MATCH(Lists!$J$8,$A$1:$L$1,0)),DATE(VALUE(LEFT(IFERROR(TRIM(INDEX($A312:$L312,MATCH(Lists!$J$8,$A$1:$L$1,0))&amp;""),""),4)),VALUE(MID(IFERROR(TRIM(INDEX($A312:$L312,MATCH(Lists!$J$8,$A$1:$L$1,0))&amp;""),""),6,2)),VALUE(MID(IFERROR(TRIM(INDEX($A312:$L312,MATCH(Lists!$J$8,$A$1:$L$1,0))&amp;""),""),9,2)))+TIME(VALUE(MID(IFERROR(TRIM(INDEX($A312:$L312,MATCH(Lists!$J$8,$A$1:$L$1,0))&amp;""),""),12,2)),VALUE(MID(IFERROR(TRIM(INDEX($A312:$L312,MATCH(Lists!$J$8,$A$1:$L$1,0))&amp;""),""),15,2)),VALUE(MID(IFERROR(TRIM(INDEX($A312:$L312,MATCH(Lists!$J$8,$A$1:$L$1,0))&amp;""),""),18,2)))),"")</f>
        <v/>
      </c>
      <c r="W312" s="29">
        <f>IF(V312="","",ROUND(V312*86400,0))</f>
        <v/>
      </c>
      <c r="X312" s="29">
        <f>IF(OR(R312="",U312="",W312=""),"",SUMPRODUCT(($U$2:$U$501=U312)*ISNUMBER($W$2:$W$501)*($W$2:$W$501&lt;W312))+SUMPRODUCT(($U$2:U312=U312)*($W$2:W312=W312)))</f>
        <v/>
      </c>
      <c r="Y312" s="29">
        <f>IF(R312="","",IF(LEN(O312)&gt;0,O312,IF(ISNUMBER(N312),"Offered","Waiting")))</f>
        <v/>
      </c>
      <c r="Z312" s="29">
        <f>IF(AND(Y312="Waiting",X312&lt;&gt;""),SUMPRODUCT(($U$2:$U$501=U312)*($Y$2:$Y$501="Waiting")*ISNUMBER($W$2:$W$501)*($W$2:$W$501&lt;W312))+SUMPRODUCT(($U$2:U312=U312)*($Y$2:Y312="Waiting")*($W$2:W312=W312)),"")</f>
        <v/>
      </c>
      <c r="AA312" s="29">
        <f>IF(X312="","",U312&amp;"|"&amp;X312)</f>
        <v/>
      </c>
      <c r="AB312" s="29">
        <f>IF(Z312="","",U312&amp;"|"&amp;Z312)</f>
        <v/>
      </c>
    </row>
    <row r="313">
      <c r="M313" s="28" t="n"/>
      <c r="N313" s="33" t="n"/>
      <c r="O313" s="30" t="n"/>
      <c r="P313" s="30" t="n"/>
      <c r="Q313" s="28" t="n"/>
      <c r="R313" s="29">
        <f>IFERROR(TRIM(INDEX($A313:$L313,MATCH(Lists!$J$2,$A$1:$L$1,0))&amp;""),"")</f>
        <v/>
      </c>
      <c r="S313" s="29">
        <f>IFERROR(TRIM(INDEX($A313:$L313,MATCH(Lists!$J$3,$A$1:$L$1,0))&amp;""),"")</f>
        <v/>
      </c>
      <c r="T313" s="29">
        <f>IFERROR(TRIM(INDEX($A313:$L313,MATCH(Lists!$J$4,$A$1:$L$1,0))&amp;""),"")</f>
        <v/>
      </c>
      <c r="U313" s="29">
        <f>IFERROR(TRIM(INDEX($A313:$L313,MATCH(Lists!$J$5,$A$1:$L$1,0))&amp;""),"")</f>
        <v/>
      </c>
      <c r="V313" s="32">
        <f>IFERROR(IF(ISNUMBER(INDEX($A313:$L313,MATCH(Lists!$J$8,$A$1:$L$1,0))),INDEX($A313:$L313,MATCH(Lists!$J$8,$A$1:$L$1,0)),DATE(VALUE(LEFT(IFERROR(TRIM(INDEX($A313:$L313,MATCH(Lists!$J$8,$A$1:$L$1,0))&amp;""),""),4)),VALUE(MID(IFERROR(TRIM(INDEX($A313:$L313,MATCH(Lists!$J$8,$A$1:$L$1,0))&amp;""),""),6,2)),VALUE(MID(IFERROR(TRIM(INDEX($A313:$L313,MATCH(Lists!$J$8,$A$1:$L$1,0))&amp;""),""),9,2)))+TIME(VALUE(MID(IFERROR(TRIM(INDEX($A313:$L313,MATCH(Lists!$J$8,$A$1:$L$1,0))&amp;""),""),12,2)),VALUE(MID(IFERROR(TRIM(INDEX($A313:$L313,MATCH(Lists!$J$8,$A$1:$L$1,0))&amp;""),""),15,2)),VALUE(MID(IFERROR(TRIM(INDEX($A313:$L313,MATCH(Lists!$J$8,$A$1:$L$1,0))&amp;""),""),18,2)))),"")</f>
        <v/>
      </c>
      <c r="W313" s="29">
        <f>IF(V313="","",ROUND(V313*86400,0))</f>
        <v/>
      </c>
      <c r="X313" s="29">
        <f>IF(OR(R313="",U313="",W313=""),"",SUMPRODUCT(($U$2:$U$501=U313)*ISNUMBER($W$2:$W$501)*($W$2:$W$501&lt;W313))+SUMPRODUCT(($U$2:U313=U313)*($W$2:W313=W313)))</f>
        <v/>
      </c>
      <c r="Y313" s="29">
        <f>IF(R313="","",IF(LEN(O313)&gt;0,O313,IF(ISNUMBER(N313),"Offered","Waiting")))</f>
        <v/>
      </c>
      <c r="Z313" s="29">
        <f>IF(AND(Y313="Waiting",X313&lt;&gt;""),SUMPRODUCT(($U$2:$U$501=U313)*($Y$2:$Y$501="Waiting")*ISNUMBER($W$2:$W$501)*($W$2:$W$501&lt;W313))+SUMPRODUCT(($U$2:U313=U313)*($Y$2:Y313="Waiting")*($W$2:W313=W313)),"")</f>
        <v/>
      </c>
      <c r="AA313" s="29">
        <f>IF(X313="","",U313&amp;"|"&amp;X313)</f>
        <v/>
      </c>
      <c r="AB313" s="29">
        <f>IF(Z313="","",U313&amp;"|"&amp;Z313)</f>
        <v/>
      </c>
    </row>
    <row r="314">
      <c r="M314" s="28" t="n"/>
      <c r="N314" s="33" t="n"/>
      <c r="O314" s="30" t="n"/>
      <c r="P314" s="30" t="n"/>
      <c r="Q314" s="28" t="n"/>
      <c r="R314" s="29">
        <f>IFERROR(TRIM(INDEX($A314:$L314,MATCH(Lists!$J$2,$A$1:$L$1,0))&amp;""),"")</f>
        <v/>
      </c>
      <c r="S314" s="29">
        <f>IFERROR(TRIM(INDEX($A314:$L314,MATCH(Lists!$J$3,$A$1:$L$1,0))&amp;""),"")</f>
        <v/>
      </c>
      <c r="T314" s="29">
        <f>IFERROR(TRIM(INDEX($A314:$L314,MATCH(Lists!$J$4,$A$1:$L$1,0))&amp;""),"")</f>
        <v/>
      </c>
      <c r="U314" s="29">
        <f>IFERROR(TRIM(INDEX($A314:$L314,MATCH(Lists!$J$5,$A$1:$L$1,0))&amp;""),"")</f>
        <v/>
      </c>
      <c r="V314" s="32">
        <f>IFERROR(IF(ISNUMBER(INDEX($A314:$L314,MATCH(Lists!$J$8,$A$1:$L$1,0))),INDEX($A314:$L314,MATCH(Lists!$J$8,$A$1:$L$1,0)),DATE(VALUE(LEFT(IFERROR(TRIM(INDEX($A314:$L314,MATCH(Lists!$J$8,$A$1:$L$1,0))&amp;""),""),4)),VALUE(MID(IFERROR(TRIM(INDEX($A314:$L314,MATCH(Lists!$J$8,$A$1:$L$1,0))&amp;""),""),6,2)),VALUE(MID(IFERROR(TRIM(INDEX($A314:$L314,MATCH(Lists!$J$8,$A$1:$L$1,0))&amp;""),""),9,2)))+TIME(VALUE(MID(IFERROR(TRIM(INDEX($A314:$L314,MATCH(Lists!$J$8,$A$1:$L$1,0))&amp;""),""),12,2)),VALUE(MID(IFERROR(TRIM(INDEX($A314:$L314,MATCH(Lists!$J$8,$A$1:$L$1,0))&amp;""),""),15,2)),VALUE(MID(IFERROR(TRIM(INDEX($A314:$L314,MATCH(Lists!$J$8,$A$1:$L$1,0))&amp;""),""),18,2)))),"")</f>
        <v/>
      </c>
      <c r="W314" s="29">
        <f>IF(V314="","",ROUND(V314*86400,0))</f>
        <v/>
      </c>
      <c r="X314" s="29">
        <f>IF(OR(R314="",U314="",W314=""),"",SUMPRODUCT(($U$2:$U$501=U314)*ISNUMBER($W$2:$W$501)*($W$2:$W$501&lt;W314))+SUMPRODUCT(($U$2:U314=U314)*($W$2:W314=W314)))</f>
        <v/>
      </c>
      <c r="Y314" s="29">
        <f>IF(R314="","",IF(LEN(O314)&gt;0,O314,IF(ISNUMBER(N314),"Offered","Waiting")))</f>
        <v/>
      </c>
      <c r="Z314" s="29">
        <f>IF(AND(Y314="Waiting",X314&lt;&gt;""),SUMPRODUCT(($U$2:$U$501=U314)*($Y$2:$Y$501="Waiting")*ISNUMBER($W$2:$W$501)*($W$2:$W$501&lt;W314))+SUMPRODUCT(($U$2:U314=U314)*($Y$2:Y314="Waiting")*($W$2:W314=W314)),"")</f>
        <v/>
      </c>
      <c r="AA314" s="29">
        <f>IF(X314="","",U314&amp;"|"&amp;X314)</f>
        <v/>
      </c>
      <c r="AB314" s="29">
        <f>IF(Z314="","",U314&amp;"|"&amp;Z314)</f>
        <v/>
      </c>
    </row>
    <row r="315">
      <c r="M315" s="28" t="n"/>
      <c r="N315" s="33" t="n"/>
      <c r="O315" s="30" t="n"/>
      <c r="P315" s="30" t="n"/>
      <c r="Q315" s="28" t="n"/>
      <c r="R315" s="29">
        <f>IFERROR(TRIM(INDEX($A315:$L315,MATCH(Lists!$J$2,$A$1:$L$1,0))&amp;""),"")</f>
        <v/>
      </c>
      <c r="S315" s="29">
        <f>IFERROR(TRIM(INDEX($A315:$L315,MATCH(Lists!$J$3,$A$1:$L$1,0))&amp;""),"")</f>
        <v/>
      </c>
      <c r="T315" s="29">
        <f>IFERROR(TRIM(INDEX($A315:$L315,MATCH(Lists!$J$4,$A$1:$L$1,0))&amp;""),"")</f>
        <v/>
      </c>
      <c r="U315" s="29">
        <f>IFERROR(TRIM(INDEX($A315:$L315,MATCH(Lists!$J$5,$A$1:$L$1,0))&amp;""),"")</f>
        <v/>
      </c>
      <c r="V315" s="32">
        <f>IFERROR(IF(ISNUMBER(INDEX($A315:$L315,MATCH(Lists!$J$8,$A$1:$L$1,0))),INDEX($A315:$L315,MATCH(Lists!$J$8,$A$1:$L$1,0)),DATE(VALUE(LEFT(IFERROR(TRIM(INDEX($A315:$L315,MATCH(Lists!$J$8,$A$1:$L$1,0))&amp;""),""),4)),VALUE(MID(IFERROR(TRIM(INDEX($A315:$L315,MATCH(Lists!$J$8,$A$1:$L$1,0))&amp;""),""),6,2)),VALUE(MID(IFERROR(TRIM(INDEX($A315:$L315,MATCH(Lists!$J$8,$A$1:$L$1,0))&amp;""),""),9,2)))+TIME(VALUE(MID(IFERROR(TRIM(INDEX($A315:$L315,MATCH(Lists!$J$8,$A$1:$L$1,0))&amp;""),""),12,2)),VALUE(MID(IFERROR(TRIM(INDEX($A315:$L315,MATCH(Lists!$J$8,$A$1:$L$1,0))&amp;""),""),15,2)),VALUE(MID(IFERROR(TRIM(INDEX($A315:$L315,MATCH(Lists!$J$8,$A$1:$L$1,0))&amp;""),""),18,2)))),"")</f>
        <v/>
      </c>
      <c r="W315" s="29">
        <f>IF(V315="","",ROUND(V315*86400,0))</f>
        <v/>
      </c>
      <c r="X315" s="29">
        <f>IF(OR(R315="",U315="",W315=""),"",SUMPRODUCT(($U$2:$U$501=U315)*ISNUMBER($W$2:$W$501)*($W$2:$W$501&lt;W315))+SUMPRODUCT(($U$2:U315=U315)*($W$2:W315=W315)))</f>
        <v/>
      </c>
      <c r="Y315" s="29">
        <f>IF(R315="","",IF(LEN(O315)&gt;0,O315,IF(ISNUMBER(N315),"Offered","Waiting")))</f>
        <v/>
      </c>
      <c r="Z315" s="29">
        <f>IF(AND(Y315="Waiting",X315&lt;&gt;""),SUMPRODUCT(($U$2:$U$501=U315)*($Y$2:$Y$501="Waiting")*ISNUMBER($W$2:$W$501)*($W$2:$W$501&lt;W315))+SUMPRODUCT(($U$2:U315=U315)*($Y$2:Y315="Waiting")*($W$2:W315=W315)),"")</f>
        <v/>
      </c>
      <c r="AA315" s="29">
        <f>IF(X315="","",U315&amp;"|"&amp;X315)</f>
        <v/>
      </c>
      <c r="AB315" s="29">
        <f>IF(Z315="","",U315&amp;"|"&amp;Z315)</f>
        <v/>
      </c>
    </row>
    <row r="316">
      <c r="M316" s="28" t="n"/>
      <c r="N316" s="33" t="n"/>
      <c r="O316" s="30" t="n"/>
      <c r="P316" s="30" t="n"/>
      <c r="Q316" s="28" t="n"/>
      <c r="R316" s="29">
        <f>IFERROR(TRIM(INDEX($A316:$L316,MATCH(Lists!$J$2,$A$1:$L$1,0))&amp;""),"")</f>
        <v/>
      </c>
      <c r="S316" s="29">
        <f>IFERROR(TRIM(INDEX($A316:$L316,MATCH(Lists!$J$3,$A$1:$L$1,0))&amp;""),"")</f>
        <v/>
      </c>
      <c r="T316" s="29">
        <f>IFERROR(TRIM(INDEX($A316:$L316,MATCH(Lists!$J$4,$A$1:$L$1,0))&amp;""),"")</f>
        <v/>
      </c>
      <c r="U316" s="29">
        <f>IFERROR(TRIM(INDEX($A316:$L316,MATCH(Lists!$J$5,$A$1:$L$1,0))&amp;""),"")</f>
        <v/>
      </c>
      <c r="V316" s="32">
        <f>IFERROR(IF(ISNUMBER(INDEX($A316:$L316,MATCH(Lists!$J$8,$A$1:$L$1,0))),INDEX($A316:$L316,MATCH(Lists!$J$8,$A$1:$L$1,0)),DATE(VALUE(LEFT(IFERROR(TRIM(INDEX($A316:$L316,MATCH(Lists!$J$8,$A$1:$L$1,0))&amp;""),""),4)),VALUE(MID(IFERROR(TRIM(INDEX($A316:$L316,MATCH(Lists!$J$8,$A$1:$L$1,0))&amp;""),""),6,2)),VALUE(MID(IFERROR(TRIM(INDEX($A316:$L316,MATCH(Lists!$J$8,$A$1:$L$1,0))&amp;""),""),9,2)))+TIME(VALUE(MID(IFERROR(TRIM(INDEX($A316:$L316,MATCH(Lists!$J$8,$A$1:$L$1,0))&amp;""),""),12,2)),VALUE(MID(IFERROR(TRIM(INDEX($A316:$L316,MATCH(Lists!$J$8,$A$1:$L$1,0))&amp;""),""),15,2)),VALUE(MID(IFERROR(TRIM(INDEX($A316:$L316,MATCH(Lists!$J$8,$A$1:$L$1,0))&amp;""),""),18,2)))),"")</f>
        <v/>
      </c>
      <c r="W316" s="29">
        <f>IF(V316="","",ROUND(V316*86400,0))</f>
        <v/>
      </c>
      <c r="X316" s="29">
        <f>IF(OR(R316="",U316="",W316=""),"",SUMPRODUCT(($U$2:$U$501=U316)*ISNUMBER($W$2:$W$501)*($W$2:$W$501&lt;W316))+SUMPRODUCT(($U$2:U316=U316)*($W$2:W316=W316)))</f>
        <v/>
      </c>
      <c r="Y316" s="29">
        <f>IF(R316="","",IF(LEN(O316)&gt;0,O316,IF(ISNUMBER(N316),"Offered","Waiting")))</f>
        <v/>
      </c>
      <c r="Z316" s="29">
        <f>IF(AND(Y316="Waiting",X316&lt;&gt;""),SUMPRODUCT(($U$2:$U$501=U316)*($Y$2:$Y$501="Waiting")*ISNUMBER($W$2:$W$501)*($W$2:$W$501&lt;W316))+SUMPRODUCT(($U$2:U316=U316)*($Y$2:Y316="Waiting")*($W$2:W316=W316)),"")</f>
        <v/>
      </c>
      <c r="AA316" s="29">
        <f>IF(X316="","",U316&amp;"|"&amp;X316)</f>
        <v/>
      </c>
      <c r="AB316" s="29">
        <f>IF(Z316="","",U316&amp;"|"&amp;Z316)</f>
        <v/>
      </c>
    </row>
    <row r="317">
      <c r="M317" s="28" t="n"/>
      <c r="N317" s="33" t="n"/>
      <c r="O317" s="30" t="n"/>
      <c r="P317" s="30" t="n"/>
      <c r="Q317" s="28" t="n"/>
      <c r="R317" s="29">
        <f>IFERROR(TRIM(INDEX($A317:$L317,MATCH(Lists!$J$2,$A$1:$L$1,0))&amp;""),"")</f>
        <v/>
      </c>
      <c r="S317" s="29">
        <f>IFERROR(TRIM(INDEX($A317:$L317,MATCH(Lists!$J$3,$A$1:$L$1,0))&amp;""),"")</f>
        <v/>
      </c>
      <c r="T317" s="29">
        <f>IFERROR(TRIM(INDEX($A317:$L317,MATCH(Lists!$J$4,$A$1:$L$1,0))&amp;""),"")</f>
        <v/>
      </c>
      <c r="U317" s="29">
        <f>IFERROR(TRIM(INDEX($A317:$L317,MATCH(Lists!$J$5,$A$1:$L$1,0))&amp;""),"")</f>
        <v/>
      </c>
      <c r="V317" s="32">
        <f>IFERROR(IF(ISNUMBER(INDEX($A317:$L317,MATCH(Lists!$J$8,$A$1:$L$1,0))),INDEX($A317:$L317,MATCH(Lists!$J$8,$A$1:$L$1,0)),DATE(VALUE(LEFT(IFERROR(TRIM(INDEX($A317:$L317,MATCH(Lists!$J$8,$A$1:$L$1,0))&amp;""),""),4)),VALUE(MID(IFERROR(TRIM(INDEX($A317:$L317,MATCH(Lists!$J$8,$A$1:$L$1,0))&amp;""),""),6,2)),VALUE(MID(IFERROR(TRIM(INDEX($A317:$L317,MATCH(Lists!$J$8,$A$1:$L$1,0))&amp;""),""),9,2)))+TIME(VALUE(MID(IFERROR(TRIM(INDEX($A317:$L317,MATCH(Lists!$J$8,$A$1:$L$1,0))&amp;""),""),12,2)),VALUE(MID(IFERROR(TRIM(INDEX($A317:$L317,MATCH(Lists!$J$8,$A$1:$L$1,0))&amp;""),""),15,2)),VALUE(MID(IFERROR(TRIM(INDEX($A317:$L317,MATCH(Lists!$J$8,$A$1:$L$1,0))&amp;""),""),18,2)))),"")</f>
        <v/>
      </c>
      <c r="W317" s="29">
        <f>IF(V317="","",ROUND(V317*86400,0))</f>
        <v/>
      </c>
      <c r="X317" s="29">
        <f>IF(OR(R317="",U317="",W317=""),"",SUMPRODUCT(($U$2:$U$501=U317)*ISNUMBER($W$2:$W$501)*($W$2:$W$501&lt;W317))+SUMPRODUCT(($U$2:U317=U317)*($W$2:W317=W317)))</f>
        <v/>
      </c>
      <c r="Y317" s="29">
        <f>IF(R317="","",IF(LEN(O317)&gt;0,O317,IF(ISNUMBER(N317),"Offered","Waiting")))</f>
        <v/>
      </c>
      <c r="Z317" s="29">
        <f>IF(AND(Y317="Waiting",X317&lt;&gt;""),SUMPRODUCT(($U$2:$U$501=U317)*($Y$2:$Y$501="Waiting")*ISNUMBER($W$2:$W$501)*($W$2:$W$501&lt;W317))+SUMPRODUCT(($U$2:U317=U317)*($Y$2:Y317="Waiting")*($W$2:W317=W317)),"")</f>
        <v/>
      </c>
      <c r="AA317" s="29">
        <f>IF(X317="","",U317&amp;"|"&amp;X317)</f>
        <v/>
      </c>
      <c r="AB317" s="29">
        <f>IF(Z317="","",U317&amp;"|"&amp;Z317)</f>
        <v/>
      </c>
    </row>
    <row r="318">
      <c r="M318" s="28" t="n"/>
      <c r="N318" s="33" t="n"/>
      <c r="O318" s="30" t="n"/>
      <c r="P318" s="30" t="n"/>
      <c r="Q318" s="28" t="n"/>
      <c r="R318" s="29">
        <f>IFERROR(TRIM(INDEX($A318:$L318,MATCH(Lists!$J$2,$A$1:$L$1,0))&amp;""),"")</f>
        <v/>
      </c>
      <c r="S318" s="29">
        <f>IFERROR(TRIM(INDEX($A318:$L318,MATCH(Lists!$J$3,$A$1:$L$1,0))&amp;""),"")</f>
        <v/>
      </c>
      <c r="T318" s="29">
        <f>IFERROR(TRIM(INDEX($A318:$L318,MATCH(Lists!$J$4,$A$1:$L$1,0))&amp;""),"")</f>
        <v/>
      </c>
      <c r="U318" s="29">
        <f>IFERROR(TRIM(INDEX($A318:$L318,MATCH(Lists!$J$5,$A$1:$L$1,0))&amp;""),"")</f>
        <v/>
      </c>
      <c r="V318" s="32">
        <f>IFERROR(IF(ISNUMBER(INDEX($A318:$L318,MATCH(Lists!$J$8,$A$1:$L$1,0))),INDEX($A318:$L318,MATCH(Lists!$J$8,$A$1:$L$1,0)),DATE(VALUE(LEFT(IFERROR(TRIM(INDEX($A318:$L318,MATCH(Lists!$J$8,$A$1:$L$1,0))&amp;""),""),4)),VALUE(MID(IFERROR(TRIM(INDEX($A318:$L318,MATCH(Lists!$J$8,$A$1:$L$1,0))&amp;""),""),6,2)),VALUE(MID(IFERROR(TRIM(INDEX($A318:$L318,MATCH(Lists!$J$8,$A$1:$L$1,0))&amp;""),""),9,2)))+TIME(VALUE(MID(IFERROR(TRIM(INDEX($A318:$L318,MATCH(Lists!$J$8,$A$1:$L$1,0))&amp;""),""),12,2)),VALUE(MID(IFERROR(TRIM(INDEX($A318:$L318,MATCH(Lists!$J$8,$A$1:$L$1,0))&amp;""),""),15,2)),VALUE(MID(IFERROR(TRIM(INDEX($A318:$L318,MATCH(Lists!$J$8,$A$1:$L$1,0))&amp;""),""),18,2)))),"")</f>
        <v/>
      </c>
      <c r="W318" s="29">
        <f>IF(V318="","",ROUND(V318*86400,0))</f>
        <v/>
      </c>
      <c r="X318" s="29">
        <f>IF(OR(R318="",U318="",W318=""),"",SUMPRODUCT(($U$2:$U$501=U318)*ISNUMBER($W$2:$W$501)*($W$2:$W$501&lt;W318))+SUMPRODUCT(($U$2:U318=U318)*($W$2:W318=W318)))</f>
        <v/>
      </c>
      <c r="Y318" s="29">
        <f>IF(R318="","",IF(LEN(O318)&gt;0,O318,IF(ISNUMBER(N318),"Offered","Waiting")))</f>
        <v/>
      </c>
      <c r="Z318" s="29">
        <f>IF(AND(Y318="Waiting",X318&lt;&gt;""),SUMPRODUCT(($U$2:$U$501=U318)*($Y$2:$Y$501="Waiting")*ISNUMBER($W$2:$W$501)*($W$2:$W$501&lt;W318))+SUMPRODUCT(($U$2:U318=U318)*($Y$2:Y318="Waiting")*($W$2:W318=W318)),"")</f>
        <v/>
      </c>
      <c r="AA318" s="29">
        <f>IF(X318="","",U318&amp;"|"&amp;X318)</f>
        <v/>
      </c>
      <c r="AB318" s="29">
        <f>IF(Z318="","",U318&amp;"|"&amp;Z318)</f>
        <v/>
      </c>
    </row>
    <row r="319">
      <c r="M319" s="28" t="n"/>
      <c r="N319" s="33" t="n"/>
      <c r="O319" s="30" t="n"/>
      <c r="P319" s="30" t="n"/>
      <c r="Q319" s="28" t="n"/>
      <c r="R319" s="29">
        <f>IFERROR(TRIM(INDEX($A319:$L319,MATCH(Lists!$J$2,$A$1:$L$1,0))&amp;""),"")</f>
        <v/>
      </c>
      <c r="S319" s="29">
        <f>IFERROR(TRIM(INDEX($A319:$L319,MATCH(Lists!$J$3,$A$1:$L$1,0))&amp;""),"")</f>
        <v/>
      </c>
      <c r="T319" s="29">
        <f>IFERROR(TRIM(INDEX($A319:$L319,MATCH(Lists!$J$4,$A$1:$L$1,0))&amp;""),"")</f>
        <v/>
      </c>
      <c r="U319" s="29">
        <f>IFERROR(TRIM(INDEX($A319:$L319,MATCH(Lists!$J$5,$A$1:$L$1,0))&amp;""),"")</f>
        <v/>
      </c>
      <c r="V319" s="32">
        <f>IFERROR(IF(ISNUMBER(INDEX($A319:$L319,MATCH(Lists!$J$8,$A$1:$L$1,0))),INDEX($A319:$L319,MATCH(Lists!$J$8,$A$1:$L$1,0)),DATE(VALUE(LEFT(IFERROR(TRIM(INDEX($A319:$L319,MATCH(Lists!$J$8,$A$1:$L$1,0))&amp;""),""),4)),VALUE(MID(IFERROR(TRIM(INDEX($A319:$L319,MATCH(Lists!$J$8,$A$1:$L$1,0))&amp;""),""),6,2)),VALUE(MID(IFERROR(TRIM(INDEX($A319:$L319,MATCH(Lists!$J$8,$A$1:$L$1,0))&amp;""),""),9,2)))+TIME(VALUE(MID(IFERROR(TRIM(INDEX($A319:$L319,MATCH(Lists!$J$8,$A$1:$L$1,0))&amp;""),""),12,2)),VALUE(MID(IFERROR(TRIM(INDEX($A319:$L319,MATCH(Lists!$J$8,$A$1:$L$1,0))&amp;""),""),15,2)),VALUE(MID(IFERROR(TRIM(INDEX($A319:$L319,MATCH(Lists!$J$8,$A$1:$L$1,0))&amp;""),""),18,2)))),"")</f>
        <v/>
      </c>
      <c r="W319" s="29">
        <f>IF(V319="","",ROUND(V319*86400,0))</f>
        <v/>
      </c>
      <c r="X319" s="29">
        <f>IF(OR(R319="",U319="",W319=""),"",SUMPRODUCT(($U$2:$U$501=U319)*ISNUMBER($W$2:$W$501)*($W$2:$W$501&lt;W319))+SUMPRODUCT(($U$2:U319=U319)*($W$2:W319=W319)))</f>
        <v/>
      </c>
      <c r="Y319" s="29">
        <f>IF(R319="","",IF(LEN(O319)&gt;0,O319,IF(ISNUMBER(N319),"Offered","Waiting")))</f>
        <v/>
      </c>
      <c r="Z319" s="29">
        <f>IF(AND(Y319="Waiting",X319&lt;&gt;""),SUMPRODUCT(($U$2:$U$501=U319)*($Y$2:$Y$501="Waiting")*ISNUMBER($W$2:$W$501)*($W$2:$W$501&lt;W319))+SUMPRODUCT(($U$2:U319=U319)*($Y$2:Y319="Waiting")*($W$2:W319=W319)),"")</f>
        <v/>
      </c>
      <c r="AA319" s="29">
        <f>IF(X319="","",U319&amp;"|"&amp;X319)</f>
        <v/>
      </c>
      <c r="AB319" s="29">
        <f>IF(Z319="","",U319&amp;"|"&amp;Z319)</f>
        <v/>
      </c>
    </row>
    <row r="320">
      <c r="M320" s="28" t="n"/>
      <c r="N320" s="33" t="n"/>
      <c r="O320" s="30" t="n"/>
      <c r="P320" s="30" t="n"/>
      <c r="Q320" s="28" t="n"/>
      <c r="R320" s="29">
        <f>IFERROR(TRIM(INDEX($A320:$L320,MATCH(Lists!$J$2,$A$1:$L$1,0))&amp;""),"")</f>
        <v/>
      </c>
      <c r="S320" s="29">
        <f>IFERROR(TRIM(INDEX($A320:$L320,MATCH(Lists!$J$3,$A$1:$L$1,0))&amp;""),"")</f>
        <v/>
      </c>
      <c r="T320" s="29">
        <f>IFERROR(TRIM(INDEX($A320:$L320,MATCH(Lists!$J$4,$A$1:$L$1,0))&amp;""),"")</f>
        <v/>
      </c>
      <c r="U320" s="29">
        <f>IFERROR(TRIM(INDEX($A320:$L320,MATCH(Lists!$J$5,$A$1:$L$1,0))&amp;""),"")</f>
        <v/>
      </c>
      <c r="V320" s="32">
        <f>IFERROR(IF(ISNUMBER(INDEX($A320:$L320,MATCH(Lists!$J$8,$A$1:$L$1,0))),INDEX($A320:$L320,MATCH(Lists!$J$8,$A$1:$L$1,0)),DATE(VALUE(LEFT(IFERROR(TRIM(INDEX($A320:$L320,MATCH(Lists!$J$8,$A$1:$L$1,0))&amp;""),""),4)),VALUE(MID(IFERROR(TRIM(INDEX($A320:$L320,MATCH(Lists!$J$8,$A$1:$L$1,0))&amp;""),""),6,2)),VALUE(MID(IFERROR(TRIM(INDEX($A320:$L320,MATCH(Lists!$J$8,$A$1:$L$1,0))&amp;""),""),9,2)))+TIME(VALUE(MID(IFERROR(TRIM(INDEX($A320:$L320,MATCH(Lists!$J$8,$A$1:$L$1,0))&amp;""),""),12,2)),VALUE(MID(IFERROR(TRIM(INDEX($A320:$L320,MATCH(Lists!$J$8,$A$1:$L$1,0))&amp;""),""),15,2)),VALUE(MID(IFERROR(TRIM(INDEX($A320:$L320,MATCH(Lists!$J$8,$A$1:$L$1,0))&amp;""),""),18,2)))),"")</f>
        <v/>
      </c>
      <c r="W320" s="29">
        <f>IF(V320="","",ROUND(V320*86400,0))</f>
        <v/>
      </c>
      <c r="X320" s="29">
        <f>IF(OR(R320="",U320="",W320=""),"",SUMPRODUCT(($U$2:$U$501=U320)*ISNUMBER($W$2:$W$501)*($W$2:$W$501&lt;W320))+SUMPRODUCT(($U$2:U320=U320)*($W$2:W320=W320)))</f>
        <v/>
      </c>
      <c r="Y320" s="29">
        <f>IF(R320="","",IF(LEN(O320)&gt;0,O320,IF(ISNUMBER(N320),"Offered","Waiting")))</f>
        <v/>
      </c>
      <c r="Z320" s="29">
        <f>IF(AND(Y320="Waiting",X320&lt;&gt;""),SUMPRODUCT(($U$2:$U$501=U320)*($Y$2:$Y$501="Waiting")*ISNUMBER($W$2:$W$501)*($W$2:$W$501&lt;W320))+SUMPRODUCT(($U$2:U320=U320)*($Y$2:Y320="Waiting")*($W$2:W320=W320)),"")</f>
        <v/>
      </c>
      <c r="AA320" s="29">
        <f>IF(X320="","",U320&amp;"|"&amp;X320)</f>
        <v/>
      </c>
      <c r="AB320" s="29">
        <f>IF(Z320="","",U320&amp;"|"&amp;Z320)</f>
        <v/>
      </c>
    </row>
    <row r="321">
      <c r="M321" s="28" t="n"/>
      <c r="N321" s="33" t="n"/>
      <c r="O321" s="30" t="n"/>
      <c r="P321" s="30" t="n"/>
      <c r="Q321" s="28" t="n"/>
      <c r="R321" s="29">
        <f>IFERROR(TRIM(INDEX($A321:$L321,MATCH(Lists!$J$2,$A$1:$L$1,0))&amp;""),"")</f>
        <v/>
      </c>
      <c r="S321" s="29">
        <f>IFERROR(TRIM(INDEX($A321:$L321,MATCH(Lists!$J$3,$A$1:$L$1,0))&amp;""),"")</f>
        <v/>
      </c>
      <c r="T321" s="29">
        <f>IFERROR(TRIM(INDEX($A321:$L321,MATCH(Lists!$J$4,$A$1:$L$1,0))&amp;""),"")</f>
        <v/>
      </c>
      <c r="U321" s="29">
        <f>IFERROR(TRIM(INDEX($A321:$L321,MATCH(Lists!$J$5,$A$1:$L$1,0))&amp;""),"")</f>
        <v/>
      </c>
      <c r="V321" s="32">
        <f>IFERROR(IF(ISNUMBER(INDEX($A321:$L321,MATCH(Lists!$J$8,$A$1:$L$1,0))),INDEX($A321:$L321,MATCH(Lists!$J$8,$A$1:$L$1,0)),DATE(VALUE(LEFT(IFERROR(TRIM(INDEX($A321:$L321,MATCH(Lists!$J$8,$A$1:$L$1,0))&amp;""),""),4)),VALUE(MID(IFERROR(TRIM(INDEX($A321:$L321,MATCH(Lists!$J$8,$A$1:$L$1,0))&amp;""),""),6,2)),VALUE(MID(IFERROR(TRIM(INDEX($A321:$L321,MATCH(Lists!$J$8,$A$1:$L$1,0))&amp;""),""),9,2)))+TIME(VALUE(MID(IFERROR(TRIM(INDEX($A321:$L321,MATCH(Lists!$J$8,$A$1:$L$1,0))&amp;""),""),12,2)),VALUE(MID(IFERROR(TRIM(INDEX($A321:$L321,MATCH(Lists!$J$8,$A$1:$L$1,0))&amp;""),""),15,2)),VALUE(MID(IFERROR(TRIM(INDEX($A321:$L321,MATCH(Lists!$J$8,$A$1:$L$1,0))&amp;""),""),18,2)))),"")</f>
        <v/>
      </c>
      <c r="W321" s="29">
        <f>IF(V321="","",ROUND(V321*86400,0))</f>
        <v/>
      </c>
      <c r="X321" s="29">
        <f>IF(OR(R321="",U321="",W321=""),"",SUMPRODUCT(($U$2:$U$501=U321)*ISNUMBER($W$2:$W$501)*($W$2:$W$501&lt;W321))+SUMPRODUCT(($U$2:U321=U321)*($W$2:W321=W321)))</f>
        <v/>
      </c>
      <c r="Y321" s="29">
        <f>IF(R321="","",IF(LEN(O321)&gt;0,O321,IF(ISNUMBER(N321),"Offered","Waiting")))</f>
        <v/>
      </c>
      <c r="Z321" s="29">
        <f>IF(AND(Y321="Waiting",X321&lt;&gt;""),SUMPRODUCT(($U$2:$U$501=U321)*($Y$2:$Y$501="Waiting")*ISNUMBER($W$2:$W$501)*($W$2:$W$501&lt;W321))+SUMPRODUCT(($U$2:U321=U321)*($Y$2:Y321="Waiting")*($W$2:W321=W321)),"")</f>
        <v/>
      </c>
      <c r="AA321" s="29">
        <f>IF(X321="","",U321&amp;"|"&amp;X321)</f>
        <v/>
      </c>
      <c r="AB321" s="29">
        <f>IF(Z321="","",U321&amp;"|"&amp;Z321)</f>
        <v/>
      </c>
    </row>
    <row r="322">
      <c r="M322" s="28" t="n"/>
      <c r="N322" s="33" t="n"/>
      <c r="O322" s="30" t="n"/>
      <c r="P322" s="30" t="n"/>
      <c r="Q322" s="28" t="n"/>
      <c r="R322" s="29">
        <f>IFERROR(TRIM(INDEX($A322:$L322,MATCH(Lists!$J$2,$A$1:$L$1,0))&amp;""),"")</f>
        <v/>
      </c>
      <c r="S322" s="29">
        <f>IFERROR(TRIM(INDEX($A322:$L322,MATCH(Lists!$J$3,$A$1:$L$1,0))&amp;""),"")</f>
        <v/>
      </c>
      <c r="T322" s="29">
        <f>IFERROR(TRIM(INDEX($A322:$L322,MATCH(Lists!$J$4,$A$1:$L$1,0))&amp;""),"")</f>
        <v/>
      </c>
      <c r="U322" s="29">
        <f>IFERROR(TRIM(INDEX($A322:$L322,MATCH(Lists!$J$5,$A$1:$L$1,0))&amp;""),"")</f>
        <v/>
      </c>
      <c r="V322" s="32">
        <f>IFERROR(IF(ISNUMBER(INDEX($A322:$L322,MATCH(Lists!$J$8,$A$1:$L$1,0))),INDEX($A322:$L322,MATCH(Lists!$J$8,$A$1:$L$1,0)),DATE(VALUE(LEFT(IFERROR(TRIM(INDEX($A322:$L322,MATCH(Lists!$J$8,$A$1:$L$1,0))&amp;""),""),4)),VALUE(MID(IFERROR(TRIM(INDEX($A322:$L322,MATCH(Lists!$J$8,$A$1:$L$1,0))&amp;""),""),6,2)),VALUE(MID(IFERROR(TRIM(INDEX($A322:$L322,MATCH(Lists!$J$8,$A$1:$L$1,0))&amp;""),""),9,2)))+TIME(VALUE(MID(IFERROR(TRIM(INDEX($A322:$L322,MATCH(Lists!$J$8,$A$1:$L$1,0))&amp;""),""),12,2)),VALUE(MID(IFERROR(TRIM(INDEX($A322:$L322,MATCH(Lists!$J$8,$A$1:$L$1,0))&amp;""),""),15,2)),VALUE(MID(IFERROR(TRIM(INDEX($A322:$L322,MATCH(Lists!$J$8,$A$1:$L$1,0))&amp;""),""),18,2)))),"")</f>
        <v/>
      </c>
      <c r="W322" s="29">
        <f>IF(V322="","",ROUND(V322*86400,0))</f>
        <v/>
      </c>
      <c r="X322" s="29">
        <f>IF(OR(R322="",U322="",W322=""),"",SUMPRODUCT(($U$2:$U$501=U322)*ISNUMBER($W$2:$W$501)*($W$2:$W$501&lt;W322))+SUMPRODUCT(($U$2:U322=U322)*($W$2:W322=W322)))</f>
        <v/>
      </c>
      <c r="Y322" s="29">
        <f>IF(R322="","",IF(LEN(O322)&gt;0,O322,IF(ISNUMBER(N322),"Offered","Waiting")))</f>
        <v/>
      </c>
      <c r="Z322" s="29">
        <f>IF(AND(Y322="Waiting",X322&lt;&gt;""),SUMPRODUCT(($U$2:$U$501=U322)*($Y$2:$Y$501="Waiting")*ISNUMBER($W$2:$W$501)*($W$2:$W$501&lt;W322))+SUMPRODUCT(($U$2:U322=U322)*($Y$2:Y322="Waiting")*($W$2:W322=W322)),"")</f>
        <v/>
      </c>
      <c r="AA322" s="29">
        <f>IF(X322="","",U322&amp;"|"&amp;X322)</f>
        <v/>
      </c>
      <c r="AB322" s="29">
        <f>IF(Z322="","",U322&amp;"|"&amp;Z322)</f>
        <v/>
      </c>
    </row>
    <row r="323">
      <c r="M323" s="28" t="n"/>
      <c r="N323" s="33" t="n"/>
      <c r="O323" s="30" t="n"/>
      <c r="P323" s="30" t="n"/>
      <c r="Q323" s="28" t="n"/>
      <c r="R323" s="29">
        <f>IFERROR(TRIM(INDEX($A323:$L323,MATCH(Lists!$J$2,$A$1:$L$1,0))&amp;""),"")</f>
        <v/>
      </c>
      <c r="S323" s="29">
        <f>IFERROR(TRIM(INDEX($A323:$L323,MATCH(Lists!$J$3,$A$1:$L$1,0))&amp;""),"")</f>
        <v/>
      </c>
      <c r="T323" s="29">
        <f>IFERROR(TRIM(INDEX($A323:$L323,MATCH(Lists!$J$4,$A$1:$L$1,0))&amp;""),"")</f>
        <v/>
      </c>
      <c r="U323" s="29">
        <f>IFERROR(TRIM(INDEX($A323:$L323,MATCH(Lists!$J$5,$A$1:$L$1,0))&amp;""),"")</f>
        <v/>
      </c>
      <c r="V323" s="32">
        <f>IFERROR(IF(ISNUMBER(INDEX($A323:$L323,MATCH(Lists!$J$8,$A$1:$L$1,0))),INDEX($A323:$L323,MATCH(Lists!$J$8,$A$1:$L$1,0)),DATE(VALUE(LEFT(IFERROR(TRIM(INDEX($A323:$L323,MATCH(Lists!$J$8,$A$1:$L$1,0))&amp;""),""),4)),VALUE(MID(IFERROR(TRIM(INDEX($A323:$L323,MATCH(Lists!$J$8,$A$1:$L$1,0))&amp;""),""),6,2)),VALUE(MID(IFERROR(TRIM(INDEX($A323:$L323,MATCH(Lists!$J$8,$A$1:$L$1,0))&amp;""),""),9,2)))+TIME(VALUE(MID(IFERROR(TRIM(INDEX($A323:$L323,MATCH(Lists!$J$8,$A$1:$L$1,0))&amp;""),""),12,2)),VALUE(MID(IFERROR(TRIM(INDEX($A323:$L323,MATCH(Lists!$J$8,$A$1:$L$1,0))&amp;""),""),15,2)),VALUE(MID(IFERROR(TRIM(INDEX($A323:$L323,MATCH(Lists!$J$8,$A$1:$L$1,0))&amp;""),""),18,2)))),"")</f>
        <v/>
      </c>
      <c r="W323" s="29">
        <f>IF(V323="","",ROUND(V323*86400,0))</f>
        <v/>
      </c>
      <c r="X323" s="29">
        <f>IF(OR(R323="",U323="",W323=""),"",SUMPRODUCT(($U$2:$U$501=U323)*ISNUMBER($W$2:$W$501)*($W$2:$W$501&lt;W323))+SUMPRODUCT(($U$2:U323=U323)*($W$2:W323=W323)))</f>
        <v/>
      </c>
      <c r="Y323" s="29">
        <f>IF(R323="","",IF(LEN(O323)&gt;0,O323,IF(ISNUMBER(N323),"Offered","Waiting")))</f>
        <v/>
      </c>
      <c r="Z323" s="29">
        <f>IF(AND(Y323="Waiting",X323&lt;&gt;""),SUMPRODUCT(($U$2:$U$501=U323)*($Y$2:$Y$501="Waiting")*ISNUMBER($W$2:$W$501)*($W$2:$W$501&lt;W323))+SUMPRODUCT(($U$2:U323=U323)*($Y$2:Y323="Waiting")*($W$2:W323=W323)),"")</f>
        <v/>
      </c>
      <c r="AA323" s="29">
        <f>IF(X323="","",U323&amp;"|"&amp;X323)</f>
        <v/>
      </c>
      <c r="AB323" s="29">
        <f>IF(Z323="","",U323&amp;"|"&amp;Z323)</f>
        <v/>
      </c>
    </row>
    <row r="324">
      <c r="M324" s="28" t="n"/>
      <c r="N324" s="33" t="n"/>
      <c r="O324" s="30" t="n"/>
      <c r="P324" s="30" t="n"/>
      <c r="Q324" s="28" t="n"/>
      <c r="R324" s="29">
        <f>IFERROR(TRIM(INDEX($A324:$L324,MATCH(Lists!$J$2,$A$1:$L$1,0))&amp;""),"")</f>
        <v/>
      </c>
      <c r="S324" s="29">
        <f>IFERROR(TRIM(INDEX($A324:$L324,MATCH(Lists!$J$3,$A$1:$L$1,0))&amp;""),"")</f>
        <v/>
      </c>
      <c r="T324" s="29">
        <f>IFERROR(TRIM(INDEX($A324:$L324,MATCH(Lists!$J$4,$A$1:$L$1,0))&amp;""),"")</f>
        <v/>
      </c>
      <c r="U324" s="29">
        <f>IFERROR(TRIM(INDEX($A324:$L324,MATCH(Lists!$J$5,$A$1:$L$1,0))&amp;""),"")</f>
        <v/>
      </c>
      <c r="V324" s="32">
        <f>IFERROR(IF(ISNUMBER(INDEX($A324:$L324,MATCH(Lists!$J$8,$A$1:$L$1,0))),INDEX($A324:$L324,MATCH(Lists!$J$8,$A$1:$L$1,0)),DATE(VALUE(LEFT(IFERROR(TRIM(INDEX($A324:$L324,MATCH(Lists!$J$8,$A$1:$L$1,0))&amp;""),""),4)),VALUE(MID(IFERROR(TRIM(INDEX($A324:$L324,MATCH(Lists!$J$8,$A$1:$L$1,0))&amp;""),""),6,2)),VALUE(MID(IFERROR(TRIM(INDEX($A324:$L324,MATCH(Lists!$J$8,$A$1:$L$1,0))&amp;""),""),9,2)))+TIME(VALUE(MID(IFERROR(TRIM(INDEX($A324:$L324,MATCH(Lists!$J$8,$A$1:$L$1,0))&amp;""),""),12,2)),VALUE(MID(IFERROR(TRIM(INDEX($A324:$L324,MATCH(Lists!$J$8,$A$1:$L$1,0))&amp;""),""),15,2)),VALUE(MID(IFERROR(TRIM(INDEX($A324:$L324,MATCH(Lists!$J$8,$A$1:$L$1,0))&amp;""),""),18,2)))),"")</f>
        <v/>
      </c>
      <c r="W324" s="29">
        <f>IF(V324="","",ROUND(V324*86400,0))</f>
        <v/>
      </c>
      <c r="X324" s="29">
        <f>IF(OR(R324="",U324="",W324=""),"",SUMPRODUCT(($U$2:$U$501=U324)*ISNUMBER($W$2:$W$501)*($W$2:$W$501&lt;W324))+SUMPRODUCT(($U$2:U324=U324)*($W$2:W324=W324)))</f>
        <v/>
      </c>
      <c r="Y324" s="29">
        <f>IF(R324="","",IF(LEN(O324)&gt;0,O324,IF(ISNUMBER(N324),"Offered","Waiting")))</f>
        <v/>
      </c>
      <c r="Z324" s="29">
        <f>IF(AND(Y324="Waiting",X324&lt;&gt;""),SUMPRODUCT(($U$2:$U$501=U324)*($Y$2:$Y$501="Waiting")*ISNUMBER($W$2:$W$501)*($W$2:$W$501&lt;W324))+SUMPRODUCT(($U$2:U324=U324)*($Y$2:Y324="Waiting")*($W$2:W324=W324)),"")</f>
        <v/>
      </c>
      <c r="AA324" s="29">
        <f>IF(X324="","",U324&amp;"|"&amp;X324)</f>
        <v/>
      </c>
      <c r="AB324" s="29">
        <f>IF(Z324="","",U324&amp;"|"&amp;Z324)</f>
        <v/>
      </c>
    </row>
    <row r="325">
      <c r="M325" s="28" t="n"/>
      <c r="N325" s="33" t="n"/>
      <c r="O325" s="30" t="n"/>
      <c r="P325" s="30" t="n"/>
      <c r="Q325" s="28" t="n"/>
      <c r="R325" s="29">
        <f>IFERROR(TRIM(INDEX($A325:$L325,MATCH(Lists!$J$2,$A$1:$L$1,0))&amp;""),"")</f>
        <v/>
      </c>
      <c r="S325" s="29">
        <f>IFERROR(TRIM(INDEX($A325:$L325,MATCH(Lists!$J$3,$A$1:$L$1,0))&amp;""),"")</f>
        <v/>
      </c>
      <c r="T325" s="29">
        <f>IFERROR(TRIM(INDEX($A325:$L325,MATCH(Lists!$J$4,$A$1:$L$1,0))&amp;""),"")</f>
        <v/>
      </c>
      <c r="U325" s="29">
        <f>IFERROR(TRIM(INDEX($A325:$L325,MATCH(Lists!$J$5,$A$1:$L$1,0))&amp;""),"")</f>
        <v/>
      </c>
      <c r="V325" s="32">
        <f>IFERROR(IF(ISNUMBER(INDEX($A325:$L325,MATCH(Lists!$J$8,$A$1:$L$1,0))),INDEX($A325:$L325,MATCH(Lists!$J$8,$A$1:$L$1,0)),DATE(VALUE(LEFT(IFERROR(TRIM(INDEX($A325:$L325,MATCH(Lists!$J$8,$A$1:$L$1,0))&amp;""),""),4)),VALUE(MID(IFERROR(TRIM(INDEX($A325:$L325,MATCH(Lists!$J$8,$A$1:$L$1,0))&amp;""),""),6,2)),VALUE(MID(IFERROR(TRIM(INDEX($A325:$L325,MATCH(Lists!$J$8,$A$1:$L$1,0))&amp;""),""),9,2)))+TIME(VALUE(MID(IFERROR(TRIM(INDEX($A325:$L325,MATCH(Lists!$J$8,$A$1:$L$1,0))&amp;""),""),12,2)),VALUE(MID(IFERROR(TRIM(INDEX($A325:$L325,MATCH(Lists!$J$8,$A$1:$L$1,0))&amp;""),""),15,2)),VALUE(MID(IFERROR(TRIM(INDEX($A325:$L325,MATCH(Lists!$J$8,$A$1:$L$1,0))&amp;""),""),18,2)))),"")</f>
        <v/>
      </c>
      <c r="W325" s="29">
        <f>IF(V325="","",ROUND(V325*86400,0))</f>
        <v/>
      </c>
      <c r="X325" s="29">
        <f>IF(OR(R325="",U325="",W325=""),"",SUMPRODUCT(($U$2:$U$501=U325)*ISNUMBER($W$2:$W$501)*($W$2:$W$501&lt;W325))+SUMPRODUCT(($U$2:U325=U325)*($W$2:W325=W325)))</f>
        <v/>
      </c>
      <c r="Y325" s="29">
        <f>IF(R325="","",IF(LEN(O325)&gt;0,O325,IF(ISNUMBER(N325),"Offered","Waiting")))</f>
        <v/>
      </c>
      <c r="Z325" s="29">
        <f>IF(AND(Y325="Waiting",X325&lt;&gt;""),SUMPRODUCT(($U$2:$U$501=U325)*($Y$2:$Y$501="Waiting")*ISNUMBER($W$2:$W$501)*($W$2:$W$501&lt;W325))+SUMPRODUCT(($U$2:U325=U325)*($Y$2:Y325="Waiting")*($W$2:W325=W325)),"")</f>
        <v/>
      </c>
      <c r="AA325" s="29">
        <f>IF(X325="","",U325&amp;"|"&amp;X325)</f>
        <v/>
      </c>
      <c r="AB325" s="29">
        <f>IF(Z325="","",U325&amp;"|"&amp;Z325)</f>
        <v/>
      </c>
    </row>
    <row r="326">
      <c r="M326" s="28" t="n"/>
      <c r="N326" s="33" t="n"/>
      <c r="O326" s="30" t="n"/>
      <c r="P326" s="30" t="n"/>
      <c r="Q326" s="28" t="n"/>
      <c r="R326" s="29">
        <f>IFERROR(TRIM(INDEX($A326:$L326,MATCH(Lists!$J$2,$A$1:$L$1,0))&amp;""),"")</f>
        <v/>
      </c>
      <c r="S326" s="29">
        <f>IFERROR(TRIM(INDEX($A326:$L326,MATCH(Lists!$J$3,$A$1:$L$1,0))&amp;""),"")</f>
        <v/>
      </c>
      <c r="T326" s="29">
        <f>IFERROR(TRIM(INDEX($A326:$L326,MATCH(Lists!$J$4,$A$1:$L$1,0))&amp;""),"")</f>
        <v/>
      </c>
      <c r="U326" s="29">
        <f>IFERROR(TRIM(INDEX($A326:$L326,MATCH(Lists!$J$5,$A$1:$L$1,0))&amp;""),"")</f>
        <v/>
      </c>
      <c r="V326" s="32">
        <f>IFERROR(IF(ISNUMBER(INDEX($A326:$L326,MATCH(Lists!$J$8,$A$1:$L$1,0))),INDEX($A326:$L326,MATCH(Lists!$J$8,$A$1:$L$1,0)),DATE(VALUE(LEFT(IFERROR(TRIM(INDEX($A326:$L326,MATCH(Lists!$J$8,$A$1:$L$1,0))&amp;""),""),4)),VALUE(MID(IFERROR(TRIM(INDEX($A326:$L326,MATCH(Lists!$J$8,$A$1:$L$1,0))&amp;""),""),6,2)),VALUE(MID(IFERROR(TRIM(INDEX($A326:$L326,MATCH(Lists!$J$8,$A$1:$L$1,0))&amp;""),""),9,2)))+TIME(VALUE(MID(IFERROR(TRIM(INDEX($A326:$L326,MATCH(Lists!$J$8,$A$1:$L$1,0))&amp;""),""),12,2)),VALUE(MID(IFERROR(TRIM(INDEX($A326:$L326,MATCH(Lists!$J$8,$A$1:$L$1,0))&amp;""),""),15,2)),VALUE(MID(IFERROR(TRIM(INDEX($A326:$L326,MATCH(Lists!$J$8,$A$1:$L$1,0))&amp;""),""),18,2)))),"")</f>
        <v/>
      </c>
      <c r="W326" s="29">
        <f>IF(V326="","",ROUND(V326*86400,0))</f>
        <v/>
      </c>
      <c r="X326" s="29">
        <f>IF(OR(R326="",U326="",W326=""),"",SUMPRODUCT(($U$2:$U$501=U326)*ISNUMBER($W$2:$W$501)*($W$2:$W$501&lt;W326))+SUMPRODUCT(($U$2:U326=U326)*($W$2:W326=W326)))</f>
        <v/>
      </c>
      <c r="Y326" s="29">
        <f>IF(R326="","",IF(LEN(O326)&gt;0,O326,IF(ISNUMBER(N326),"Offered","Waiting")))</f>
        <v/>
      </c>
      <c r="Z326" s="29">
        <f>IF(AND(Y326="Waiting",X326&lt;&gt;""),SUMPRODUCT(($U$2:$U$501=U326)*($Y$2:$Y$501="Waiting")*ISNUMBER($W$2:$W$501)*($W$2:$W$501&lt;W326))+SUMPRODUCT(($U$2:U326=U326)*($Y$2:Y326="Waiting")*($W$2:W326=W326)),"")</f>
        <v/>
      </c>
      <c r="AA326" s="29">
        <f>IF(X326="","",U326&amp;"|"&amp;X326)</f>
        <v/>
      </c>
      <c r="AB326" s="29">
        <f>IF(Z326="","",U326&amp;"|"&amp;Z326)</f>
        <v/>
      </c>
    </row>
    <row r="327">
      <c r="M327" s="28" t="n"/>
      <c r="N327" s="33" t="n"/>
      <c r="O327" s="30" t="n"/>
      <c r="P327" s="30" t="n"/>
      <c r="Q327" s="28" t="n"/>
      <c r="R327" s="29">
        <f>IFERROR(TRIM(INDEX($A327:$L327,MATCH(Lists!$J$2,$A$1:$L$1,0))&amp;""),"")</f>
        <v/>
      </c>
      <c r="S327" s="29">
        <f>IFERROR(TRIM(INDEX($A327:$L327,MATCH(Lists!$J$3,$A$1:$L$1,0))&amp;""),"")</f>
        <v/>
      </c>
      <c r="T327" s="29">
        <f>IFERROR(TRIM(INDEX($A327:$L327,MATCH(Lists!$J$4,$A$1:$L$1,0))&amp;""),"")</f>
        <v/>
      </c>
      <c r="U327" s="29">
        <f>IFERROR(TRIM(INDEX($A327:$L327,MATCH(Lists!$J$5,$A$1:$L$1,0))&amp;""),"")</f>
        <v/>
      </c>
      <c r="V327" s="32">
        <f>IFERROR(IF(ISNUMBER(INDEX($A327:$L327,MATCH(Lists!$J$8,$A$1:$L$1,0))),INDEX($A327:$L327,MATCH(Lists!$J$8,$A$1:$L$1,0)),DATE(VALUE(LEFT(IFERROR(TRIM(INDEX($A327:$L327,MATCH(Lists!$J$8,$A$1:$L$1,0))&amp;""),""),4)),VALUE(MID(IFERROR(TRIM(INDEX($A327:$L327,MATCH(Lists!$J$8,$A$1:$L$1,0))&amp;""),""),6,2)),VALUE(MID(IFERROR(TRIM(INDEX($A327:$L327,MATCH(Lists!$J$8,$A$1:$L$1,0))&amp;""),""),9,2)))+TIME(VALUE(MID(IFERROR(TRIM(INDEX($A327:$L327,MATCH(Lists!$J$8,$A$1:$L$1,0))&amp;""),""),12,2)),VALUE(MID(IFERROR(TRIM(INDEX($A327:$L327,MATCH(Lists!$J$8,$A$1:$L$1,0))&amp;""),""),15,2)),VALUE(MID(IFERROR(TRIM(INDEX($A327:$L327,MATCH(Lists!$J$8,$A$1:$L$1,0))&amp;""),""),18,2)))),"")</f>
        <v/>
      </c>
      <c r="W327" s="29">
        <f>IF(V327="","",ROUND(V327*86400,0))</f>
        <v/>
      </c>
      <c r="X327" s="29">
        <f>IF(OR(R327="",U327="",W327=""),"",SUMPRODUCT(($U$2:$U$501=U327)*ISNUMBER($W$2:$W$501)*($W$2:$W$501&lt;W327))+SUMPRODUCT(($U$2:U327=U327)*($W$2:W327=W327)))</f>
        <v/>
      </c>
      <c r="Y327" s="29">
        <f>IF(R327="","",IF(LEN(O327)&gt;0,O327,IF(ISNUMBER(N327),"Offered","Waiting")))</f>
        <v/>
      </c>
      <c r="Z327" s="29">
        <f>IF(AND(Y327="Waiting",X327&lt;&gt;""),SUMPRODUCT(($U$2:$U$501=U327)*($Y$2:$Y$501="Waiting")*ISNUMBER($W$2:$W$501)*($W$2:$W$501&lt;W327))+SUMPRODUCT(($U$2:U327=U327)*($Y$2:Y327="Waiting")*($W$2:W327=W327)),"")</f>
        <v/>
      </c>
      <c r="AA327" s="29">
        <f>IF(X327="","",U327&amp;"|"&amp;X327)</f>
        <v/>
      </c>
      <c r="AB327" s="29">
        <f>IF(Z327="","",U327&amp;"|"&amp;Z327)</f>
        <v/>
      </c>
    </row>
    <row r="328">
      <c r="M328" s="28" t="n"/>
      <c r="N328" s="33" t="n"/>
      <c r="O328" s="30" t="n"/>
      <c r="P328" s="30" t="n"/>
      <c r="Q328" s="28" t="n"/>
      <c r="R328" s="29">
        <f>IFERROR(TRIM(INDEX($A328:$L328,MATCH(Lists!$J$2,$A$1:$L$1,0))&amp;""),"")</f>
        <v/>
      </c>
      <c r="S328" s="29">
        <f>IFERROR(TRIM(INDEX($A328:$L328,MATCH(Lists!$J$3,$A$1:$L$1,0))&amp;""),"")</f>
        <v/>
      </c>
      <c r="T328" s="29">
        <f>IFERROR(TRIM(INDEX($A328:$L328,MATCH(Lists!$J$4,$A$1:$L$1,0))&amp;""),"")</f>
        <v/>
      </c>
      <c r="U328" s="29">
        <f>IFERROR(TRIM(INDEX($A328:$L328,MATCH(Lists!$J$5,$A$1:$L$1,0))&amp;""),"")</f>
        <v/>
      </c>
      <c r="V328" s="32">
        <f>IFERROR(IF(ISNUMBER(INDEX($A328:$L328,MATCH(Lists!$J$8,$A$1:$L$1,0))),INDEX($A328:$L328,MATCH(Lists!$J$8,$A$1:$L$1,0)),DATE(VALUE(LEFT(IFERROR(TRIM(INDEX($A328:$L328,MATCH(Lists!$J$8,$A$1:$L$1,0))&amp;""),""),4)),VALUE(MID(IFERROR(TRIM(INDEX($A328:$L328,MATCH(Lists!$J$8,$A$1:$L$1,0))&amp;""),""),6,2)),VALUE(MID(IFERROR(TRIM(INDEX($A328:$L328,MATCH(Lists!$J$8,$A$1:$L$1,0))&amp;""),""),9,2)))+TIME(VALUE(MID(IFERROR(TRIM(INDEX($A328:$L328,MATCH(Lists!$J$8,$A$1:$L$1,0))&amp;""),""),12,2)),VALUE(MID(IFERROR(TRIM(INDEX($A328:$L328,MATCH(Lists!$J$8,$A$1:$L$1,0))&amp;""),""),15,2)),VALUE(MID(IFERROR(TRIM(INDEX($A328:$L328,MATCH(Lists!$J$8,$A$1:$L$1,0))&amp;""),""),18,2)))),"")</f>
        <v/>
      </c>
      <c r="W328" s="29">
        <f>IF(V328="","",ROUND(V328*86400,0))</f>
        <v/>
      </c>
      <c r="X328" s="29">
        <f>IF(OR(R328="",U328="",W328=""),"",SUMPRODUCT(($U$2:$U$501=U328)*ISNUMBER($W$2:$W$501)*($W$2:$W$501&lt;W328))+SUMPRODUCT(($U$2:U328=U328)*($W$2:W328=W328)))</f>
        <v/>
      </c>
      <c r="Y328" s="29">
        <f>IF(R328="","",IF(LEN(O328)&gt;0,O328,IF(ISNUMBER(N328),"Offered","Waiting")))</f>
        <v/>
      </c>
      <c r="Z328" s="29">
        <f>IF(AND(Y328="Waiting",X328&lt;&gt;""),SUMPRODUCT(($U$2:$U$501=U328)*($Y$2:$Y$501="Waiting")*ISNUMBER($W$2:$W$501)*($W$2:$W$501&lt;W328))+SUMPRODUCT(($U$2:U328=U328)*($Y$2:Y328="Waiting")*($W$2:W328=W328)),"")</f>
        <v/>
      </c>
      <c r="AA328" s="29">
        <f>IF(X328="","",U328&amp;"|"&amp;X328)</f>
        <v/>
      </c>
      <c r="AB328" s="29">
        <f>IF(Z328="","",U328&amp;"|"&amp;Z328)</f>
        <v/>
      </c>
    </row>
    <row r="329">
      <c r="M329" s="28" t="n"/>
      <c r="N329" s="33" t="n"/>
      <c r="O329" s="30" t="n"/>
      <c r="P329" s="30" t="n"/>
      <c r="Q329" s="28" t="n"/>
      <c r="R329" s="29">
        <f>IFERROR(TRIM(INDEX($A329:$L329,MATCH(Lists!$J$2,$A$1:$L$1,0))&amp;""),"")</f>
        <v/>
      </c>
      <c r="S329" s="29">
        <f>IFERROR(TRIM(INDEX($A329:$L329,MATCH(Lists!$J$3,$A$1:$L$1,0))&amp;""),"")</f>
        <v/>
      </c>
      <c r="T329" s="29">
        <f>IFERROR(TRIM(INDEX($A329:$L329,MATCH(Lists!$J$4,$A$1:$L$1,0))&amp;""),"")</f>
        <v/>
      </c>
      <c r="U329" s="29">
        <f>IFERROR(TRIM(INDEX($A329:$L329,MATCH(Lists!$J$5,$A$1:$L$1,0))&amp;""),"")</f>
        <v/>
      </c>
      <c r="V329" s="32">
        <f>IFERROR(IF(ISNUMBER(INDEX($A329:$L329,MATCH(Lists!$J$8,$A$1:$L$1,0))),INDEX($A329:$L329,MATCH(Lists!$J$8,$A$1:$L$1,0)),DATE(VALUE(LEFT(IFERROR(TRIM(INDEX($A329:$L329,MATCH(Lists!$J$8,$A$1:$L$1,0))&amp;""),""),4)),VALUE(MID(IFERROR(TRIM(INDEX($A329:$L329,MATCH(Lists!$J$8,$A$1:$L$1,0))&amp;""),""),6,2)),VALUE(MID(IFERROR(TRIM(INDEX($A329:$L329,MATCH(Lists!$J$8,$A$1:$L$1,0))&amp;""),""),9,2)))+TIME(VALUE(MID(IFERROR(TRIM(INDEX($A329:$L329,MATCH(Lists!$J$8,$A$1:$L$1,0))&amp;""),""),12,2)),VALUE(MID(IFERROR(TRIM(INDEX($A329:$L329,MATCH(Lists!$J$8,$A$1:$L$1,0))&amp;""),""),15,2)),VALUE(MID(IFERROR(TRIM(INDEX($A329:$L329,MATCH(Lists!$J$8,$A$1:$L$1,0))&amp;""),""),18,2)))),"")</f>
        <v/>
      </c>
      <c r="W329" s="29">
        <f>IF(V329="","",ROUND(V329*86400,0))</f>
        <v/>
      </c>
      <c r="X329" s="29">
        <f>IF(OR(R329="",U329="",W329=""),"",SUMPRODUCT(($U$2:$U$501=U329)*ISNUMBER($W$2:$W$501)*($W$2:$W$501&lt;W329))+SUMPRODUCT(($U$2:U329=U329)*($W$2:W329=W329)))</f>
        <v/>
      </c>
      <c r="Y329" s="29">
        <f>IF(R329="","",IF(LEN(O329)&gt;0,O329,IF(ISNUMBER(N329),"Offered","Waiting")))</f>
        <v/>
      </c>
      <c r="Z329" s="29">
        <f>IF(AND(Y329="Waiting",X329&lt;&gt;""),SUMPRODUCT(($U$2:$U$501=U329)*($Y$2:$Y$501="Waiting")*ISNUMBER($W$2:$W$501)*($W$2:$W$501&lt;W329))+SUMPRODUCT(($U$2:U329=U329)*($Y$2:Y329="Waiting")*($W$2:W329=W329)),"")</f>
        <v/>
      </c>
      <c r="AA329" s="29">
        <f>IF(X329="","",U329&amp;"|"&amp;X329)</f>
        <v/>
      </c>
      <c r="AB329" s="29">
        <f>IF(Z329="","",U329&amp;"|"&amp;Z329)</f>
        <v/>
      </c>
    </row>
    <row r="330">
      <c r="M330" s="28" t="n"/>
      <c r="N330" s="33" t="n"/>
      <c r="O330" s="30" t="n"/>
      <c r="P330" s="30" t="n"/>
      <c r="Q330" s="28" t="n"/>
      <c r="R330" s="29">
        <f>IFERROR(TRIM(INDEX($A330:$L330,MATCH(Lists!$J$2,$A$1:$L$1,0))&amp;""),"")</f>
        <v/>
      </c>
      <c r="S330" s="29">
        <f>IFERROR(TRIM(INDEX($A330:$L330,MATCH(Lists!$J$3,$A$1:$L$1,0))&amp;""),"")</f>
        <v/>
      </c>
      <c r="T330" s="29">
        <f>IFERROR(TRIM(INDEX($A330:$L330,MATCH(Lists!$J$4,$A$1:$L$1,0))&amp;""),"")</f>
        <v/>
      </c>
      <c r="U330" s="29">
        <f>IFERROR(TRIM(INDEX($A330:$L330,MATCH(Lists!$J$5,$A$1:$L$1,0))&amp;""),"")</f>
        <v/>
      </c>
      <c r="V330" s="32">
        <f>IFERROR(IF(ISNUMBER(INDEX($A330:$L330,MATCH(Lists!$J$8,$A$1:$L$1,0))),INDEX($A330:$L330,MATCH(Lists!$J$8,$A$1:$L$1,0)),DATE(VALUE(LEFT(IFERROR(TRIM(INDEX($A330:$L330,MATCH(Lists!$J$8,$A$1:$L$1,0))&amp;""),""),4)),VALUE(MID(IFERROR(TRIM(INDEX($A330:$L330,MATCH(Lists!$J$8,$A$1:$L$1,0))&amp;""),""),6,2)),VALUE(MID(IFERROR(TRIM(INDEX($A330:$L330,MATCH(Lists!$J$8,$A$1:$L$1,0))&amp;""),""),9,2)))+TIME(VALUE(MID(IFERROR(TRIM(INDEX($A330:$L330,MATCH(Lists!$J$8,$A$1:$L$1,0))&amp;""),""),12,2)),VALUE(MID(IFERROR(TRIM(INDEX($A330:$L330,MATCH(Lists!$J$8,$A$1:$L$1,0))&amp;""),""),15,2)),VALUE(MID(IFERROR(TRIM(INDEX($A330:$L330,MATCH(Lists!$J$8,$A$1:$L$1,0))&amp;""),""),18,2)))),"")</f>
        <v/>
      </c>
      <c r="W330" s="29">
        <f>IF(V330="","",ROUND(V330*86400,0))</f>
        <v/>
      </c>
      <c r="X330" s="29">
        <f>IF(OR(R330="",U330="",W330=""),"",SUMPRODUCT(($U$2:$U$501=U330)*ISNUMBER($W$2:$W$501)*($W$2:$W$501&lt;W330))+SUMPRODUCT(($U$2:U330=U330)*($W$2:W330=W330)))</f>
        <v/>
      </c>
      <c r="Y330" s="29">
        <f>IF(R330="","",IF(LEN(O330)&gt;0,O330,IF(ISNUMBER(N330),"Offered","Waiting")))</f>
        <v/>
      </c>
      <c r="Z330" s="29">
        <f>IF(AND(Y330="Waiting",X330&lt;&gt;""),SUMPRODUCT(($U$2:$U$501=U330)*($Y$2:$Y$501="Waiting")*ISNUMBER($W$2:$W$501)*($W$2:$W$501&lt;W330))+SUMPRODUCT(($U$2:U330=U330)*($Y$2:Y330="Waiting")*($W$2:W330=W330)),"")</f>
        <v/>
      </c>
      <c r="AA330" s="29">
        <f>IF(X330="","",U330&amp;"|"&amp;X330)</f>
        <v/>
      </c>
      <c r="AB330" s="29">
        <f>IF(Z330="","",U330&amp;"|"&amp;Z330)</f>
        <v/>
      </c>
    </row>
    <row r="331">
      <c r="M331" s="28" t="n"/>
      <c r="N331" s="33" t="n"/>
      <c r="O331" s="30" t="n"/>
      <c r="P331" s="30" t="n"/>
      <c r="Q331" s="28" t="n"/>
      <c r="R331" s="29">
        <f>IFERROR(TRIM(INDEX($A331:$L331,MATCH(Lists!$J$2,$A$1:$L$1,0))&amp;""),"")</f>
        <v/>
      </c>
      <c r="S331" s="29">
        <f>IFERROR(TRIM(INDEX($A331:$L331,MATCH(Lists!$J$3,$A$1:$L$1,0))&amp;""),"")</f>
        <v/>
      </c>
      <c r="T331" s="29">
        <f>IFERROR(TRIM(INDEX($A331:$L331,MATCH(Lists!$J$4,$A$1:$L$1,0))&amp;""),"")</f>
        <v/>
      </c>
      <c r="U331" s="29">
        <f>IFERROR(TRIM(INDEX($A331:$L331,MATCH(Lists!$J$5,$A$1:$L$1,0))&amp;""),"")</f>
        <v/>
      </c>
      <c r="V331" s="32">
        <f>IFERROR(IF(ISNUMBER(INDEX($A331:$L331,MATCH(Lists!$J$8,$A$1:$L$1,0))),INDEX($A331:$L331,MATCH(Lists!$J$8,$A$1:$L$1,0)),DATE(VALUE(LEFT(IFERROR(TRIM(INDEX($A331:$L331,MATCH(Lists!$J$8,$A$1:$L$1,0))&amp;""),""),4)),VALUE(MID(IFERROR(TRIM(INDEX($A331:$L331,MATCH(Lists!$J$8,$A$1:$L$1,0))&amp;""),""),6,2)),VALUE(MID(IFERROR(TRIM(INDEX($A331:$L331,MATCH(Lists!$J$8,$A$1:$L$1,0))&amp;""),""),9,2)))+TIME(VALUE(MID(IFERROR(TRIM(INDEX($A331:$L331,MATCH(Lists!$J$8,$A$1:$L$1,0))&amp;""),""),12,2)),VALUE(MID(IFERROR(TRIM(INDEX($A331:$L331,MATCH(Lists!$J$8,$A$1:$L$1,0))&amp;""),""),15,2)),VALUE(MID(IFERROR(TRIM(INDEX($A331:$L331,MATCH(Lists!$J$8,$A$1:$L$1,0))&amp;""),""),18,2)))),"")</f>
        <v/>
      </c>
      <c r="W331" s="29">
        <f>IF(V331="","",ROUND(V331*86400,0))</f>
        <v/>
      </c>
      <c r="X331" s="29">
        <f>IF(OR(R331="",U331="",W331=""),"",SUMPRODUCT(($U$2:$U$501=U331)*ISNUMBER($W$2:$W$501)*($W$2:$W$501&lt;W331))+SUMPRODUCT(($U$2:U331=U331)*($W$2:W331=W331)))</f>
        <v/>
      </c>
      <c r="Y331" s="29">
        <f>IF(R331="","",IF(LEN(O331)&gt;0,O331,IF(ISNUMBER(N331),"Offered","Waiting")))</f>
        <v/>
      </c>
      <c r="Z331" s="29">
        <f>IF(AND(Y331="Waiting",X331&lt;&gt;""),SUMPRODUCT(($U$2:$U$501=U331)*($Y$2:$Y$501="Waiting")*ISNUMBER($W$2:$W$501)*($W$2:$W$501&lt;W331))+SUMPRODUCT(($U$2:U331=U331)*($Y$2:Y331="Waiting")*($W$2:W331=W331)),"")</f>
        <v/>
      </c>
      <c r="AA331" s="29">
        <f>IF(X331="","",U331&amp;"|"&amp;X331)</f>
        <v/>
      </c>
      <c r="AB331" s="29">
        <f>IF(Z331="","",U331&amp;"|"&amp;Z331)</f>
        <v/>
      </c>
    </row>
    <row r="332">
      <c r="M332" s="28" t="n"/>
      <c r="N332" s="33" t="n"/>
      <c r="O332" s="30" t="n"/>
      <c r="P332" s="30" t="n"/>
      <c r="Q332" s="28" t="n"/>
      <c r="R332" s="29">
        <f>IFERROR(TRIM(INDEX($A332:$L332,MATCH(Lists!$J$2,$A$1:$L$1,0))&amp;""),"")</f>
        <v/>
      </c>
      <c r="S332" s="29">
        <f>IFERROR(TRIM(INDEX($A332:$L332,MATCH(Lists!$J$3,$A$1:$L$1,0))&amp;""),"")</f>
        <v/>
      </c>
      <c r="T332" s="29">
        <f>IFERROR(TRIM(INDEX($A332:$L332,MATCH(Lists!$J$4,$A$1:$L$1,0))&amp;""),"")</f>
        <v/>
      </c>
      <c r="U332" s="29">
        <f>IFERROR(TRIM(INDEX($A332:$L332,MATCH(Lists!$J$5,$A$1:$L$1,0))&amp;""),"")</f>
        <v/>
      </c>
      <c r="V332" s="32">
        <f>IFERROR(IF(ISNUMBER(INDEX($A332:$L332,MATCH(Lists!$J$8,$A$1:$L$1,0))),INDEX($A332:$L332,MATCH(Lists!$J$8,$A$1:$L$1,0)),DATE(VALUE(LEFT(IFERROR(TRIM(INDEX($A332:$L332,MATCH(Lists!$J$8,$A$1:$L$1,0))&amp;""),""),4)),VALUE(MID(IFERROR(TRIM(INDEX($A332:$L332,MATCH(Lists!$J$8,$A$1:$L$1,0))&amp;""),""),6,2)),VALUE(MID(IFERROR(TRIM(INDEX($A332:$L332,MATCH(Lists!$J$8,$A$1:$L$1,0))&amp;""),""),9,2)))+TIME(VALUE(MID(IFERROR(TRIM(INDEX($A332:$L332,MATCH(Lists!$J$8,$A$1:$L$1,0))&amp;""),""),12,2)),VALUE(MID(IFERROR(TRIM(INDEX($A332:$L332,MATCH(Lists!$J$8,$A$1:$L$1,0))&amp;""),""),15,2)),VALUE(MID(IFERROR(TRIM(INDEX($A332:$L332,MATCH(Lists!$J$8,$A$1:$L$1,0))&amp;""),""),18,2)))),"")</f>
        <v/>
      </c>
      <c r="W332" s="29">
        <f>IF(V332="","",ROUND(V332*86400,0))</f>
        <v/>
      </c>
      <c r="X332" s="29">
        <f>IF(OR(R332="",U332="",W332=""),"",SUMPRODUCT(($U$2:$U$501=U332)*ISNUMBER($W$2:$W$501)*($W$2:$W$501&lt;W332))+SUMPRODUCT(($U$2:U332=U332)*($W$2:W332=W332)))</f>
        <v/>
      </c>
      <c r="Y332" s="29">
        <f>IF(R332="","",IF(LEN(O332)&gt;0,O332,IF(ISNUMBER(N332),"Offered","Waiting")))</f>
        <v/>
      </c>
      <c r="Z332" s="29">
        <f>IF(AND(Y332="Waiting",X332&lt;&gt;""),SUMPRODUCT(($U$2:$U$501=U332)*($Y$2:$Y$501="Waiting")*ISNUMBER($W$2:$W$501)*($W$2:$W$501&lt;W332))+SUMPRODUCT(($U$2:U332=U332)*($Y$2:Y332="Waiting")*($W$2:W332=W332)),"")</f>
        <v/>
      </c>
      <c r="AA332" s="29">
        <f>IF(X332="","",U332&amp;"|"&amp;X332)</f>
        <v/>
      </c>
      <c r="AB332" s="29">
        <f>IF(Z332="","",U332&amp;"|"&amp;Z332)</f>
        <v/>
      </c>
    </row>
    <row r="333">
      <c r="M333" s="28" t="n"/>
      <c r="N333" s="33" t="n"/>
      <c r="O333" s="30" t="n"/>
      <c r="P333" s="30" t="n"/>
      <c r="Q333" s="28" t="n"/>
      <c r="R333" s="29">
        <f>IFERROR(TRIM(INDEX($A333:$L333,MATCH(Lists!$J$2,$A$1:$L$1,0))&amp;""),"")</f>
        <v/>
      </c>
      <c r="S333" s="29">
        <f>IFERROR(TRIM(INDEX($A333:$L333,MATCH(Lists!$J$3,$A$1:$L$1,0))&amp;""),"")</f>
        <v/>
      </c>
      <c r="T333" s="29">
        <f>IFERROR(TRIM(INDEX($A333:$L333,MATCH(Lists!$J$4,$A$1:$L$1,0))&amp;""),"")</f>
        <v/>
      </c>
      <c r="U333" s="29">
        <f>IFERROR(TRIM(INDEX($A333:$L333,MATCH(Lists!$J$5,$A$1:$L$1,0))&amp;""),"")</f>
        <v/>
      </c>
      <c r="V333" s="32">
        <f>IFERROR(IF(ISNUMBER(INDEX($A333:$L333,MATCH(Lists!$J$8,$A$1:$L$1,0))),INDEX($A333:$L333,MATCH(Lists!$J$8,$A$1:$L$1,0)),DATE(VALUE(LEFT(IFERROR(TRIM(INDEX($A333:$L333,MATCH(Lists!$J$8,$A$1:$L$1,0))&amp;""),""),4)),VALUE(MID(IFERROR(TRIM(INDEX($A333:$L333,MATCH(Lists!$J$8,$A$1:$L$1,0))&amp;""),""),6,2)),VALUE(MID(IFERROR(TRIM(INDEX($A333:$L333,MATCH(Lists!$J$8,$A$1:$L$1,0))&amp;""),""),9,2)))+TIME(VALUE(MID(IFERROR(TRIM(INDEX($A333:$L333,MATCH(Lists!$J$8,$A$1:$L$1,0))&amp;""),""),12,2)),VALUE(MID(IFERROR(TRIM(INDEX($A333:$L333,MATCH(Lists!$J$8,$A$1:$L$1,0))&amp;""),""),15,2)),VALUE(MID(IFERROR(TRIM(INDEX($A333:$L333,MATCH(Lists!$J$8,$A$1:$L$1,0))&amp;""),""),18,2)))),"")</f>
        <v/>
      </c>
      <c r="W333" s="29">
        <f>IF(V333="","",ROUND(V333*86400,0))</f>
        <v/>
      </c>
      <c r="X333" s="29">
        <f>IF(OR(R333="",U333="",W333=""),"",SUMPRODUCT(($U$2:$U$501=U333)*ISNUMBER($W$2:$W$501)*($W$2:$W$501&lt;W333))+SUMPRODUCT(($U$2:U333=U333)*($W$2:W333=W333)))</f>
        <v/>
      </c>
      <c r="Y333" s="29">
        <f>IF(R333="","",IF(LEN(O333)&gt;0,O333,IF(ISNUMBER(N333),"Offered","Waiting")))</f>
        <v/>
      </c>
      <c r="Z333" s="29">
        <f>IF(AND(Y333="Waiting",X333&lt;&gt;""),SUMPRODUCT(($U$2:$U$501=U333)*($Y$2:$Y$501="Waiting")*ISNUMBER($W$2:$W$501)*($W$2:$W$501&lt;W333))+SUMPRODUCT(($U$2:U333=U333)*($Y$2:Y333="Waiting")*($W$2:W333=W333)),"")</f>
        <v/>
      </c>
      <c r="AA333" s="29">
        <f>IF(X333="","",U333&amp;"|"&amp;X333)</f>
        <v/>
      </c>
      <c r="AB333" s="29">
        <f>IF(Z333="","",U333&amp;"|"&amp;Z333)</f>
        <v/>
      </c>
    </row>
    <row r="334">
      <c r="M334" s="28" t="n"/>
      <c r="N334" s="33" t="n"/>
      <c r="O334" s="30" t="n"/>
      <c r="P334" s="30" t="n"/>
      <c r="Q334" s="28" t="n"/>
      <c r="R334" s="29">
        <f>IFERROR(TRIM(INDEX($A334:$L334,MATCH(Lists!$J$2,$A$1:$L$1,0))&amp;""),"")</f>
        <v/>
      </c>
      <c r="S334" s="29">
        <f>IFERROR(TRIM(INDEX($A334:$L334,MATCH(Lists!$J$3,$A$1:$L$1,0))&amp;""),"")</f>
        <v/>
      </c>
      <c r="T334" s="29">
        <f>IFERROR(TRIM(INDEX($A334:$L334,MATCH(Lists!$J$4,$A$1:$L$1,0))&amp;""),"")</f>
        <v/>
      </c>
      <c r="U334" s="29">
        <f>IFERROR(TRIM(INDEX($A334:$L334,MATCH(Lists!$J$5,$A$1:$L$1,0))&amp;""),"")</f>
        <v/>
      </c>
      <c r="V334" s="32">
        <f>IFERROR(IF(ISNUMBER(INDEX($A334:$L334,MATCH(Lists!$J$8,$A$1:$L$1,0))),INDEX($A334:$L334,MATCH(Lists!$J$8,$A$1:$L$1,0)),DATE(VALUE(LEFT(IFERROR(TRIM(INDEX($A334:$L334,MATCH(Lists!$J$8,$A$1:$L$1,0))&amp;""),""),4)),VALUE(MID(IFERROR(TRIM(INDEX($A334:$L334,MATCH(Lists!$J$8,$A$1:$L$1,0))&amp;""),""),6,2)),VALUE(MID(IFERROR(TRIM(INDEX($A334:$L334,MATCH(Lists!$J$8,$A$1:$L$1,0))&amp;""),""),9,2)))+TIME(VALUE(MID(IFERROR(TRIM(INDEX($A334:$L334,MATCH(Lists!$J$8,$A$1:$L$1,0))&amp;""),""),12,2)),VALUE(MID(IFERROR(TRIM(INDEX($A334:$L334,MATCH(Lists!$J$8,$A$1:$L$1,0))&amp;""),""),15,2)),VALUE(MID(IFERROR(TRIM(INDEX($A334:$L334,MATCH(Lists!$J$8,$A$1:$L$1,0))&amp;""),""),18,2)))),"")</f>
        <v/>
      </c>
      <c r="W334" s="29">
        <f>IF(V334="","",ROUND(V334*86400,0))</f>
        <v/>
      </c>
      <c r="X334" s="29">
        <f>IF(OR(R334="",U334="",W334=""),"",SUMPRODUCT(($U$2:$U$501=U334)*ISNUMBER($W$2:$W$501)*($W$2:$W$501&lt;W334))+SUMPRODUCT(($U$2:U334=U334)*($W$2:W334=W334)))</f>
        <v/>
      </c>
      <c r="Y334" s="29">
        <f>IF(R334="","",IF(LEN(O334)&gt;0,O334,IF(ISNUMBER(N334),"Offered","Waiting")))</f>
        <v/>
      </c>
      <c r="Z334" s="29">
        <f>IF(AND(Y334="Waiting",X334&lt;&gt;""),SUMPRODUCT(($U$2:$U$501=U334)*($Y$2:$Y$501="Waiting")*ISNUMBER($W$2:$W$501)*($W$2:$W$501&lt;W334))+SUMPRODUCT(($U$2:U334=U334)*($Y$2:Y334="Waiting")*($W$2:W334=W334)),"")</f>
        <v/>
      </c>
      <c r="AA334" s="29">
        <f>IF(X334="","",U334&amp;"|"&amp;X334)</f>
        <v/>
      </c>
      <c r="AB334" s="29">
        <f>IF(Z334="","",U334&amp;"|"&amp;Z334)</f>
        <v/>
      </c>
    </row>
    <row r="335">
      <c r="M335" s="28" t="n"/>
      <c r="N335" s="33" t="n"/>
      <c r="O335" s="30" t="n"/>
      <c r="P335" s="30" t="n"/>
      <c r="Q335" s="28" t="n"/>
      <c r="R335" s="29">
        <f>IFERROR(TRIM(INDEX($A335:$L335,MATCH(Lists!$J$2,$A$1:$L$1,0))&amp;""),"")</f>
        <v/>
      </c>
      <c r="S335" s="29">
        <f>IFERROR(TRIM(INDEX($A335:$L335,MATCH(Lists!$J$3,$A$1:$L$1,0))&amp;""),"")</f>
        <v/>
      </c>
      <c r="T335" s="29">
        <f>IFERROR(TRIM(INDEX($A335:$L335,MATCH(Lists!$J$4,$A$1:$L$1,0))&amp;""),"")</f>
        <v/>
      </c>
      <c r="U335" s="29">
        <f>IFERROR(TRIM(INDEX($A335:$L335,MATCH(Lists!$J$5,$A$1:$L$1,0))&amp;""),"")</f>
        <v/>
      </c>
      <c r="V335" s="32">
        <f>IFERROR(IF(ISNUMBER(INDEX($A335:$L335,MATCH(Lists!$J$8,$A$1:$L$1,0))),INDEX($A335:$L335,MATCH(Lists!$J$8,$A$1:$L$1,0)),DATE(VALUE(LEFT(IFERROR(TRIM(INDEX($A335:$L335,MATCH(Lists!$J$8,$A$1:$L$1,0))&amp;""),""),4)),VALUE(MID(IFERROR(TRIM(INDEX($A335:$L335,MATCH(Lists!$J$8,$A$1:$L$1,0))&amp;""),""),6,2)),VALUE(MID(IFERROR(TRIM(INDEX($A335:$L335,MATCH(Lists!$J$8,$A$1:$L$1,0))&amp;""),""),9,2)))+TIME(VALUE(MID(IFERROR(TRIM(INDEX($A335:$L335,MATCH(Lists!$J$8,$A$1:$L$1,0))&amp;""),""),12,2)),VALUE(MID(IFERROR(TRIM(INDEX($A335:$L335,MATCH(Lists!$J$8,$A$1:$L$1,0))&amp;""),""),15,2)),VALUE(MID(IFERROR(TRIM(INDEX($A335:$L335,MATCH(Lists!$J$8,$A$1:$L$1,0))&amp;""),""),18,2)))),"")</f>
        <v/>
      </c>
      <c r="W335" s="29">
        <f>IF(V335="","",ROUND(V335*86400,0))</f>
        <v/>
      </c>
      <c r="X335" s="29">
        <f>IF(OR(R335="",U335="",W335=""),"",SUMPRODUCT(($U$2:$U$501=U335)*ISNUMBER($W$2:$W$501)*($W$2:$W$501&lt;W335))+SUMPRODUCT(($U$2:U335=U335)*($W$2:W335=W335)))</f>
        <v/>
      </c>
      <c r="Y335" s="29">
        <f>IF(R335="","",IF(LEN(O335)&gt;0,O335,IF(ISNUMBER(N335),"Offered","Waiting")))</f>
        <v/>
      </c>
      <c r="Z335" s="29">
        <f>IF(AND(Y335="Waiting",X335&lt;&gt;""),SUMPRODUCT(($U$2:$U$501=U335)*($Y$2:$Y$501="Waiting")*ISNUMBER($W$2:$W$501)*($W$2:$W$501&lt;W335))+SUMPRODUCT(($U$2:U335=U335)*($Y$2:Y335="Waiting")*($W$2:W335=W335)),"")</f>
        <v/>
      </c>
      <c r="AA335" s="29">
        <f>IF(X335="","",U335&amp;"|"&amp;X335)</f>
        <v/>
      </c>
      <c r="AB335" s="29">
        <f>IF(Z335="","",U335&amp;"|"&amp;Z335)</f>
        <v/>
      </c>
    </row>
    <row r="336">
      <c r="M336" s="28" t="n"/>
      <c r="N336" s="33" t="n"/>
      <c r="O336" s="30" t="n"/>
      <c r="P336" s="30" t="n"/>
      <c r="Q336" s="28" t="n"/>
      <c r="R336" s="29">
        <f>IFERROR(TRIM(INDEX($A336:$L336,MATCH(Lists!$J$2,$A$1:$L$1,0))&amp;""),"")</f>
        <v/>
      </c>
      <c r="S336" s="29">
        <f>IFERROR(TRIM(INDEX($A336:$L336,MATCH(Lists!$J$3,$A$1:$L$1,0))&amp;""),"")</f>
        <v/>
      </c>
      <c r="T336" s="29">
        <f>IFERROR(TRIM(INDEX($A336:$L336,MATCH(Lists!$J$4,$A$1:$L$1,0))&amp;""),"")</f>
        <v/>
      </c>
      <c r="U336" s="29">
        <f>IFERROR(TRIM(INDEX($A336:$L336,MATCH(Lists!$J$5,$A$1:$L$1,0))&amp;""),"")</f>
        <v/>
      </c>
      <c r="V336" s="32">
        <f>IFERROR(IF(ISNUMBER(INDEX($A336:$L336,MATCH(Lists!$J$8,$A$1:$L$1,0))),INDEX($A336:$L336,MATCH(Lists!$J$8,$A$1:$L$1,0)),DATE(VALUE(LEFT(IFERROR(TRIM(INDEX($A336:$L336,MATCH(Lists!$J$8,$A$1:$L$1,0))&amp;""),""),4)),VALUE(MID(IFERROR(TRIM(INDEX($A336:$L336,MATCH(Lists!$J$8,$A$1:$L$1,0))&amp;""),""),6,2)),VALUE(MID(IFERROR(TRIM(INDEX($A336:$L336,MATCH(Lists!$J$8,$A$1:$L$1,0))&amp;""),""),9,2)))+TIME(VALUE(MID(IFERROR(TRIM(INDEX($A336:$L336,MATCH(Lists!$J$8,$A$1:$L$1,0))&amp;""),""),12,2)),VALUE(MID(IFERROR(TRIM(INDEX($A336:$L336,MATCH(Lists!$J$8,$A$1:$L$1,0))&amp;""),""),15,2)),VALUE(MID(IFERROR(TRIM(INDEX($A336:$L336,MATCH(Lists!$J$8,$A$1:$L$1,0))&amp;""),""),18,2)))),"")</f>
        <v/>
      </c>
      <c r="W336" s="29">
        <f>IF(V336="","",ROUND(V336*86400,0))</f>
        <v/>
      </c>
      <c r="X336" s="29">
        <f>IF(OR(R336="",U336="",W336=""),"",SUMPRODUCT(($U$2:$U$501=U336)*ISNUMBER($W$2:$W$501)*($W$2:$W$501&lt;W336))+SUMPRODUCT(($U$2:U336=U336)*($W$2:W336=W336)))</f>
        <v/>
      </c>
      <c r="Y336" s="29">
        <f>IF(R336="","",IF(LEN(O336)&gt;0,O336,IF(ISNUMBER(N336),"Offered","Waiting")))</f>
        <v/>
      </c>
      <c r="Z336" s="29">
        <f>IF(AND(Y336="Waiting",X336&lt;&gt;""),SUMPRODUCT(($U$2:$U$501=U336)*($Y$2:$Y$501="Waiting")*ISNUMBER($W$2:$W$501)*($W$2:$W$501&lt;W336))+SUMPRODUCT(($U$2:U336=U336)*($Y$2:Y336="Waiting")*($W$2:W336=W336)),"")</f>
        <v/>
      </c>
      <c r="AA336" s="29">
        <f>IF(X336="","",U336&amp;"|"&amp;X336)</f>
        <v/>
      </c>
      <c r="AB336" s="29">
        <f>IF(Z336="","",U336&amp;"|"&amp;Z336)</f>
        <v/>
      </c>
    </row>
    <row r="337">
      <c r="M337" s="28" t="n"/>
      <c r="N337" s="33" t="n"/>
      <c r="O337" s="30" t="n"/>
      <c r="P337" s="30" t="n"/>
      <c r="Q337" s="28" t="n"/>
      <c r="R337" s="29">
        <f>IFERROR(TRIM(INDEX($A337:$L337,MATCH(Lists!$J$2,$A$1:$L$1,0))&amp;""),"")</f>
        <v/>
      </c>
      <c r="S337" s="29">
        <f>IFERROR(TRIM(INDEX($A337:$L337,MATCH(Lists!$J$3,$A$1:$L$1,0))&amp;""),"")</f>
        <v/>
      </c>
      <c r="T337" s="29">
        <f>IFERROR(TRIM(INDEX($A337:$L337,MATCH(Lists!$J$4,$A$1:$L$1,0))&amp;""),"")</f>
        <v/>
      </c>
      <c r="U337" s="29">
        <f>IFERROR(TRIM(INDEX($A337:$L337,MATCH(Lists!$J$5,$A$1:$L$1,0))&amp;""),"")</f>
        <v/>
      </c>
      <c r="V337" s="32">
        <f>IFERROR(IF(ISNUMBER(INDEX($A337:$L337,MATCH(Lists!$J$8,$A$1:$L$1,0))),INDEX($A337:$L337,MATCH(Lists!$J$8,$A$1:$L$1,0)),DATE(VALUE(LEFT(IFERROR(TRIM(INDEX($A337:$L337,MATCH(Lists!$J$8,$A$1:$L$1,0))&amp;""),""),4)),VALUE(MID(IFERROR(TRIM(INDEX($A337:$L337,MATCH(Lists!$J$8,$A$1:$L$1,0))&amp;""),""),6,2)),VALUE(MID(IFERROR(TRIM(INDEX($A337:$L337,MATCH(Lists!$J$8,$A$1:$L$1,0))&amp;""),""),9,2)))+TIME(VALUE(MID(IFERROR(TRIM(INDEX($A337:$L337,MATCH(Lists!$J$8,$A$1:$L$1,0))&amp;""),""),12,2)),VALUE(MID(IFERROR(TRIM(INDEX($A337:$L337,MATCH(Lists!$J$8,$A$1:$L$1,0))&amp;""),""),15,2)),VALUE(MID(IFERROR(TRIM(INDEX($A337:$L337,MATCH(Lists!$J$8,$A$1:$L$1,0))&amp;""),""),18,2)))),"")</f>
        <v/>
      </c>
      <c r="W337" s="29">
        <f>IF(V337="","",ROUND(V337*86400,0))</f>
        <v/>
      </c>
      <c r="X337" s="29">
        <f>IF(OR(R337="",U337="",W337=""),"",SUMPRODUCT(($U$2:$U$501=U337)*ISNUMBER($W$2:$W$501)*($W$2:$W$501&lt;W337))+SUMPRODUCT(($U$2:U337=U337)*($W$2:W337=W337)))</f>
        <v/>
      </c>
      <c r="Y337" s="29">
        <f>IF(R337="","",IF(LEN(O337)&gt;0,O337,IF(ISNUMBER(N337),"Offered","Waiting")))</f>
        <v/>
      </c>
      <c r="Z337" s="29">
        <f>IF(AND(Y337="Waiting",X337&lt;&gt;""),SUMPRODUCT(($U$2:$U$501=U337)*($Y$2:$Y$501="Waiting")*ISNUMBER($W$2:$W$501)*($W$2:$W$501&lt;W337))+SUMPRODUCT(($U$2:U337=U337)*($Y$2:Y337="Waiting")*($W$2:W337=W337)),"")</f>
        <v/>
      </c>
      <c r="AA337" s="29">
        <f>IF(X337="","",U337&amp;"|"&amp;X337)</f>
        <v/>
      </c>
      <c r="AB337" s="29">
        <f>IF(Z337="","",U337&amp;"|"&amp;Z337)</f>
        <v/>
      </c>
    </row>
    <row r="338">
      <c r="M338" s="28" t="n"/>
      <c r="N338" s="33" t="n"/>
      <c r="O338" s="30" t="n"/>
      <c r="P338" s="30" t="n"/>
      <c r="Q338" s="28" t="n"/>
      <c r="R338" s="29">
        <f>IFERROR(TRIM(INDEX($A338:$L338,MATCH(Lists!$J$2,$A$1:$L$1,0))&amp;""),"")</f>
        <v/>
      </c>
      <c r="S338" s="29">
        <f>IFERROR(TRIM(INDEX($A338:$L338,MATCH(Lists!$J$3,$A$1:$L$1,0))&amp;""),"")</f>
        <v/>
      </c>
      <c r="T338" s="29">
        <f>IFERROR(TRIM(INDEX($A338:$L338,MATCH(Lists!$J$4,$A$1:$L$1,0))&amp;""),"")</f>
        <v/>
      </c>
      <c r="U338" s="29">
        <f>IFERROR(TRIM(INDEX($A338:$L338,MATCH(Lists!$J$5,$A$1:$L$1,0))&amp;""),"")</f>
        <v/>
      </c>
      <c r="V338" s="32">
        <f>IFERROR(IF(ISNUMBER(INDEX($A338:$L338,MATCH(Lists!$J$8,$A$1:$L$1,0))),INDEX($A338:$L338,MATCH(Lists!$J$8,$A$1:$L$1,0)),DATE(VALUE(LEFT(IFERROR(TRIM(INDEX($A338:$L338,MATCH(Lists!$J$8,$A$1:$L$1,0))&amp;""),""),4)),VALUE(MID(IFERROR(TRIM(INDEX($A338:$L338,MATCH(Lists!$J$8,$A$1:$L$1,0))&amp;""),""),6,2)),VALUE(MID(IFERROR(TRIM(INDEX($A338:$L338,MATCH(Lists!$J$8,$A$1:$L$1,0))&amp;""),""),9,2)))+TIME(VALUE(MID(IFERROR(TRIM(INDEX($A338:$L338,MATCH(Lists!$J$8,$A$1:$L$1,0))&amp;""),""),12,2)),VALUE(MID(IFERROR(TRIM(INDEX($A338:$L338,MATCH(Lists!$J$8,$A$1:$L$1,0))&amp;""),""),15,2)),VALUE(MID(IFERROR(TRIM(INDEX($A338:$L338,MATCH(Lists!$J$8,$A$1:$L$1,0))&amp;""),""),18,2)))),"")</f>
        <v/>
      </c>
      <c r="W338" s="29">
        <f>IF(V338="","",ROUND(V338*86400,0))</f>
        <v/>
      </c>
      <c r="X338" s="29">
        <f>IF(OR(R338="",U338="",W338=""),"",SUMPRODUCT(($U$2:$U$501=U338)*ISNUMBER($W$2:$W$501)*($W$2:$W$501&lt;W338))+SUMPRODUCT(($U$2:U338=U338)*($W$2:W338=W338)))</f>
        <v/>
      </c>
      <c r="Y338" s="29">
        <f>IF(R338="","",IF(LEN(O338)&gt;0,O338,IF(ISNUMBER(N338),"Offered","Waiting")))</f>
        <v/>
      </c>
      <c r="Z338" s="29">
        <f>IF(AND(Y338="Waiting",X338&lt;&gt;""),SUMPRODUCT(($U$2:$U$501=U338)*($Y$2:$Y$501="Waiting")*ISNUMBER($W$2:$W$501)*($W$2:$W$501&lt;W338))+SUMPRODUCT(($U$2:U338=U338)*($Y$2:Y338="Waiting")*($W$2:W338=W338)),"")</f>
        <v/>
      </c>
      <c r="AA338" s="29">
        <f>IF(X338="","",U338&amp;"|"&amp;X338)</f>
        <v/>
      </c>
      <c r="AB338" s="29">
        <f>IF(Z338="","",U338&amp;"|"&amp;Z338)</f>
        <v/>
      </c>
    </row>
    <row r="339">
      <c r="M339" s="28" t="n"/>
      <c r="N339" s="33" t="n"/>
      <c r="O339" s="30" t="n"/>
      <c r="P339" s="30" t="n"/>
      <c r="Q339" s="28" t="n"/>
      <c r="R339" s="29">
        <f>IFERROR(TRIM(INDEX($A339:$L339,MATCH(Lists!$J$2,$A$1:$L$1,0))&amp;""),"")</f>
        <v/>
      </c>
      <c r="S339" s="29">
        <f>IFERROR(TRIM(INDEX($A339:$L339,MATCH(Lists!$J$3,$A$1:$L$1,0))&amp;""),"")</f>
        <v/>
      </c>
      <c r="T339" s="29">
        <f>IFERROR(TRIM(INDEX($A339:$L339,MATCH(Lists!$J$4,$A$1:$L$1,0))&amp;""),"")</f>
        <v/>
      </c>
      <c r="U339" s="29">
        <f>IFERROR(TRIM(INDEX($A339:$L339,MATCH(Lists!$J$5,$A$1:$L$1,0))&amp;""),"")</f>
        <v/>
      </c>
      <c r="V339" s="32">
        <f>IFERROR(IF(ISNUMBER(INDEX($A339:$L339,MATCH(Lists!$J$8,$A$1:$L$1,0))),INDEX($A339:$L339,MATCH(Lists!$J$8,$A$1:$L$1,0)),DATE(VALUE(LEFT(IFERROR(TRIM(INDEX($A339:$L339,MATCH(Lists!$J$8,$A$1:$L$1,0))&amp;""),""),4)),VALUE(MID(IFERROR(TRIM(INDEX($A339:$L339,MATCH(Lists!$J$8,$A$1:$L$1,0))&amp;""),""),6,2)),VALUE(MID(IFERROR(TRIM(INDEX($A339:$L339,MATCH(Lists!$J$8,$A$1:$L$1,0))&amp;""),""),9,2)))+TIME(VALUE(MID(IFERROR(TRIM(INDEX($A339:$L339,MATCH(Lists!$J$8,$A$1:$L$1,0))&amp;""),""),12,2)),VALUE(MID(IFERROR(TRIM(INDEX($A339:$L339,MATCH(Lists!$J$8,$A$1:$L$1,0))&amp;""),""),15,2)),VALUE(MID(IFERROR(TRIM(INDEX($A339:$L339,MATCH(Lists!$J$8,$A$1:$L$1,0))&amp;""),""),18,2)))),"")</f>
        <v/>
      </c>
      <c r="W339" s="29">
        <f>IF(V339="","",ROUND(V339*86400,0))</f>
        <v/>
      </c>
      <c r="X339" s="29">
        <f>IF(OR(R339="",U339="",W339=""),"",SUMPRODUCT(($U$2:$U$501=U339)*ISNUMBER($W$2:$W$501)*($W$2:$W$501&lt;W339))+SUMPRODUCT(($U$2:U339=U339)*($W$2:W339=W339)))</f>
        <v/>
      </c>
      <c r="Y339" s="29">
        <f>IF(R339="","",IF(LEN(O339)&gt;0,O339,IF(ISNUMBER(N339),"Offered","Waiting")))</f>
        <v/>
      </c>
      <c r="Z339" s="29">
        <f>IF(AND(Y339="Waiting",X339&lt;&gt;""),SUMPRODUCT(($U$2:$U$501=U339)*($Y$2:$Y$501="Waiting")*ISNUMBER($W$2:$W$501)*($W$2:$W$501&lt;W339))+SUMPRODUCT(($U$2:U339=U339)*($Y$2:Y339="Waiting")*($W$2:W339=W339)),"")</f>
        <v/>
      </c>
      <c r="AA339" s="29">
        <f>IF(X339="","",U339&amp;"|"&amp;X339)</f>
        <v/>
      </c>
      <c r="AB339" s="29">
        <f>IF(Z339="","",U339&amp;"|"&amp;Z339)</f>
        <v/>
      </c>
    </row>
    <row r="340">
      <c r="M340" s="28" t="n"/>
      <c r="N340" s="33" t="n"/>
      <c r="O340" s="30" t="n"/>
      <c r="P340" s="30" t="n"/>
      <c r="Q340" s="28" t="n"/>
      <c r="R340" s="29">
        <f>IFERROR(TRIM(INDEX($A340:$L340,MATCH(Lists!$J$2,$A$1:$L$1,0))&amp;""),"")</f>
        <v/>
      </c>
      <c r="S340" s="29">
        <f>IFERROR(TRIM(INDEX($A340:$L340,MATCH(Lists!$J$3,$A$1:$L$1,0))&amp;""),"")</f>
        <v/>
      </c>
      <c r="T340" s="29">
        <f>IFERROR(TRIM(INDEX($A340:$L340,MATCH(Lists!$J$4,$A$1:$L$1,0))&amp;""),"")</f>
        <v/>
      </c>
      <c r="U340" s="29">
        <f>IFERROR(TRIM(INDEX($A340:$L340,MATCH(Lists!$J$5,$A$1:$L$1,0))&amp;""),"")</f>
        <v/>
      </c>
      <c r="V340" s="32">
        <f>IFERROR(IF(ISNUMBER(INDEX($A340:$L340,MATCH(Lists!$J$8,$A$1:$L$1,0))),INDEX($A340:$L340,MATCH(Lists!$J$8,$A$1:$L$1,0)),DATE(VALUE(LEFT(IFERROR(TRIM(INDEX($A340:$L340,MATCH(Lists!$J$8,$A$1:$L$1,0))&amp;""),""),4)),VALUE(MID(IFERROR(TRIM(INDEX($A340:$L340,MATCH(Lists!$J$8,$A$1:$L$1,0))&amp;""),""),6,2)),VALUE(MID(IFERROR(TRIM(INDEX($A340:$L340,MATCH(Lists!$J$8,$A$1:$L$1,0))&amp;""),""),9,2)))+TIME(VALUE(MID(IFERROR(TRIM(INDEX($A340:$L340,MATCH(Lists!$J$8,$A$1:$L$1,0))&amp;""),""),12,2)),VALUE(MID(IFERROR(TRIM(INDEX($A340:$L340,MATCH(Lists!$J$8,$A$1:$L$1,0))&amp;""),""),15,2)),VALUE(MID(IFERROR(TRIM(INDEX($A340:$L340,MATCH(Lists!$J$8,$A$1:$L$1,0))&amp;""),""),18,2)))),"")</f>
        <v/>
      </c>
      <c r="W340" s="29">
        <f>IF(V340="","",ROUND(V340*86400,0))</f>
        <v/>
      </c>
      <c r="X340" s="29">
        <f>IF(OR(R340="",U340="",W340=""),"",SUMPRODUCT(($U$2:$U$501=U340)*ISNUMBER($W$2:$W$501)*($W$2:$W$501&lt;W340))+SUMPRODUCT(($U$2:U340=U340)*($W$2:W340=W340)))</f>
        <v/>
      </c>
      <c r="Y340" s="29">
        <f>IF(R340="","",IF(LEN(O340)&gt;0,O340,IF(ISNUMBER(N340),"Offered","Waiting")))</f>
        <v/>
      </c>
      <c r="Z340" s="29">
        <f>IF(AND(Y340="Waiting",X340&lt;&gt;""),SUMPRODUCT(($U$2:$U$501=U340)*($Y$2:$Y$501="Waiting")*ISNUMBER($W$2:$W$501)*($W$2:$W$501&lt;W340))+SUMPRODUCT(($U$2:U340=U340)*($Y$2:Y340="Waiting")*($W$2:W340=W340)),"")</f>
        <v/>
      </c>
      <c r="AA340" s="29">
        <f>IF(X340="","",U340&amp;"|"&amp;X340)</f>
        <v/>
      </c>
      <c r="AB340" s="29">
        <f>IF(Z340="","",U340&amp;"|"&amp;Z340)</f>
        <v/>
      </c>
    </row>
    <row r="341">
      <c r="M341" s="28" t="n"/>
      <c r="N341" s="33" t="n"/>
      <c r="O341" s="30" t="n"/>
      <c r="P341" s="30" t="n"/>
      <c r="Q341" s="28" t="n"/>
      <c r="R341" s="29">
        <f>IFERROR(TRIM(INDEX($A341:$L341,MATCH(Lists!$J$2,$A$1:$L$1,0))&amp;""),"")</f>
        <v/>
      </c>
      <c r="S341" s="29">
        <f>IFERROR(TRIM(INDEX($A341:$L341,MATCH(Lists!$J$3,$A$1:$L$1,0))&amp;""),"")</f>
        <v/>
      </c>
      <c r="T341" s="29">
        <f>IFERROR(TRIM(INDEX($A341:$L341,MATCH(Lists!$J$4,$A$1:$L$1,0))&amp;""),"")</f>
        <v/>
      </c>
      <c r="U341" s="29">
        <f>IFERROR(TRIM(INDEX($A341:$L341,MATCH(Lists!$J$5,$A$1:$L$1,0))&amp;""),"")</f>
        <v/>
      </c>
      <c r="V341" s="32">
        <f>IFERROR(IF(ISNUMBER(INDEX($A341:$L341,MATCH(Lists!$J$8,$A$1:$L$1,0))),INDEX($A341:$L341,MATCH(Lists!$J$8,$A$1:$L$1,0)),DATE(VALUE(LEFT(IFERROR(TRIM(INDEX($A341:$L341,MATCH(Lists!$J$8,$A$1:$L$1,0))&amp;""),""),4)),VALUE(MID(IFERROR(TRIM(INDEX($A341:$L341,MATCH(Lists!$J$8,$A$1:$L$1,0))&amp;""),""),6,2)),VALUE(MID(IFERROR(TRIM(INDEX($A341:$L341,MATCH(Lists!$J$8,$A$1:$L$1,0))&amp;""),""),9,2)))+TIME(VALUE(MID(IFERROR(TRIM(INDEX($A341:$L341,MATCH(Lists!$J$8,$A$1:$L$1,0))&amp;""),""),12,2)),VALUE(MID(IFERROR(TRIM(INDEX($A341:$L341,MATCH(Lists!$J$8,$A$1:$L$1,0))&amp;""),""),15,2)),VALUE(MID(IFERROR(TRIM(INDEX($A341:$L341,MATCH(Lists!$J$8,$A$1:$L$1,0))&amp;""),""),18,2)))),"")</f>
        <v/>
      </c>
      <c r="W341" s="29">
        <f>IF(V341="","",ROUND(V341*86400,0))</f>
        <v/>
      </c>
      <c r="X341" s="29">
        <f>IF(OR(R341="",U341="",W341=""),"",SUMPRODUCT(($U$2:$U$501=U341)*ISNUMBER($W$2:$W$501)*($W$2:$W$501&lt;W341))+SUMPRODUCT(($U$2:U341=U341)*($W$2:W341=W341)))</f>
        <v/>
      </c>
      <c r="Y341" s="29">
        <f>IF(R341="","",IF(LEN(O341)&gt;0,O341,IF(ISNUMBER(N341),"Offered","Waiting")))</f>
        <v/>
      </c>
      <c r="Z341" s="29">
        <f>IF(AND(Y341="Waiting",X341&lt;&gt;""),SUMPRODUCT(($U$2:$U$501=U341)*($Y$2:$Y$501="Waiting")*ISNUMBER($W$2:$W$501)*($W$2:$W$501&lt;W341))+SUMPRODUCT(($U$2:U341=U341)*($Y$2:Y341="Waiting")*($W$2:W341=W341)),"")</f>
        <v/>
      </c>
      <c r="AA341" s="29">
        <f>IF(X341="","",U341&amp;"|"&amp;X341)</f>
        <v/>
      </c>
      <c r="AB341" s="29">
        <f>IF(Z341="","",U341&amp;"|"&amp;Z341)</f>
        <v/>
      </c>
    </row>
    <row r="342">
      <c r="M342" s="28" t="n"/>
      <c r="N342" s="33" t="n"/>
      <c r="O342" s="30" t="n"/>
      <c r="P342" s="30" t="n"/>
      <c r="Q342" s="28" t="n"/>
      <c r="R342" s="29">
        <f>IFERROR(TRIM(INDEX($A342:$L342,MATCH(Lists!$J$2,$A$1:$L$1,0))&amp;""),"")</f>
        <v/>
      </c>
      <c r="S342" s="29">
        <f>IFERROR(TRIM(INDEX($A342:$L342,MATCH(Lists!$J$3,$A$1:$L$1,0))&amp;""),"")</f>
        <v/>
      </c>
      <c r="T342" s="29">
        <f>IFERROR(TRIM(INDEX($A342:$L342,MATCH(Lists!$J$4,$A$1:$L$1,0))&amp;""),"")</f>
        <v/>
      </c>
      <c r="U342" s="29">
        <f>IFERROR(TRIM(INDEX($A342:$L342,MATCH(Lists!$J$5,$A$1:$L$1,0))&amp;""),"")</f>
        <v/>
      </c>
      <c r="V342" s="32">
        <f>IFERROR(IF(ISNUMBER(INDEX($A342:$L342,MATCH(Lists!$J$8,$A$1:$L$1,0))),INDEX($A342:$L342,MATCH(Lists!$J$8,$A$1:$L$1,0)),DATE(VALUE(LEFT(IFERROR(TRIM(INDEX($A342:$L342,MATCH(Lists!$J$8,$A$1:$L$1,0))&amp;""),""),4)),VALUE(MID(IFERROR(TRIM(INDEX($A342:$L342,MATCH(Lists!$J$8,$A$1:$L$1,0))&amp;""),""),6,2)),VALUE(MID(IFERROR(TRIM(INDEX($A342:$L342,MATCH(Lists!$J$8,$A$1:$L$1,0))&amp;""),""),9,2)))+TIME(VALUE(MID(IFERROR(TRIM(INDEX($A342:$L342,MATCH(Lists!$J$8,$A$1:$L$1,0))&amp;""),""),12,2)),VALUE(MID(IFERROR(TRIM(INDEX($A342:$L342,MATCH(Lists!$J$8,$A$1:$L$1,0))&amp;""),""),15,2)),VALUE(MID(IFERROR(TRIM(INDEX($A342:$L342,MATCH(Lists!$J$8,$A$1:$L$1,0))&amp;""),""),18,2)))),"")</f>
        <v/>
      </c>
      <c r="W342" s="29">
        <f>IF(V342="","",ROUND(V342*86400,0))</f>
        <v/>
      </c>
      <c r="X342" s="29">
        <f>IF(OR(R342="",U342="",W342=""),"",SUMPRODUCT(($U$2:$U$501=U342)*ISNUMBER($W$2:$W$501)*($W$2:$W$501&lt;W342))+SUMPRODUCT(($U$2:U342=U342)*($W$2:W342=W342)))</f>
        <v/>
      </c>
      <c r="Y342" s="29">
        <f>IF(R342="","",IF(LEN(O342)&gt;0,O342,IF(ISNUMBER(N342),"Offered","Waiting")))</f>
        <v/>
      </c>
      <c r="Z342" s="29">
        <f>IF(AND(Y342="Waiting",X342&lt;&gt;""),SUMPRODUCT(($U$2:$U$501=U342)*($Y$2:$Y$501="Waiting")*ISNUMBER($W$2:$W$501)*($W$2:$W$501&lt;W342))+SUMPRODUCT(($U$2:U342=U342)*($Y$2:Y342="Waiting")*($W$2:W342=W342)),"")</f>
        <v/>
      </c>
      <c r="AA342" s="29">
        <f>IF(X342="","",U342&amp;"|"&amp;X342)</f>
        <v/>
      </c>
      <c r="AB342" s="29">
        <f>IF(Z342="","",U342&amp;"|"&amp;Z342)</f>
        <v/>
      </c>
    </row>
    <row r="343">
      <c r="M343" s="28" t="n"/>
      <c r="N343" s="33" t="n"/>
      <c r="O343" s="30" t="n"/>
      <c r="P343" s="30" t="n"/>
      <c r="Q343" s="28" t="n"/>
      <c r="R343" s="29">
        <f>IFERROR(TRIM(INDEX($A343:$L343,MATCH(Lists!$J$2,$A$1:$L$1,0))&amp;""),"")</f>
        <v/>
      </c>
      <c r="S343" s="29">
        <f>IFERROR(TRIM(INDEX($A343:$L343,MATCH(Lists!$J$3,$A$1:$L$1,0))&amp;""),"")</f>
        <v/>
      </c>
      <c r="T343" s="29">
        <f>IFERROR(TRIM(INDEX($A343:$L343,MATCH(Lists!$J$4,$A$1:$L$1,0))&amp;""),"")</f>
        <v/>
      </c>
      <c r="U343" s="29">
        <f>IFERROR(TRIM(INDEX($A343:$L343,MATCH(Lists!$J$5,$A$1:$L$1,0))&amp;""),"")</f>
        <v/>
      </c>
      <c r="V343" s="32">
        <f>IFERROR(IF(ISNUMBER(INDEX($A343:$L343,MATCH(Lists!$J$8,$A$1:$L$1,0))),INDEX($A343:$L343,MATCH(Lists!$J$8,$A$1:$L$1,0)),DATE(VALUE(LEFT(IFERROR(TRIM(INDEX($A343:$L343,MATCH(Lists!$J$8,$A$1:$L$1,0))&amp;""),""),4)),VALUE(MID(IFERROR(TRIM(INDEX($A343:$L343,MATCH(Lists!$J$8,$A$1:$L$1,0))&amp;""),""),6,2)),VALUE(MID(IFERROR(TRIM(INDEX($A343:$L343,MATCH(Lists!$J$8,$A$1:$L$1,0))&amp;""),""),9,2)))+TIME(VALUE(MID(IFERROR(TRIM(INDEX($A343:$L343,MATCH(Lists!$J$8,$A$1:$L$1,0))&amp;""),""),12,2)),VALUE(MID(IFERROR(TRIM(INDEX($A343:$L343,MATCH(Lists!$J$8,$A$1:$L$1,0))&amp;""),""),15,2)),VALUE(MID(IFERROR(TRIM(INDEX($A343:$L343,MATCH(Lists!$J$8,$A$1:$L$1,0))&amp;""),""),18,2)))),"")</f>
        <v/>
      </c>
      <c r="W343" s="29">
        <f>IF(V343="","",ROUND(V343*86400,0))</f>
        <v/>
      </c>
      <c r="X343" s="29">
        <f>IF(OR(R343="",U343="",W343=""),"",SUMPRODUCT(($U$2:$U$501=U343)*ISNUMBER($W$2:$W$501)*($W$2:$W$501&lt;W343))+SUMPRODUCT(($U$2:U343=U343)*($W$2:W343=W343)))</f>
        <v/>
      </c>
      <c r="Y343" s="29">
        <f>IF(R343="","",IF(LEN(O343)&gt;0,O343,IF(ISNUMBER(N343),"Offered","Waiting")))</f>
        <v/>
      </c>
      <c r="Z343" s="29">
        <f>IF(AND(Y343="Waiting",X343&lt;&gt;""),SUMPRODUCT(($U$2:$U$501=U343)*($Y$2:$Y$501="Waiting")*ISNUMBER($W$2:$W$501)*($W$2:$W$501&lt;W343))+SUMPRODUCT(($U$2:U343=U343)*($Y$2:Y343="Waiting")*($W$2:W343=W343)),"")</f>
        <v/>
      </c>
      <c r="AA343" s="29">
        <f>IF(X343="","",U343&amp;"|"&amp;X343)</f>
        <v/>
      </c>
      <c r="AB343" s="29">
        <f>IF(Z343="","",U343&amp;"|"&amp;Z343)</f>
        <v/>
      </c>
    </row>
    <row r="344">
      <c r="M344" s="28" t="n"/>
      <c r="N344" s="33" t="n"/>
      <c r="O344" s="30" t="n"/>
      <c r="P344" s="30" t="n"/>
      <c r="Q344" s="28" t="n"/>
      <c r="R344" s="29">
        <f>IFERROR(TRIM(INDEX($A344:$L344,MATCH(Lists!$J$2,$A$1:$L$1,0))&amp;""),"")</f>
        <v/>
      </c>
      <c r="S344" s="29">
        <f>IFERROR(TRIM(INDEX($A344:$L344,MATCH(Lists!$J$3,$A$1:$L$1,0))&amp;""),"")</f>
        <v/>
      </c>
      <c r="T344" s="29">
        <f>IFERROR(TRIM(INDEX($A344:$L344,MATCH(Lists!$J$4,$A$1:$L$1,0))&amp;""),"")</f>
        <v/>
      </c>
      <c r="U344" s="29">
        <f>IFERROR(TRIM(INDEX($A344:$L344,MATCH(Lists!$J$5,$A$1:$L$1,0))&amp;""),"")</f>
        <v/>
      </c>
      <c r="V344" s="32">
        <f>IFERROR(IF(ISNUMBER(INDEX($A344:$L344,MATCH(Lists!$J$8,$A$1:$L$1,0))),INDEX($A344:$L344,MATCH(Lists!$J$8,$A$1:$L$1,0)),DATE(VALUE(LEFT(IFERROR(TRIM(INDEX($A344:$L344,MATCH(Lists!$J$8,$A$1:$L$1,0))&amp;""),""),4)),VALUE(MID(IFERROR(TRIM(INDEX($A344:$L344,MATCH(Lists!$J$8,$A$1:$L$1,0))&amp;""),""),6,2)),VALUE(MID(IFERROR(TRIM(INDEX($A344:$L344,MATCH(Lists!$J$8,$A$1:$L$1,0))&amp;""),""),9,2)))+TIME(VALUE(MID(IFERROR(TRIM(INDEX($A344:$L344,MATCH(Lists!$J$8,$A$1:$L$1,0))&amp;""),""),12,2)),VALUE(MID(IFERROR(TRIM(INDEX($A344:$L344,MATCH(Lists!$J$8,$A$1:$L$1,0))&amp;""),""),15,2)),VALUE(MID(IFERROR(TRIM(INDEX($A344:$L344,MATCH(Lists!$J$8,$A$1:$L$1,0))&amp;""),""),18,2)))),"")</f>
        <v/>
      </c>
      <c r="W344" s="29">
        <f>IF(V344="","",ROUND(V344*86400,0))</f>
        <v/>
      </c>
      <c r="X344" s="29">
        <f>IF(OR(R344="",U344="",W344=""),"",SUMPRODUCT(($U$2:$U$501=U344)*ISNUMBER($W$2:$W$501)*($W$2:$W$501&lt;W344))+SUMPRODUCT(($U$2:U344=U344)*($W$2:W344=W344)))</f>
        <v/>
      </c>
      <c r="Y344" s="29">
        <f>IF(R344="","",IF(LEN(O344)&gt;0,O344,IF(ISNUMBER(N344),"Offered","Waiting")))</f>
        <v/>
      </c>
      <c r="Z344" s="29">
        <f>IF(AND(Y344="Waiting",X344&lt;&gt;""),SUMPRODUCT(($U$2:$U$501=U344)*($Y$2:$Y$501="Waiting")*ISNUMBER($W$2:$W$501)*($W$2:$W$501&lt;W344))+SUMPRODUCT(($U$2:U344=U344)*($Y$2:Y344="Waiting")*($W$2:W344=W344)),"")</f>
        <v/>
      </c>
      <c r="AA344" s="29">
        <f>IF(X344="","",U344&amp;"|"&amp;X344)</f>
        <v/>
      </c>
      <c r="AB344" s="29">
        <f>IF(Z344="","",U344&amp;"|"&amp;Z344)</f>
        <v/>
      </c>
    </row>
    <row r="345">
      <c r="M345" s="28" t="n"/>
      <c r="N345" s="33" t="n"/>
      <c r="O345" s="30" t="n"/>
      <c r="P345" s="30" t="n"/>
      <c r="Q345" s="28" t="n"/>
      <c r="R345" s="29">
        <f>IFERROR(TRIM(INDEX($A345:$L345,MATCH(Lists!$J$2,$A$1:$L$1,0))&amp;""),"")</f>
        <v/>
      </c>
      <c r="S345" s="29">
        <f>IFERROR(TRIM(INDEX($A345:$L345,MATCH(Lists!$J$3,$A$1:$L$1,0))&amp;""),"")</f>
        <v/>
      </c>
      <c r="T345" s="29">
        <f>IFERROR(TRIM(INDEX($A345:$L345,MATCH(Lists!$J$4,$A$1:$L$1,0))&amp;""),"")</f>
        <v/>
      </c>
      <c r="U345" s="29">
        <f>IFERROR(TRIM(INDEX($A345:$L345,MATCH(Lists!$J$5,$A$1:$L$1,0))&amp;""),"")</f>
        <v/>
      </c>
      <c r="V345" s="32">
        <f>IFERROR(IF(ISNUMBER(INDEX($A345:$L345,MATCH(Lists!$J$8,$A$1:$L$1,0))),INDEX($A345:$L345,MATCH(Lists!$J$8,$A$1:$L$1,0)),DATE(VALUE(LEFT(IFERROR(TRIM(INDEX($A345:$L345,MATCH(Lists!$J$8,$A$1:$L$1,0))&amp;""),""),4)),VALUE(MID(IFERROR(TRIM(INDEX($A345:$L345,MATCH(Lists!$J$8,$A$1:$L$1,0))&amp;""),""),6,2)),VALUE(MID(IFERROR(TRIM(INDEX($A345:$L345,MATCH(Lists!$J$8,$A$1:$L$1,0))&amp;""),""),9,2)))+TIME(VALUE(MID(IFERROR(TRIM(INDEX($A345:$L345,MATCH(Lists!$J$8,$A$1:$L$1,0))&amp;""),""),12,2)),VALUE(MID(IFERROR(TRIM(INDEX($A345:$L345,MATCH(Lists!$J$8,$A$1:$L$1,0))&amp;""),""),15,2)),VALUE(MID(IFERROR(TRIM(INDEX($A345:$L345,MATCH(Lists!$J$8,$A$1:$L$1,0))&amp;""),""),18,2)))),"")</f>
        <v/>
      </c>
      <c r="W345" s="29">
        <f>IF(V345="","",ROUND(V345*86400,0))</f>
        <v/>
      </c>
      <c r="X345" s="29">
        <f>IF(OR(R345="",U345="",W345=""),"",SUMPRODUCT(($U$2:$U$501=U345)*ISNUMBER($W$2:$W$501)*($W$2:$W$501&lt;W345))+SUMPRODUCT(($U$2:U345=U345)*($W$2:W345=W345)))</f>
        <v/>
      </c>
      <c r="Y345" s="29">
        <f>IF(R345="","",IF(LEN(O345)&gt;0,O345,IF(ISNUMBER(N345),"Offered","Waiting")))</f>
        <v/>
      </c>
      <c r="Z345" s="29">
        <f>IF(AND(Y345="Waiting",X345&lt;&gt;""),SUMPRODUCT(($U$2:$U$501=U345)*($Y$2:$Y$501="Waiting")*ISNUMBER($W$2:$W$501)*($W$2:$W$501&lt;W345))+SUMPRODUCT(($U$2:U345=U345)*($Y$2:Y345="Waiting")*($W$2:W345=W345)),"")</f>
        <v/>
      </c>
      <c r="AA345" s="29">
        <f>IF(X345="","",U345&amp;"|"&amp;X345)</f>
        <v/>
      </c>
      <c r="AB345" s="29">
        <f>IF(Z345="","",U345&amp;"|"&amp;Z345)</f>
        <v/>
      </c>
    </row>
    <row r="346">
      <c r="M346" s="28" t="n"/>
      <c r="N346" s="33" t="n"/>
      <c r="O346" s="30" t="n"/>
      <c r="P346" s="30" t="n"/>
      <c r="Q346" s="28" t="n"/>
      <c r="R346" s="29">
        <f>IFERROR(TRIM(INDEX($A346:$L346,MATCH(Lists!$J$2,$A$1:$L$1,0))&amp;""),"")</f>
        <v/>
      </c>
      <c r="S346" s="29">
        <f>IFERROR(TRIM(INDEX($A346:$L346,MATCH(Lists!$J$3,$A$1:$L$1,0))&amp;""),"")</f>
        <v/>
      </c>
      <c r="T346" s="29">
        <f>IFERROR(TRIM(INDEX($A346:$L346,MATCH(Lists!$J$4,$A$1:$L$1,0))&amp;""),"")</f>
        <v/>
      </c>
      <c r="U346" s="29">
        <f>IFERROR(TRIM(INDEX($A346:$L346,MATCH(Lists!$J$5,$A$1:$L$1,0))&amp;""),"")</f>
        <v/>
      </c>
      <c r="V346" s="32">
        <f>IFERROR(IF(ISNUMBER(INDEX($A346:$L346,MATCH(Lists!$J$8,$A$1:$L$1,0))),INDEX($A346:$L346,MATCH(Lists!$J$8,$A$1:$L$1,0)),DATE(VALUE(LEFT(IFERROR(TRIM(INDEX($A346:$L346,MATCH(Lists!$J$8,$A$1:$L$1,0))&amp;""),""),4)),VALUE(MID(IFERROR(TRIM(INDEX($A346:$L346,MATCH(Lists!$J$8,$A$1:$L$1,0))&amp;""),""),6,2)),VALUE(MID(IFERROR(TRIM(INDEX($A346:$L346,MATCH(Lists!$J$8,$A$1:$L$1,0))&amp;""),""),9,2)))+TIME(VALUE(MID(IFERROR(TRIM(INDEX($A346:$L346,MATCH(Lists!$J$8,$A$1:$L$1,0))&amp;""),""),12,2)),VALUE(MID(IFERROR(TRIM(INDEX($A346:$L346,MATCH(Lists!$J$8,$A$1:$L$1,0))&amp;""),""),15,2)),VALUE(MID(IFERROR(TRIM(INDEX($A346:$L346,MATCH(Lists!$J$8,$A$1:$L$1,0))&amp;""),""),18,2)))),"")</f>
        <v/>
      </c>
      <c r="W346" s="29">
        <f>IF(V346="","",ROUND(V346*86400,0))</f>
        <v/>
      </c>
      <c r="X346" s="29">
        <f>IF(OR(R346="",U346="",W346=""),"",SUMPRODUCT(($U$2:$U$501=U346)*ISNUMBER($W$2:$W$501)*($W$2:$W$501&lt;W346))+SUMPRODUCT(($U$2:U346=U346)*($W$2:W346=W346)))</f>
        <v/>
      </c>
      <c r="Y346" s="29">
        <f>IF(R346="","",IF(LEN(O346)&gt;0,O346,IF(ISNUMBER(N346),"Offered","Waiting")))</f>
        <v/>
      </c>
      <c r="Z346" s="29">
        <f>IF(AND(Y346="Waiting",X346&lt;&gt;""),SUMPRODUCT(($U$2:$U$501=U346)*($Y$2:$Y$501="Waiting")*ISNUMBER($W$2:$W$501)*($W$2:$W$501&lt;W346))+SUMPRODUCT(($U$2:U346=U346)*($Y$2:Y346="Waiting")*($W$2:W346=W346)),"")</f>
        <v/>
      </c>
      <c r="AA346" s="29">
        <f>IF(X346="","",U346&amp;"|"&amp;X346)</f>
        <v/>
      </c>
      <c r="AB346" s="29">
        <f>IF(Z346="","",U346&amp;"|"&amp;Z346)</f>
        <v/>
      </c>
    </row>
    <row r="347">
      <c r="M347" s="28" t="n"/>
      <c r="N347" s="33" t="n"/>
      <c r="O347" s="30" t="n"/>
      <c r="P347" s="30" t="n"/>
      <c r="Q347" s="28" t="n"/>
      <c r="R347" s="29">
        <f>IFERROR(TRIM(INDEX($A347:$L347,MATCH(Lists!$J$2,$A$1:$L$1,0))&amp;""),"")</f>
        <v/>
      </c>
      <c r="S347" s="29">
        <f>IFERROR(TRIM(INDEX($A347:$L347,MATCH(Lists!$J$3,$A$1:$L$1,0))&amp;""),"")</f>
        <v/>
      </c>
      <c r="T347" s="29">
        <f>IFERROR(TRIM(INDEX($A347:$L347,MATCH(Lists!$J$4,$A$1:$L$1,0))&amp;""),"")</f>
        <v/>
      </c>
      <c r="U347" s="29">
        <f>IFERROR(TRIM(INDEX($A347:$L347,MATCH(Lists!$J$5,$A$1:$L$1,0))&amp;""),"")</f>
        <v/>
      </c>
      <c r="V347" s="32">
        <f>IFERROR(IF(ISNUMBER(INDEX($A347:$L347,MATCH(Lists!$J$8,$A$1:$L$1,0))),INDEX($A347:$L347,MATCH(Lists!$J$8,$A$1:$L$1,0)),DATE(VALUE(LEFT(IFERROR(TRIM(INDEX($A347:$L347,MATCH(Lists!$J$8,$A$1:$L$1,0))&amp;""),""),4)),VALUE(MID(IFERROR(TRIM(INDEX($A347:$L347,MATCH(Lists!$J$8,$A$1:$L$1,0))&amp;""),""),6,2)),VALUE(MID(IFERROR(TRIM(INDEX($A347:$L347,MATCH(Lists!$J$8,$A$1:$L$1,0))&amp;""),""),9,2)))+TIME(VALUE(MID(IFERROR(TRIM(INDEX($A347:$L347,MATCH(Lists!$J$8,$A$1:$L$1,0))&amp;""),""),12,2)),VALUE(MID(IFERROR(TRIM(INDEX($A347:$L347,MATCH(Lists!$J$8,$A$1:$L$1,0))&amp;""),""),15,2)),VALUE(MID(IFERROR(TRIM(INDEX($A347:$L347,MATCH(Lists!$J$8,$A$1:$L$1,0))&amp;""),""),18,2)))),"")</f>
        <v/>
      </c>
      <c r="W347" s="29">
        <f>IF(V347="","",ROUND(V347*86400,0))</f>
        <v/>
      </c>
      <c r="X347" s="29">
        <f>IF(OR(R347="",U347="",W347=""),"",SUMPRODUCT(($U$2:$U$501=U347)*ISNUMBER($W$2:$W$501)*($W$2:$W$501&lt;W347))+SUMPRODUCT(($U$2:U347=U347)*($W$2:W347=W347)))</f>
        <v/>
      </c>
      <c r="Y347" s="29">
        <f>IF(R347="","",IF(LEN(O347)&gt;0,O347,IF(ISNUMBER(N347),"Offered","Waiting")))</f>
        <v/>
      </c>
      <c r="Z347" s="29">
        <f>IF(AND(Y347="Waiting",X347&lt;&gt;""),SUMPRODUCT(($U$2:$U$501=U347)*($Y$2:$Y$501="Waiting")*ISNUMBER($W$2:$W$501)*($W$2:$W$501&lt;W347))+SUMPRODUCT(($U$2:U347=U347)*($Y$2:Y347="Waiting")*($W$2:W347=W347)),"")</f>
        <v/>
      </c>
      <c r="AA347" s="29">
        <f>IF(X347="","",U347&amp;"|"&amp;X347)</f>
        <v/>
      </c>
      <c r="AB347" s="29">
        <f>IF(Z347="","",U347&amp;"|"&amp;Z347)</f>
        <v/>
      </c>
    </row>
    <row r="348">
      <c r="M348" s="28" t="n"/>
      <c r="N348" s="33" t="n"/>
      <c r="O348" s="30" t="n"/>
      <c r="P348" s="30" t="n"/>
      <c r="Q348" s="28" t="n"/>
      <c r="R348" s="29">
        <f>IFERROR(TRIM(INDEX($A348:$L348,MATCH(Lists!$J$2,$A$1:$L$1,0))&amp;""),"")</f>
        <v/>
      </c>
      <c r="S348" s="29">
        <f>IFERROR(TRIM(INDEX($A348:$L348,MATCH(Lists!$J$3,$A$1:$L$1,0))&amp;""),"")</f>
        <v/>
      </c>
      <c r="T348" s="29">
        <f>IFERROR(TRIM(INDEX($A348:$L348,MATCH(Lists!$J$4,$A$1:$L$1,0))&amp;""),"")</f>
        <v/>
      </c>
      <c r="U348" s="29">
        <f>IFERROR(TRIM(INDEX($A348:$L348,MATCH(Lists!$J$5,$A$1:$L$1,0))&amp;""),"")</f>
        <v/>
      </c>
      <c r="V348" s="32">
        <f>IFERROR(IF(ISNUMBER(INDEX($A348:$L348,MATCH(Lists!$J$8,$A$1:$L$1,0))),INDEX($A348:$L348,MATCH(Lists!$J$8,$A$1:$L$1,0)),DATE(VALUE(LEFT(IFERROR(TRIM(INDEX($A348:$L348,MATCH(Lists!$J$8,$A$1:$L$1,0))&amp;""),""),4)),VALUE(MID(IFERROR(TRIM(INDEX($A348:$L348,MATCH(Lists!$J$8,$A$1:$L$1,0))&amp;""),""),6,2)),VALUE(MID(IFERROR(TRIM(INDEX($A348:$L348,MATCH(Lists!$J$8,$A$1:$L$1,0))&amp;""),""),9,2)))+TIME(VALUE(MID(IFERROR(TRIM(INDEX($A348:$L348,MATCH(Lists!$J$8,$A$1:$L$1,0))&amp;""),""),12,2)),VALUE(MID(IFERROR(TRIM(INDEX($A348:$L348,MATCH(Lists!$J$8,$A$1:$L$1,0))&amp;""),""),15,2)),VALUE(MID(IFERROR(TRIM(INDEX($A348:$L348,MATCH(Lists!$J$8,$A$1:$L$1,0))&amp;""),""),18,2)))),"")</f>
        <v/>
      </c>
      <c r="W348" s="29">
        <f>IF(V348="","",ROUND(V348*86400,0))</f>
        <v/>
      </c>
      <c r="X348" s="29">
        <f>IF(OR(R348="",U348="",W348=""),"",SUMPRODUCT(($U$2:$U$501=U348)*ISNUMBER($W$2:$W$501)*($W$2:$W$501&lt;W348))+SUMPRODUCT(($U$2:U348=U348)*($W$2:W348=W348)))</f>
        <v/>
      </c>
      <c r="Y348" s="29">
        <f>IF(R348="","",IF(LEN(O348)&gt;0,O348,IF(ISNUMBER(N348),"Offered","Waiting")))</f>
        <v/>
      </c>
      <c r="Z348" s="29">
        <f>IF(AND(Y348="Waiting",X348&lt;&gt;""),SUMPRODUCT(($U$2:$U$501=U348)*($Y$2:$Y$501="Waiting")*ISNUMBER($W$2:$W$501)*($W$2:$W$501&lt;W348))+SUMPRODUCT(($U$2:U348=U348)*($Y$2:Y348="Waiting")*($W$2:W348=W348)),"")</f>
        <v/>
      </c>
      <c r="AA348" s="29">
        <f>IF(X348="","",U348&amp;"|"&amp;X348)</f>
        <v/>
      </c>
      <c r="AB348" s="29">
        <f>IF(Z348="","",U348&amp;"|"&amp;Z348)</f>
        <v/>
      </c>
    </row>
    <row r="349">
      <c r="M349" s="28" t="n"/>
      <c r="N349" s="33" t="n"/>
      <c r="O349" s="30" t="n"/>
      <c r="P349" s="30" t="n"/>
      <c r="Q349" s="28" t="n"/>
      <c r="R349" s="29">
        <f>IFERROR(TRIM(INDEX($A349:$L349,MATCH(Lists!$J$2,$A$1:$L$1,0))&amp;""),"")</f>
        <v/>
      </c>
      <c r="S349" s="29">
        <f>IFERROR(TRIM(INDEX($A349:$L349,MATCH(Lists!$J$3,$A$1:$L$1,0))&amp;""),"")</f>
        <v/>
      </c>
      <c r="T349" s="29">
        <f>IFERROR(TRIM(INDEX($A349:$L349,MATCH(Lists!$J$4,$A$1:$L$1,0))&amp;""),"")</f>
        <v/>
      </c>
      <c r="U349" s="29">
        <f>IFERROR(TRIM(INDEX($A349:$L349,MATCH(Lists!$J$5,$A$1:$L$1,0))&amp;""),"")</f>
        <v/>
      </c>
      <c r="V349" s="32">
        <f>IFERROR(IF(ISNUMBER(INDEX($A349:$L349,MATCH(Lists!$J$8,$A$1:$L$1,0))),INDEX($A349:$L349,MATCH(Lists!$J$8,$A$1:$L$1,0)),DATE(VALUE(LEFT(IFERROR(TRIM(INDEX($A349:$L349,MATCH(Lists!$J$8,$A$1:$L$1,0))&amp;""),""),4)),VALUE(MID(IFERROR(TRIM(INDEX($A349:$L349,MATCH(Lists!$J$8,$A$1:$L$1,0))&amp;""),""),6,2)),VALUE(MID(IFERROR(TRIM(INDEX($A349:$L349,MATCH(Lists!$J$8,$A$1:$L$1,0))&amp;""),""),9,2)))+TIME(VALUE(MID(IFERROR(TRIM(INDEX($A349:$L349,MATCH(Lists!$J$8,$A$1:$L$1,0))&amp;""),""),12,2)),VALUE(MID(IFERROR(TRIM(INDEX($A349:$L349,MATCH(Lists!$J$8,$A$1:$L$1,0))&amp;""),""),15,2)),VALUE(MID(IFERROR(TRIM(INDEX($A349:$L349,MATCH(Lists!$J$8,$A$1:$L$1,0))&amp;""),""),18,2)))),"")</f>
        <v/>
      </c>
      <c r="W349" s="29">
        <f>IF(V349="","",ROUND(V349*86400,0))</f>
        <v/>
      </c>
      <c r="X349" s="29">
        <f>IF(OR(R349="",U349="",W349=""),"",SUMPRODUCT(($U$2:$U$501=U349)*ISNUMBER($W$2:$W$501)*($W$2:$W$501&lt;W349))+SUMPRODUCT(($U$2:U349=U349)*($W$2:W349=W349)))</f>
        <v/>
      </c>
      <c r="Y349" s="29">
        <f>IF(R349="","",IF(LEN(O349)&gt;0,O349,IF(ISNUMBER(N349),"Offered","Waiting")))</f>
        <v/>
      </c>
      <c r="Z349" s="29">
        <f>IF(AND(Y349="Waiting",X349&lt;&gt;""),SUMPRODUCT(($U$2:$U$501=U349)*($Y$2:$Y$501="Waiting")*ISNUMBER($W$2:$W$501)*($W$2:$W$501&lt;W349))+SUMPRODUCT(($U$2:U349=U349)*($Y$2:Y349="Waiting")*($W$2:W349=W349)),"")</f>
        <v/>
      </c>
      <c r="AA349" s="29">
        <f>IF(X349="","",U349&amp;"|"&amp;X349)</f>
        <v/>
      </c>
      <c r="AB349" s="29">
        <f>IF(Z349="","",U349&amp;"|"&amp;Z349)</f>
        <v/>
      </c>
    </row>
    <row r="350">
      <c r="M350" s="28" t="n"/>
      <c r="N350" s="33" t="n"/>
      <c r="O350" s="30" t="n"/>
      <c r="P350" s="30" t="n"/>
      <c r="Q350" s="28" t="n"/>
      <c r="R350" s="29">
        <f>IFERROR(TRIM(INDEX($A350:$L350,MATCH(Lists!$J$2,$A$1:$L$1,0))&amp;""),"")</f>
        <v/>
      </c>
      <c r="S350" s="29">
        <f>IFERROR(TRIM(INDEX($A350:$L350,MATCH(Lists!$J$3,$A$1:$L$1,0))&amp;""),"")</f>
        <v/>
      </c>
      <c r="T350" s="29">
        <f>IFERROR(TRIM(INDEX($A350:$L350,MATCH(Lists!$J$4,$A$1:$L$1,0))&amp;""),"")</f>
        <v/>
      </c>
      <c r="U350" s="29">
        <f>IFERROR(TRIM(INDEX($A350:$L350,MATCH(Lists!$J$5,$A$1:$L$1,0))&amp;""),"")</f>
        <v/>
      </c>
      <c r="V350" s="32">
        <f>IFERROR(IF(ISNUMBER(INDEX($A350:$L350,MATCH(Lists!$J$8,$A$1:$L$1,0))),INDEX($A350:$L350,MATCH(Lists!$J$8,$A$1:$L$1,0)),DATE(VALUE(LEFT(IFERROR(TRIM(INDEX($A350:$L350,MATCH(Lists!$J$8,$A$1:$L$1,0))&amp;""),""),4)),VALUE(MID(IFERROR(TRIM(INDEX($A350:$L350,MATCH(Lists!$J$8,$A$1:$L$1,0))&amp;""),""),6,2)),VALUE(MID(IFERROR(TRIM(INDEX($A350:$L350,MATCH(Lists!$J$8,$A$1:$L$1,0))&amp;""),""),9,2)))+TIME(VALUE(MID(IFERROR(TRIM(INDEX($A350:$L350,MATCH(Lists!$J$8,$A$1:$L$1,0))&amp;""),""),12,2)),VALUE(MID(IFERROR(TRIM(INDEX($A350:$L350,MATCH(Lists!$J$8,$A$1:$L$1,0))&amp;""),""),15,2)),VALUE(MID(IFERROR(TRIM(INDEX($A350:$L350,MATCH(Lists!$J$8,$A$1:$L$1,0))&amp;""),""),18,2)))),"")</f>
        <v/>
      </c>
      <c r="W350" s="29">
        <f>IF(V350="","",ROUND(V350*86400,0))</f>
        <v/>
      </c>
      <c r="X350" s="29">
        <f>IF(OR(R350="",U350="",W350=""),"",SUMPRODUCT(($U$2:$U$501=U350)*ISNUMBER($W$2:$W$501)*($W$2:$W$501&lt;W350))+SUMPRODUCT(($U$2:U350=U350)*($W$2:W350=W350)))</f>
        <v/>
      </c>
      <c r="Y350" s="29">
        <f>IF(R350="","",IF(LEN(O350)&gt;0,O350,IF(ISNUMBER(N350),"Offered","Waiting")))</f>
        <v/>
      </c>
      <c r="Z350" s="29">
        <f>IF(AND(Y350="Waiting",X350&lt;&gt;""),SUMPRODUCT(($U$2:$U$501=U350)*($Y$2:$Y$501="Waiting")*ISNUMBER($W$2:$W$501)*($W$2:$W$501&lt;W350))+SUMPRODUCT(($U$2:U350=U350)*($Y$2:Y350="Waiting")*($W$2:W350=W350)),"")</f>
        <v/>
      </c>
      <c r="AA350" s="29">
        <f>IF(X350="","",U350&amp;"|"&amp;X350)</f>
        <v/>
      </c>
      <c r="AB350" s="29">
        <f>IF(Z350="","",U350&amp;"|"&amp;Z350)</f>
        <v/>
      </c>
    </row>
    <row r="351">
      <c r="M351" s="28" t="n"/>
      <c r="N351" s="33" t="n"/>
      <c r="O351" s="30" t="n"/>
      <c r="P351" s="30" t="n"/>
      <c r="Q351" s="28" t="n"/>
      <c r="R351" s="29">
        <f>IFERROR(TRIM(INDEX($A351:$L351,MATCH(Lists!$J$2,$A$1:$L$1,0))&amp;""),"")</f>
        <v/>
      </c>
      <c r="S351" s="29">
        <f>IFERROR(TRIM(INDEX($A351:$L351,MATCH(Lists!$J$3,$A$1:$L$1,0))&amp;""),"")</f>
        <v/>
      </c>
      <c r="T351" s="29">
        <f>IFERROR(TRIM(INDEX($A351:$L351,MATCH(Lists!$J$4,$A$1:$L$1,0))&amp;""),"")</f>
        <v/>
      </c>
      <c r="U351" s="29">
        <f>IFERROR(TRIM(INDEX($A351:$L351,MATCH(Lists!$J$5,$A$1:$L$1,0))&amp;""),"")</f>
        <v/>
      </c>
      <c r="V351" s="32">
        <f>IFERROR(IF(ISNUMBER(INDEX($A351:$L351,MATCH(Lists!$J$8,$A$1:$L$1,0))),INDEX($A351:$L351,MATCH(Lists!$J$8,$A$1:$L$1,0)),DATE(VALUE(LEFT(IFERROR(TRIM(INDEX($A351:$L351,MATCH(Lists!$J$8,$A$1:$L$1,0))&amp;""),""),4)),VALUE(MID(IFERROR(TRIM(INDEX($A351:$L351,MATCH(Lists!$J$8,$A$1:$L$1,0))&amp;""),""),6,2)),VALUE(MID(IFERROR(TRIM(INDEX($A351:$L351,MATCH(Lists!$J$8,$A$1:$L$1,0))&amp;""),""),9,2)))+TIME(VALUE(MID(IFERROR(TRIM(INDEX($A351:$L351,MATCH(Lists!$J$8,$A$1:$L$1,0))&amp;""),""),12,2)),VALUE(MID(IFERROR(TRIM(INDEX($A351:$L351,MATCH(Lists!$J$8,$A$1:$L$1,0))&amp;""),""),15,2)),VALUE(MID(IFERROR(TRIM(INDEX($A351:$L351,MATCH(Lists!$J$8,$A$1:$L$1,0))&amp;""),""),18,2)))),"")</f>
        <v/>
      </c>
      <c r="W351" s="29">
        <f>IF(V351="","",ROUND(V351*86400,0))</f>
        <v/>
      </c>
      <c r="X351" s="29">
        <f>IF(OR(R351="",U351="",W351=""),"",SUMPRODUCT(($U$2:$U$501=U351)*ISNUMBER($W$2:$W$501)*($W$2:$W$501&lt;W351))+SUMPRODUCT(($U$2:U351=U351)*($W$2:W351=W351)))</f>
        <v/>
      </c>
      <c r="Y351" s="29">
        <f>IF(R351="","",IF(LEN(O351)&gt;0,O351,IF(ISNUMBER(N351),"Offered","Waiting")))</f>
        <v/>
      </c>
      <c r="Z351" s="29">
        <f>IF(AND(Y351="Waiting",X351&lt;&gt;""),SUMPRODUCT(($U$2:$U$501=U351)*($Y$2:$Y$501="Waiting")*ISNUMBER($W$2:$W$501)*($W$2:$W$501&lt;W351))+SUMPRODUCT(($U$2:U351=U351)*($Y$2:Y351="Waiting")*($W$2:W351=W351)),"")</f>
        <v/>
      </c>
      <c r="AA351" s="29">
        <f>IF(X351="","",U351&amp;"|"&amp;X351)</f>
        <v/>
      </c>
      <c r="AB351" s="29">
        <f>IF(Z351="","",U351&amp;"|"&amp;Z351)</f>
        <v/>
      </c>
    </row>
    <row r="352">
      <c r="M352" s="28" t="n"/>
      <c r="N352" s="33" t="n"/>
      <c r="O352" s="30" t="n"/>
      <c r="P352" s="30" t="n"/>
      <c r="Q352" s="28" t="n"/>
      <c r="R352" s="29">
        <f>IFERROR(TRIM(INDEX($A352:$L352,MATCH(Lists!$J$2,$A$1:$L$1,0))&amp;""),"")</f>
        <v/>
      </c>
      <c r="S352" s="29">
        <f>IFERROR(TRIM(INDEX($A352:$L352,MATCH(Lists!$J$3,$A$1:$L$1,0))&amp;""),"")</f>
        <v/>
      </c>
      <c r="T352" s="29">
        <f>IFERROR(TRIM(INDEX($A352:$L352,MATCH(Lists!$J$4,$A$1:$L$1,0))&amp;""),"")</f>
        <v/>
      </c>
      <c r="U352" s="29">
        <f>IFERROR(TRIM(INDEX($A352:$L352,MATCH(Lists!$J$5,$A$1:$L$1,0))&amp;""),"")</f>
        <v/>
      </c>
      <c r="V352" s="32">
        <f>IFERROR(IF(ISNUMBER(INDEX($A352:$L352,MATCH(Lists!$J$8,$A$1:$L$1,0))),INDEX($A352:$L352,MATCH(Lists!$J$8,$A$1:$L$1,0)),DATE(VALUE(LEFT(IFERROR(TRIM(INDEX($A352:$L352,MATCH(Lists!$J$8,$A$1:$L$1,0))&amp;""),""),4)),VALUE(MID(IFERROR(TRIM(INDEX($A352:$L352,MATCH(Lists!$J$8,$A$1:$L$1,0))&amp;""),""),6,2)),VALUE(MID(IFERROR(TRIM(INDEX($A352:$L352,MATCH(Lists!$J$8,$A$1:$L$1,0))&amp;""),""),9,2)))+TIME(VALUE(MID(IFERROR(TRIM(INDEX($A352:$L352,MATCH(Lists!$J$8,$A$1:$L$1,0))&amp;""),""),12,2)),VALUE(MID(IFERROR(TRIM(INDEX($A352:$L352,MATCH(Lists!$J$8,$A$1:$L$1,0))&amp;""),""),15,2)),VALUE(MID(IFERROR(TRIM(INDEX($A352:$L352,MATCH(Lists!$J$8,$A$1:$L$1,0))&amp;""),""),18,2)))),"")</f>
        <v/>
      </c>
      <c r="W352" s="29">
        <f>IF(V352="","",ROUND(V352*86400,0))</f>
        <v/>
      </c>
      <c r="X352" s="29">
        <f>IF(OR(R352="",U352="",W352=""),"",SUMPRODUCT(($U$2:$U$501=U352)*ISNUMBER($W$2:$W$501)*($W$2:$W$501&lt;W352))+SUMPRODUCT(($U$2:U352=U352)*($W$2:W352=W352)))</f>
        <v/>
      </c>
      <c r="Y352" s="29">
        <f>IF(R352="","",IF(LEN(O352)&gt;0,O352,IF(ISNUMBER(N352),"Offered","Waiting")))</f>
        <v/>
      </c>
      <c r="Z352" s="29">
        <f>IF(AND(Y352="Waiting",X352&lt;&gt;""),SUMPRODUCT(($U$2:$U$501=U352)*($Y$2:$Y$501="Waiting")*ISNUMBER($W$2:$W$501)*($W$2:$W$501&lt;W352))+SUMPRODUCT(($U$2:U352=U352)*($Y$2:Y352="Waiting")*($W$2:W352=W352)),"")</f>
        <v/>
      </c>
      <c r="AA352" s="29">
        <f>IF(X352="","",U352&amp;"|"&amp;X352)</f>
        <v/>
      </c>
      <c r="AB352" s="29">
        <f>IF(Z352="","",U352&amp;"|"&amp;Z352)</f>
        <v/>
      </c>
    </row>
    <row r="353">
      <c r="M353" s="28" t="n"/>
      <c r="N353" s="33" t="n"/>
      <c r="O353" s="30" t="n"/>
      <c r="P353" s="30" t="n"/>
      <c r="Q353" s="28" t="n"/>
      <c r="R353" s="29">
        <f>IFERROR(TRIM(INDEX($A353:$L353,MATCH(Lists!$J$2,$A$1:$L$1,0))&amp;""),"")</f>
        <v/>
      </c>
      <c r="S353" s="29">
        <f>IFERROR(TRIM(INDEX($A353:$L353,MATCH(Lists!$J$3,$A$1:$L$1,0))&amp;""),"")</f>
        <v/>
      </c>
      <c r="T353" s="29">
        <f>IFERROR(TRIM(INDEX($A353:$L353,MATCH(Lists!$J$4,$A$1:$L$1,0))&amp;""),"")</f>
        <v/>
      </c>
      <c r="U353" s="29">
        <f>IFERROR(TRIM(INDEX($A353:$L353,MATCH(Lists!$J$5,$A$1:$L$1,0))&amp;""),"")</f>
        <v/>
      </c>
      <c r="V353" s="32">
        <f>IFERROR(IF(ISNUMBER(INDEX($A353:$L353,MATCH(Lists!$J$8,$A$1:$L$1,0))),INDEX($A353:$L353,MATCH(Lists!$J$8,$A$1:$L$1,0)),DATE(VALUE(LEFT(IFERROR(TRIM(INDEX($A353:$L353,MATCH(Lists!$J$8,$A$1:$L$1,0))&amp;""),""),4)),VALUE(MID(IFERROR(TRIM(INDEX($A353:$L353,MATCH(Lists!$J$8,$A$1:$L$1,0))&amp;""),""),6,2)),VALUE(MID(IFERROR(TRIM(INDEX($A353:$L353,MATCH(Lists!$J$8,$A$1:$L$1,0))&amp;""),""),9,2)))+TIME(VALUE(MID(IFERROR(TRIM(INDEX($A353:$L353,MATCH(Lists!$J$8,$A$1:$L$1,0))&amp;""),""),12,2)),VALUE(MID(IFERROR(TRIM(INDEX($A353:$L353,MATCH(Lists!$J$8,$A$1:$L$1,0))&amp;""),""),15,2)),VALUE(MID(IFERROR(TRIM(INDEX($A353:$L353,MATCH(Lists!$J$8,$A$1:$L$1,0))&amp;""),""),18,2)))),"")</f>
        <v/>
      </c>
      <c r="W353" s="29">
        <f>IF(V353="","",ROUND(V353*86400,0))</f>
        <v/>
      </c>
      <c r="X353" s="29">
        <f>IF(OR(R353="",U353="",W353=""),"",SUMPRODUCT(($U$2:$U$501=U353)*ISNUMBER($W$2:$W$501)*($W$2:$W$501&lt;W353))+SUMPRODUCT(($U$2:U353=U353)*($W$2:W353=W353)))</f>
        <v/>
      </c>
      <c r="Y353" s="29">
        <f>IF(R353="","",IF(LEN(O353)&gt;0,O353,IF(ISNUMBER(N353),"Offered","Waiting")))</f>
        <v/>
      </c>
      <c r="Z353" s="29">
        <f>IF(AND(Y353="Waiting",X353&lt;&gt;""),SUMPRODUCT(($U$2:$U$501=U353)*($Y$2:$Y$501="Waiting")*ISNUMBER($W$2:$W$501)*($W$2:$W$501&lt;W353))+SUMPRODUCT(($U$2:U353=U353)*($Y$2:Y353="Waiting")*($W$2:W353=W353)),"")</f>
        <v/>
      </c>
      <c r="AA353" s="29">
        <f>IF(X353="","",U353&amp;"|"&amp;X353)</f>
        <v/>
      </c>
      <c r="AB353" s="29">
        <f>IF(Z353="","",U353&amp;"|"&amp;Z353)</f>
        <v/>
      </c>
    </row>
    <row r="354">
      <c r="M354" s="28" t="n"/>
      <c r="N354" s="33" t="n"/>
      <c r="O354" s="30" t="n"/>
      <c r="P354" s="30" t="n"/>
      <c r="Q354" s="28" t="n"/>
      <c r="R354" s="29">
        <f>IFERROR(TRIM(INDEX($A354:$L354,MATCH(Lists!$J$2,$A$1:$L$1,0))&amp;""),"")</f>
        <v/>
      </c>
      <c r="S354" s="29">
        <f>IFERROR(TRIM(INDEX($A354:$L354,MATCH(Lists!$J$3,$A$1:$L$1,0))&amp;""),"")</f>
        <v/>
      </c>
      <c r="T354" s="29">
        <f>IFERROR(TRIM(INDEX($A354:$L354,MATCH(Lists!$J$4,$A$1:$L$1,0))&amp;""),"")</f>
        <v/>
      </c>
      <c r="U354" s="29">
        <f>IFERROR(TRIM(INDEX($A354:$L354,MATCH(Lists!$J$5,$A$1:$L$1,0))&amp;""),"")</f>
        <v/>
      </c>
      <c r="V354" s="32">
        <f>IFERROR(IF(ISNUMBER(INDEX($A354:$L354,MATCH(Lists!$J$8,$A$1:$L$1,0))),INDEX($A354:$L354,MATCH(Lists!$J$8,$A$1:$L$1,0)),DATE(VALUE(LEFT(IFERROR(TRIM(INDEX($A354:$L354,MATCH(Lists!$J$8,$A$1:$L$1,0))&amp;""),""),4)),VALUE(MID(IFERROR(TRIM(INDEX($A354:$L354,MATCH(Lists!$J$8,$A$1:$L$1,0))&amp;""),""),6,2)),VALUE(MID(IFERROR(TRIM(INDEX($A354:$L354,MATCH(Lists!$J$8,$A$1:$L$1,0))&amp;""),""),9,2)))+TIME(VALUE(MID(IFERROR(TRIM(INDEX($A354:$L354,MATCH(Lists!$J$8,$A$1:$L$1,0))&amp;""),""),12,2)),VALUE(MID(IFERROR(TRIM(INDEX($A354:$L354,MATCH(Lists!$J$8,$A$1:$L$1,0))&amp;""),""),15,2)),VALUE(MID(IFERROR(TRIM(INDEX($A354:$L354,MATCH(Lists!$J$8,$A$1:$L$1,0))&amp;""),""),18,2)))),"")</f>
        <v/>
      </c>
      <c r="W354" s="29">
        <f>IF(V354="","",ROUND(V354*86400,0))</f>
        <v/>
      </c>
      <c r="X354" s="29">
        <f>IF(OR(R354="",U354="",W354=""),"",SUMPRODUCT(($U$2:$U$501=U354)*ISNUMBER($W$2:$W$501)*($W$2:$W$501&lt;W354))+SUMPRODUCT(($U$2:U354=U354)*($W$2:W354=W354)))</f>
        <v/>
      </c>
      <c r="Y354" s="29">
        <f>IF(R354="","",IF(LEN(O354)&gt;0,O354,IF(ISNUMBER(N354),"Offered","Waiting")))</f>
        <v/>
      </c>
      <c r="Z354" s="29">
        <f>IF(AND(Y354="Waiting",X354&lt;&gt;""),SUMPRODUCT(($U$2:$U$501=U354)*($Y$2:$Y$501="Waiting")*ISNUMBER($W$2:$W$501)*($W$2:$W$501&lt;W354))+SUMPRODUCT(($U$2:U354=U354)*($Y$2:Y354="Waiting")*($W$2:W354=W354)),"")</f>
        <v/>
      </c>
      <c r="AA354" s="29">
        <f>IF(X354="","",U354&amp;"|"&amp;X354)</f>
        <v/>
      </c>
      <c r="AB354" s="29">
        <f>IF(Z354="","",U354&amp;"|"&amp;Z354)</f>
        <v/>
      </c>
    </row>
    <row r="355">
      <c r="M355" s="28" t="n"/>
      <c r="N355" s="33" t="n"/>
      <c r="O355" s="30" t="n"/>
      <c r="P355" s="30" t="n"/>
      <c r="Q355" s="28" t="n"/>
      <c r="R355" s="29">
        <f>IFERROR(TRIM(INDEX($A355:$L355,MATCH(Lists!$J$2,$A$1:$L$1,0))&amp;""),"")</f>
        <v/>
      </c>
      <c r="S355" s="29">
        <f>IFERROR(TRIM(INDEX($A355:$L355,MATCH(Lists!$J$3,$A$1:$L$1,0))&amp;""),"")</f>
        <v/>
      </c>
      <c r="T355" s="29">
        <f>IFERROR(TRIM(INDEX($A355:$L355,MATCH(Lists!$J$4,$A$1:$L$1,0))&amp;""),"")</f>
        <v/>
      </c>
      <c r="U355" s="29">
        <f>IFERROR(TRIM(INDEX($A355:$L355,MATCH(Lists!$J$5,$A$1:$L$1,0))&amp;""),"")</f>
        <v/>
      </c>
      <c r="V355" s="32">
        <f>IFERROR(IF(ISNUMBER(INDEX($A355:$L355,MATCH(Lists!$J$8,$A$1:$L$1,0))),INDEX($A355:$L355,MATCH(Lists!$J$8,$A$1:$L$1,0)),DATE(VALUE(LEFT(IFERROR(TRIM(INDEX($A355:$L355,MATCH(Lists!$J$8,$A$1:$L$1,0))&amp;""),""),4)),VALUE(MID(IFERROR(TRIM(INDEX($A355:$L355,MATCH(Lists!$J$8,$A$1:$L$1,0))&amp;""),""),6,2)),VALUE(MID(IFERROR(TRIM(INDEX($A355:$L355,MATCH(Lists!$J$8,$A$1:$L$1,0))&amp;""),""),9,2)))+TIME(VALUE(MID(IFERROR(TRIM(INDEX($A355:$L355,MATCH(Lists!$J$8,$A$1:$L$1,0))&amp;""),""),12,2)),VALUE(MID(IFERROR(TRIM(INDEX($A355:$L355,MATCH(Lists!$J$8,$A$1:$L$1,0))&amp;""),""),15,2)),VALUE(MID(IFERROR(TRIM(INDEX($A355:$L355,MATCH(Lists!$J$8,$A$1:$L$1,0))&amp;""),""),18,2)))),"")</f>
        <v/>
      </c>
      <c r="W355" s="29">
        <f>IF(V355="","",ROUND(V355*86400,0))</f>
        <v/>
      </c>
      <c r="X355" s="29">
        <f>IF(OR(R355="",U355="",W355=""),"",SUMPRODUCT(($U$2:$U$501=U355)*ISNUMBER($W$2:$W$501)*($W$2:$W$501&lt;W355))+SUMPRODUCT(($U$2:U355=U355)*($W$2:W355=W355)))</f>
        <v/>
      </c>
      <c r="Y355" s="29">
        <f>IF(R355="","",IF(LEN(O355)&gt;0,O355,IF(ISNUMBER(N355),"Offered","Waiting")))</f>
        <v/>
      </c>
      <c r="Z355" s="29">
        <f>IF(AND(Y355="Waiting",X355&lt;&gt;""),SUMPRODUCT(($U$2:$U$501=U355)*($Y$2:$Y$501="Waiting")*ISNUMBER($W$2:$W$501)*($W$2:$W$501&lt;W355))+SUMPRODUCT(($U$2:U355=U355)*($Y$2:Y355="Waiting")*($W$2:W355=W355)),"")</f>
        <v/>
      </c>
      <c r="AA355" s="29">
        <f>IF(X355="","",U355&amp;"|"&amp;X355)</f>
        <v/>
      </c>
      <c r="AB355" s="29">
        <f>IF(Z355="","",U355&amp;"|"&amp;Z355)</f>
        <v/>
      </c>
    </row>
    <row r="356">
      <c r="M356" s="28" t="n"/>
      <c r="N356" s="33" t="n"/>
      <c r="O356" s="30" t="n"/>
      <c r="P356" s="30" t="n"/>
      <c r="Q356" s="28" t="n"/>
      <c r="R356" s="29">
        <f>IFERROR(TRIM(INDEX($A356:$L356,MATCH(Lists!$J$2,$A$1:$L$1,0))&amp;""),"")</f>
        <v/>
      </c>
      <c r="S356" s="29">
        <f>IFERROR(TRIM(INDEX($A356:$L356,MATCH(Lists!$J$3,$A$1:$L$1,0))&amp;""),"")</f>
        <v/>
      </c>
      <c r="T356" s="29">
        <f>IFERROR(TRIM(INDEX($A356:$L356,MATCH(Lists!$J$4,$A$1:$L$1,0))&amp;""),"")</f>
        <v/>
      </c>
      <c r="U356" s="29">
        <f>IFERROR(TRIM(INDEX($A356:$L356,MATCH(Lists!$J$5,$A$1:$L$1,0))&amp;""),"")</f>
        <v/>
      </c>
      <c r="V356" s="32">
        <f>IFERROR(IF(ISNUMBER(INDEX($A356:$L356,MATCH(Lists!$J$8,$A$1:$L$1,0))),INDEX($A356:$L356,MATCH(Lists!$J$8,$A$1:$L$1,0)),DATE(VALUE(LEFT(IFERROR(TRIM(INDEX($A356:$L356,MATCH(Lists!$J$8,$A$1:$L$1,0))&amp;""),""),4)),VALUE(MID(IFERROR(TRIM(INDEX($A356:$L356,MATCH(Lists!$J$8,$A$1:$L$1,0))&amp;""),""),6,2)),VALUE(MID(IFERROR(TRIM(INDEX($A356:$L356,MATCH(Lists!$J$8,$A$1:$L$1,0))&amp;""),""),9,2)))+TIME(VALUE(MID(IFERROR(TRIM(INDEX($A356:$L356,MATCH(Lists!$J$8,$A$1:$L$1,0))&amp;""),""),12,2)),VALUE(MID(IFERROR(TRIM(INDEX($A356:$L356,MATCH(Lists!$J$8,$A$1:$L$1,0))&amp;""),""),15,2)),VALUE(MID(IFERROR(TRIM(INDEX($A356:$L356,MATCH(Lists!$J$8,$A$1:$L$1,0))&amp;""),""),18,2)))),"")</f>
        <v/>
      </c>
      <c r="W356" s="29">
        <f>IF(V356="","",ROUND(V356*86400,0))</f>
        <v/>
      </c>
      <c r="X356" s="29">
        <f>IF(OR(R356="",U356="",W356=""),"",SUMPRODUCT(($U$2:$U$501=U356)*ISNUMBER($W$2:$W$501)*($W$2:$W$501&lt;W356))+SUMPRODUCT(($U$2:U356=U356)*($W$2:W356=W356)))</f>
        <v/>
      </c>
      <c r="Y356" s="29">
        <f>IF(R356="","",IF(LEN(O356)&gt;0,O356,IF(ISNUMBER(N356),"Offered","Waiting")))</f>
        <v/>
      </c>
      <c r="Z356" s="29">
        <f>IF(AND(Y356="Waiting",X356&lt;&gt;""),SUMPRODUCT(($U$2:$U$501=U356)*($Y$2:$Y$501="Waiting")*ISNUMBER($W$2:$W$501)*($W$2:$W$501&lt;W356))+SUMPRODUCT(($U$2:U356=U356)*($Y$2:Y356="Waiting")*($W$2:W356=W356)),"")</f>
        <v/>
      </c>
      <c r="AA356" s="29">
        <f>IF(X356="","",U356&amp;"|"&amp;X356)</f>
        <v/>
      </c>
      <c r="AB356" s="29">
        <f>IF(Z356="","",U356&amp;"|"&amp;Z356)</f>
        <v/>
      </c>
    </row>
    <row r="357">
      <c r="M357" s="28" t="n"/>
      <c r="N357" s="33" t="n"/>
      <c r="O357" s="30" t="n"/>
      <c r="P357" s="30" t="n"/>
      <c r="Q357" s="28" t="n"/>
      <c r="R357" s="29">
        <f>IFERROR(TRIM(INDEX($A357:$L357,MATCH(Lists!$J$2,$A$1:$L$1,0))&amp;""),"")</f>
        <v/>
      </c>
      <c r="S357" s="29">
        <f>IFERROR(TRIM(INDEX($A357:$L357,MATCH(Lists!$J$3,$A$1:$L$1,0))&amp;""),"")</f>
        <v/>
      </c>
      <c r="T357" s="29">
        <f>IFERROR(TRIM(INDEX($A357:$L357,MATCH(Lists!$J$4,$A$1:$L$1,0))&amp;""),"")</f>
        <v/>
      </c>
      <c r="U357" s="29">
        <f>IFERROR(TRIM(INDEX($A357:$L357,MATCH(Lists!$J$5,$A$1:$L$1,0))&amp;""),"")</f>
        <v/>
      </c>
      <c r="V357" s="32">
        <f>IFERROR(IF(ISNUMBER(INDEX($A357:$L357,MATCH(Lists!$J$8,$A$1:$L$1,0))),INDEX($A357:$L357,MATCH(Lists!$J$8,$A$1:$L$1,0)),DATE(VALUE(LEFT(IFERROR(TRIM(INDEX($A357:$L357,MATCH(Lists!$J$8,$A$1:$L$1,0))&amp;""),""),4)),VALUE(MID(IFERROR(TRIM(INDEX($A357:$L357,MATCH(Lists!$J$8,$A$1:$L$1,0))&amp;""),""),6,2)),VALUE(MID(IFERROR(TRIM(INDEX($A357:$L357,MATCH(Lists!$J$8,$A$1:$L$1,0))&amp;""),""),9,2)))+TIME(VALUE(MID(IFERROR(TRIM(INDEX($A357:$L357,MATCH(Lists!$J$8,$A$1:$L$1,0))&amp;""),""),12,2)),VALUE(MID(IFERROR(TRIM(INDEX($A357:$L357,MATCH(Lists!$J$8,$A$1:$L$1,0))&amp;""),""),15,2)),VALUE(MID(IFERROR(TRIM(INDEX($A357:$L357,MATCH(Lists!$J$8,$A$1:$L$1,0))&amp;""),""),18,2)))),"")</f>
        <v/>
      </c>
      <c r="W357" s="29">
        <f>IF(V357="","",ROUND(V357*86400,0))</f>
        <v/>
      </c>
      <c r="X357" s="29">
        <f>IF(OR(R357="",U357="",W357=""),"",SUMPRODUCT(($U$2:$U$501=U357)*ISNUMBER($W$2:$W$501)*($W$2:$W$501&lt;W357))+SUMPRODUCT(($U$2:U357=U357)*($W$2:W357=W357)))</f>
        <v/>
      </c>
      <c r="Y357" s="29">
        <f>IF(R357="","",IF(LEN(O357)&gt;0,O357,IF(ISNUMBER(N357),"Offered","Waiting")))</f>
        <v/>
      </c>
      <c r="Z357" s="29">
        <f>IF(AND(Y357="Waiting",X357&lt;&gt;""),SUMPRODUCT(($U$2:$U$501=U357)*($Y$2:$Y$501="Waiting")*ISNUMBER($W$2:$W$501)*($W$2:$W$501&lt;W357))+SUMPRODUCT(($U$2:U357=U357)*($Y$2:Y357="Waiting")*($W$2:W357=W357)),"")</f>
        <v/>
      </c>
      <c r="AA357" s="29">
        <f>IF(X357="","",U357&amp;"|"&amp;X357)</f>
        <v/>
      </c>
      <c r="AB357" s="29">
        <f>IF(Z357="","",U357&amp;"|"&amp;Z357)</f>
        <v/>
      </c>
    </row>
    <row r="358">
      <c r="M358" s="28" t="n"/>
      <c r="N358" s="33" t="n"/>
      <c r="O358" s="30" t="n"/>
      <c r="P358" s="30" t="n"/>
      <c r="Q358" s="28" t="n"/>
      <c r="R358" s="29">
        <f>IFERROR(TRIM(INDEX($A358:$L358,MATCH(Lists!$J$2,$A$1:$L$1,0))&amp;""),"")</f>
        <v/>
      </c>
      <c r="S358" s="29">
        <f>IFERROR(TRIM(INDEX($A358:$L358,MATCH(Lists!$J$3,$A$1:$L$1,0))&amp;""),"")</f>
        <v/>
      </c>
      <c r="T358" s="29">
        <f>IFERROR(TRIM(INDEX($A358:$L358,MATCH(Lists!$J$4,$A$1:$L$1,0))&amp;""),"")</f>
        <v/>
      </c>
      <c r="U358" s="29">
        <f>IFERROR(TRIM(INDEX($A358:$L358,MATCH(Lists!$J$5,$A$1:$L$1,0))&amp;""),"")</f>
        <v/>
      </c>
      <c r="V358" s="32">
        <f>IFERROR(IF(ISNUMBER(INDEX($A358:$L358,MATCH(Lists!$J$8,$A$1:$L$1,0))),INDEX($A358:$L358,MATCH(Lists!$J$8,$A$1:$L$1,0)),DATE(VALUE(LEFT(IFERROR(TRIM(INDEX($A358:$L358,MATCH(Lists!$J$8,$A$1:$L$1,0))&amp;""),""),4)),VALUE(MID(IFERROR(TRIM(INDEX($A358:$L358,MATCH(Lists!$J$8,$A$1:$L$1,0))&amp;""),""),6,2)),VALUE(MID(IFERROR(TRIM(INDEX($A358:$L358,MATCH(Lists!$J$8,$A$1:$L$1,0))&amp;""),""),9,2)))+TIME(VALUE(MID(IFERROR(TRIM(INDEX($A358:$L358,MATCH(Lists!$J$8,$A$1:$L$1,0))&amp;""),""),12,2)),VALUE(MID(IFERROR(TRIM(INDEX($A358:$L358,MATCH(Lists!$J$8,$A$1:$L$1,0))&amp;""),""),15,2)),VALUE(MID(IFERROR(TRIM(INDEX($A358:$L358,MATCH(Lists!$J$8,$A$1:$L$1,0))&amp;""),""),18,2)))),"")</f>
        <v/>
      </c>
      <c r="W358" s="29">
        <f>IF(V358="","",ROUND(V358*86400,0))</f>
        <v/>
      </c>
      <c r="X358" s="29">
        <f>IF(OR(R358="",U358="",W358=""),"",SUMPRODUCT(($U$2:$U$501=U358)*ISNUMBER($W$2:$W$501)*($W$2:$W$501&lt;W358))+SUMPRODUCT(($U$2:U358=U358)*($W$2:W358=W358)))</f>
        <v/>
      </c>
      <c r="Y358" s="29">
        <f>IF(R358="","",IF(LEN(O358)&gt;0,O358,IF(ISNUMBER(N358),"Offered","Waiting")))</f>
        <v/>
      </c>
      <c r="Z358" s="29">
        <f>IF(AND(Y358="Waiting",X358&lt;&gt;""),SUMPRODUCT(($U$2:$U$501=U358)*($Y$2:$Y$501="Waiting")*ISNUMBER($W$2:$W$501)*($W$2:$W$501&lt;W358))+SUMPRODUCT(($U$2:U358=U358)*($Y$2:Y358="Waiting")*($W$2:W358=W358)),"")</f>
        <v/>
      </c>
      <c r="AA358" s="29">
        <f>IF(X358="","",U358&amp;"|"&amp;X358)</f>
        <v/>
      </c>
      <c r="AB358" s="29">
        <f>IF(Z358="","",U358&amp;"|"&amp;Z358)</f>
        <v/>
      </c>
    </row>
    <row r="359">
      <c r="M359" s="28" t="n"/>
      <c r="N359" s="33" t="n"/>
      <c r="O359" s="30" t="n"/>
      <c r="P359" s="30" t="n"/>
      <c r="Q359" s="28" t="n"/>
      <c r="R359" s="29">
        <f>IFERROR(TRIM(INDEX($A359:$L359,MATCH(Lists!$J$2,$A$1:$L$1,0))&amp;""),"")</f>
        <v/>
      </c>
      <c r="S359" s="29">
        <f>IFERROR(TRIM(INDEX($A359:$L359,MATCH(Lists!$J$3,$A$1:$L$1,0))&amp;""),"")</f>
        <v/>
      </c>
      <c r="T359" s="29">
        <f>IFERROR(TRIM(INDEX($A359:$L359,MATCH(Lists!$J$4,$A$1:$L$1,0))&amp;""),"")</f>
        <v/>
      </c>
      <c r="U359" s="29">
        <f>IFERROR(TRIM(INDEX($A359:$L359,MATCH(Lists!$J$5,$A$1:$L$1,0))&amp;""),"")</f>
        <v/>
      </c>
      <c r="V359" s="32">
        <f>IFERROR(IF(ISNUMBER(INDEX($A359:$L359,MATCH(Lists!$J$8,$A$1:$L$1,0))),INDEX($A359:$L359,MATCH(Lists!$J$8,$A$1:$L$1,0)),DATE(VALUE(LEFT(IFERROR(TRIM(INDEX($A359:$L359,MATCH(Lists!$J$8,$A$1:$L$1,0))&amp;""),""),4)),VALUE(MID(IFERROR(TRIM(INDEX($A359:$L359,MATCH(Lists!$J$8,$A$1:$L$1,0))&amp;""),""),6,2)),VALUE(MID(IFERROR(TRIM(INDEX($A359:$L359,MATCH(Lists!$J$8,$A$1:$L$1,0))&amp;""),""),9,2)))+TIME(VALUE(MID(IFERROR(TRIM(INDEX($A359:$L359,MATCH(Lists!$J$8,$A$1:$L$1,0))&amp;""),""),12,2)),VALUE(MID(IFERROR(TRIM(INDEX($A359:$L359,MATCH(Lists!$J$8,$A$1:$L$1,0))&amp;""),""),15,2)),VALUE(MID(IFERROR(TRIM(INDEX($A359:$L359,MATCH(Lists!$J$8,$A$1:$L$1,0))&amp;""),""),18,2)))),"")</f>
        <v/>
      </c>
      <c r="W359" s="29">
        <f>IF(V359="","",ROUND(V359*86400,0))</f>
        <v/>
      </c>
      <c r="X359" s="29">
        <f>IF(OR(R359="",U359="",W359=""),"",SUMPRODUCT(($U$2:$U$501=U359)*ISNUMBER($W$2:$W$501)*($W$2:$W$501&lt;W359))+SUMPRODUCT(($U$2:U359=U359)*($W$2:W359=W359)))</f>
        <v/>
      </c>
      <c r="Y359" s="29">
        <f>IF(R359="","",IF(LEN(O359)&gt;0,O359,IF(ISNUMBER(N359),"Offered","Waiting")))</f>
        <v/>
      </c>
      <c r="Z359" s="29">
        <f>IF(AND(Y359="Waiting",X359&lt;&gt;""),SUMPRODUCT(($U$2:$U$501=U359)*($Y$2:$Y$501="Waiting")*ISNUMBER($W$2:$W$501)*($W$2:$W$501&lt;W359))+SUMPRODUCT(($U$2:U359=U359)*($Y$2:Y359="Waiting")*($W$2:W359=W359)),"")</f>
        <v/>
      </c>
      <c r="AA359" s="29">
        <f>IF(X359="","",U359&amp;"|"&amp;X359)</f>
        <v/>
      </c>
      <c r="AB359" s="29">
        <f>IF(Z359="","",U359&amp;"|"&amp;Z359)</f>
        <v/>
      </c>
    </row>
    <row r="360">
      <c r="M360" s="28" t="n"/>
      <c r="N360" s="33" t="n"/>
      <c r="O360" s="30" t="n"/>
      <c r="P360" s="30" t="n"/>
      <c r="Q360" s="28" t="n"/>
      <c r="R360" s="29">
        <f>IFERROR(TRIM(INDEX($A360:$L360,MATCH(Lists!$J$2,$A$1:$L$1,0))&amp;""),"")</f>
        <v/>
      </c>
      <c r="S360" s="29">
        <f>IFERROR(TRIM(INDEX($A360:$L360,MATCH(Lists!$J$3,$A$1:$L$1,0))&amp;""),"")</f>
        <v/>
      </c>
      <c r="T360" s="29">
        <f>IFERROR(TRIM(INDEX($A360:$L360,MATCH(Lists!$J$4,$A$1:$L$1,0))&amp;""),"")</f>
        <v/>
      </c>
      <c r="U360" s="29">
        <f>IFERROR(TRIM(INDEX($A360:$L360,MATCH(Lists!$J$5,$A$1:$L$1,0))&amp;""),"")</f>
        <v/>
      </c>
      <c r="V360" s="32">
        <f>IFERROR(IF(ISNUMBER(INDEX($A360:$L360,MATCH(Lists!$J$8,$A$1:$L$1,0))),INDEX($A360:$L360,MATCH(Lists!$J$8,$A$1:$L$1,0)),DATE(VALUE(LEFT(IFERROR(TRIM(INDEX($A360:$L360,MATCH(Lists!$J$8,$A$1:$L$1,0))&amp;""),""),4)),VALUE(MID(IFERROR(TRIM(INDEX($A360:$L360,MATCH(Lists!$J$8,$A$1:$L$1,0))&amp;""),""),6,2)),VALUE(MID(IFERROR(TRIM(INDEX($A360:$L360,MATCH(Lists!$J$8,$A$1:$L$1,0))&amp;""),""),9,2)))+TIME(VALUE(MID(IFERROR(TRIM(INDEX($A360:$L360,MATCH(Lists!$J$8,$A$1:$L$1,0))&amp;""),""),12,2)),VALUE(MID(IFERROR(TRIM(INDEX($A360:$L360,MATCH(Lists!$J$8,$A$1:$L$1,0))&amp;""),""),15,2)),VALUE(MID(IFERROR(TRIM(INDEX($A360:$L360,MATCH(Lists!$J$8,$A$1:$L$1,0))&amp;""),""),18,2)))),"")</f>
        <v/>
      </c>
      <c r="W360" s="29">
        <f>IF(V360="","",ROUND(V360*86400,0))</f>
        <v/>
      </c>
      <c r="X360" s="29">
        <f>IF(OR(R360="",U360="",W360=""),"",SUMPRODUCT(($U$2:$U$501=U360)*ISNUMBER($W$2:$W$501)*($W$2:$W$501&lt;W360))+SUMPRODUCT(($U$2:U360=U360)*($W$2:W360=W360)))</f>
        <v/>
      </c>
      <c r="Y360" s="29">
        <f>IF(R360="","",IF(LEN(O360)&gt;0,O360,IF(ISNUMBER(N360),"Offered","Waiting")))</f>
        <v/>
      </c>
      <c r="Z360" s="29">
        <f>IF(AND(Y360="Waiting",X360&lt;&gt;""),SUMPRODUCT(($U$2:$U$501=U360)*($Y$2:$Y$501="Waiting")*ISNUMBER($W$2:$W$501)*($W$2:$W$501&lt;W360))+SUMPRODUCT(($U$2:U360=U360)*($Y$2:Y360="Waiting")*($W$2:W360=W360)),"")</f>
        <v/>
      </c>
      <c r="AA360" s="29">
        <f>IF(X360="","",U360&amp;"|"&amp;X360)</f>
        <v/>
      </c>
      <c r="AB360" s="29">
        <f>IF(Z360="","",U360&amp;"|"&amp;Z360)</f>
        <v/>
      </c>
    </row>
    <row r="361">
      <c r="M361" s="28" t="n"/>
      <c r="N361" s="33" t="n"/>
      <c r="O361" s="30" t="n"/>
      <c r="P361" s="30" t="n"/>
      <c r="Q361" s="28" t="n"/>
      <c r="R361" s="29">
        <f>IFERROR(TRIM(INDEX($A361:$L361,MATCH(Lists!$J$2,$A$1:$L$1,0))&amp;""),"")</f>
        <v/>
      </c>
      <c r="S361" s="29">
        <f>IFERROR(TRIM(INDEX($A361:$L361,MATCH(Lists!$J$3,$A$1:$L$1,0))&amp;""),"")</f>
        <v/>
      </c>
      <c r="T361" s="29">
        <f>IFERROR(TRIM(INDEX($A361:$L361,MATCH(Lists!$J$4,$A$1:$L$1,0))&amp;""),"")</f>
        <v/>
      </c>
      <c r="U361" s="29">
        <f>IFERROR(TRIM(INDEX($A361:$L361,MATCH(Lists!$J$5,$A$1:$L$1,0))&amp;""),"")</f>
        <v/>
      </c>
      <c r="V361" s="32">
        <f>IFERROR(IF(ISNUMBER(INDEX($A361:$L361,MATCH(Lists!$J$8,$A$1:$L$1,0))),INDEX($A361:$L361,MATCH(Lists!$J$8,$A$1:$L$1,0)),DATE(VALUE(LEFT(IFERROR(TRIM(INDEX($A361:$L361,MATCH(Lists!$J$8,$A$1:$L$1,0))&amp;""),""),4)),VALUE(MID(IFERROR(TRIM(INDEX($A361:$L361,MATCH(Lists!$J$8,$A$1:$L$1,0))&amp;""),""),6,2)),VALUE(MID(IFERROR(TRIM(INDEX($A361:$L361,MATCH(Lists!$J$8,$A$1:$L$1,0))&amp;""),""),9,2)))+TIME(VALUE(MID(IFERROR(TRIM(INDEX($A361:$L361,MATCH(Lists!$J$8,$A$1:$L$1,0))&amp;""),""),12,2)),VALUE(MID(IFERROR(TRIM(INDEX($A361:$L361,MATCH(Lists!$J$8,$A$1:$L$1,0))&amp;""),""),15,2)),VALUE(MID(IFERROR(TRIM(INDEX($A361:$L361,MATCH(Lists!$J$8,$A$1:$L$1,0))&amp;""),""),18,2)))),"")</f>
        <v/>
      </c>
      <c r="W361" s="29">
        <f>IF(V361="","",ROUND(V361*86400,0))</f>
        <v/>
      </c>
      <c r="X361" s="29">
        <f>IF(OR(R361="",U361="",W361=""),"",SUMPRODUCT(($U$2:$U$501=U361)*ISNUMBER($W$2:$W$501)*($W$2:$W$501&lt;W361))+SUMPRODUCT(($U$2:U361=U361)*($W$2:W361=W361)))</f>
        <v/>
      </c>
      <c r="Y361" s="29">
        <f>IF(R361="","",IF(LEN(O361)&gt;0,O361,IF(ISNUMBER(N361),"Offered","Waiting")))</f>
        <v/>
      </c>
      <c r="Z361" s="29">
        <f>IF(AND(Y361="Waiting",X361&lt;&gt;""),SUMPRODUCT(($U$2:$U$501=U361)*($Y$2:$Y$501="Waiting")*ISNUMBER($W$2:$W$501)*($W$2:$W$501&lt;W361))+SUMPRODUCT(($U$2:U361=U361)*($Y$2:Y361="Waiting")*($W$2:W361=W361)),"")</f>
        <v/>
      </c>
      <c r="AA361" s="29">
        <f>IF(X361="","",U361&amp;"|"&amp;X361)</f>
        <v/>
      </c>
      <c r="AB361" s="29">
        <f>IF(Z361="","",U361&amp;"|"&amp;Z361)</f>
        <v/>
      </c>
    </row>
    <row r="362">
      <c r="M362" s="28" t="n"/>
      <c r="N362" s="33" t="n"/>
      <c r="O362" s="30" t="n"/>
      <c r="P362" s="30" t="n"/>
      <c r="Q362" s="28" t="n"/>
      <c r="R362" s="29">
        <f>IFERROR(TRIM(INDEX($A362:$L362,MATCH(Lists!$J$2,$A$1:$L$1,0))&amp;""),"")</f>
        <v/>
      </c>
      <c r="S362" s="29">
        <f>IFERROR(TRIM(INDEX($A362:$L362,MATCH(Lists!$J$3,$A$1:$L$1,0))&amp;""),"")</f>
        <v/>
      </c>
      <c r="T362" s="29">
        <f>IFERROR(TRIM(INDEX($A362:$L362,MATCH(Lists!$J$4,$A$1:$L$1,0))&amp;""),"")</f>
        <v/>
      </c>
      <c r="U362" s="29">
        <f>IFERROR(TRIM(INDEX($A362:$L362,MATCH(Lists!$J$5,$A$1:$L$1,0))&amp;""),"")</f>
        <v/>
      </c>
      <c r="V362" s="32">
        <f>IFERROR(IF(ISNUMBER(INDEX($A362:$L362,MATCH(Lists!$J$8,$A$1:$L$1,0))),INDEX($A362:$L362,MATCH(Lists!$J$8,$A$1:$L$1,0)),DATE(VALUE(LEFT(IFERROR(TRIM(INDEX($A362:$L362,MATCH(Lists!$J$8,$A$1:$L$1,0))&amp;""),""),4)),VALUE(MID(IFERROR(TRIM(INDEX($A362:$L362,MATCH(Lists!$J$8,$A$1:$L$1,0))&amp;""),""),6,2)),VALUE(MID(IFERROR(TRIM(INDEX($A362:$L362,MATCH(Lists!$J$8,$A$1:$L$1,0))&amp;""),""),9,2)))+TIME(VALUE(MID(IFERROR(TRIM(INDEX($A362:$L362,MATCH(Lists!$J$8,$A$1:$L$1,0))&amp;""),""),12,2)),VALUE(MID(IFERROR(TRIM(INDEX($A362:$L362,MATCH(Lists!$J$8,$A$1:$L$1,0))&amp;""),""),15,2)),VALUE(MID(IFERROR(TRIM(INDEX($A362:$L362,MATCH(Lists!$J$8,$A$1:$L$1,0))&amp;""),""),18,2)))),"")</f>
        <v/>
      </c>
      <c r="W362" s="29">
        <f>IF(V362="","",ROUND(V362*86400,0))</f>
        <v/>
      </c>
      <c r="X362" s="29">
        <f>IF(OR(R362="",U362="",W362=""),"",SUMPRODUCT(($U$2:$U$501=U362)*ISNUMBER($W$2:$W$501)*($W$2:$W$501&lt;W362))+SUMPRODUCT(($U$2:U362=U362)*($W$2:W362=W362)))</f>
        <v/>
      </c>
      <c r="Y362" s="29">
        <f>IF(R362="","",IF(LEN(O362)&gt;0,O362,IF(ISNUMBER(N362),"Offered","Waiting")))</f>
        <v/>
      </c>
      <c r="Z362" s="29">
        <f>IF(AND(Y362="Waiting",X362&lt;&gt;""),SUMPRODUCT(($U$2:$U$501=U362)*($Y$2:$Y$501="Waiting")*ISNUMBER($W$2:$W$501)*($W$2:$W$501&lt;W362))+SUMPRODUCT(($U$2:U362=U362)*($Y$2:Y362="Waiting")*($W$2:W362=W362)),"")</f>
        <v/>
      </c>
      <c r="AA362" s="29">
        <f>IF(X362="","",U362&amp;"|"&amp;X362)</f>
        <v/>
      </c>
      <c r="AB362" s="29">
        <f>IF(Z362="","",U362&amp;"|"&amp;Z362)</f>
        <v/>
      </c>
    </row>
    <row r="363">
      <c r="M363" s="28" t="n"/>
      <c r="N363" s="33" t="n"/>
      <c r="O363" s="30" t="n"/>
      <c r="P363" s="30" t="n"/>
      <c r="Q363" s="28" t="n"/>
      <c r="R363" s="29">
        <f>IFERROR(TRIM(INDEX($A363:$L363,MATCH(Lists!$J$2,$A$1:$L$1,0))&amp;""),"")</f>
        <v/>
      </c>
      <c r="S363" s="29">
        <f>IFERROR(TRIM(INDEX($A363:$L363,MATCH(Lists!$J$3,$A$1:$L$1,0))&amp;""),"")</f>
        <v/>
      </c>
      <c r="T363" s="29">
        <f>IFERROR(TRIM(INDEX($A363:$L363,MATCH(Lists!$J$4,$A$1:$L$1,0))&amp;""),"")</f>
        <v/>
      </c>
      <c r="U363" s="29">
        <f>IFERROR(TRIM(INDEX($A363:$L363,MATCH(Lists!$J$5,$A$1:$L$1,0))&amp;""),"")</f>
        <v/>
      </c>
      <c r="V363" s="32">
        <f>IFERROR(IF(ISNUMBER(INDEX($A363:$L363,MATCH(Lists!$J$8,$A$1:$L$1,0))),INDEX($A363:$L363,MATCH(Lists!$J$8,$A$1:$L$1,0)),DATE(VALUE(LEFT(IFERROR(TRIM(INDEX($A363:$L363,MATCH(Lists!$J$8,$A$1:$L$1,0))&amp;""),""),4)),VALUE(MID(IFERROR(TRIM(INDEX($A363:$L363,MATCH(Lists!$J$8,$A$1:$L$1,0))&amp;""),""),6,2)),VALUE(MID(IFERROR(TRIM(INDEX($A363:$L363,MATCH(Lists!$J$8,$A$1:$L$1,0))&amp;""),""),9,2)))+TIME(VALUE(MID(IFERROR(TRIM(INDEX($A363:$L363,MATCH(Lists!$J$8,$A$1:$L$1,0))&amp;""),""),12,2)),VALUE(MID(IFERROR(TRIM(INDEX($A363:$L363,MATCH(Lists!$J$8,$A$1:$L$1,0))&amp;""),""),15,2)),VALUE(MID(IFERROR(TRIM(INDEX($A363:$L363,MATCH(Lists!$J$8,$A$1:$L$1,0))&amp;""),""),18,2)))),"")</f>
        <v/>
      </c>
      <c r="W363" s="29">
        <f>IF(V363="","",ROUND(V363*86400,0))</f>
        <v/>
      </c>
      <c r="X363" s="29">
        <f>IF(OR(R363="",U363="",W363=""),"",SUMPRODUCT(($U$2:$U$501=U363)*ISNUMBER($W$2:$W$501)*($W$2:$W$501&lt;W363))+SUMPRODUCT(($U$2:U363=U363)*($W$2:W363=W363)))</f>
        <v/>
      </c>
      <c r="Y363" s="29">
        <f>IF(R363="","",IF(LEN(O363)&gt;0,O363,IF(ISNUMBER(N363),"Offered","Waiting")))</f>
        <v/>
      </c>
      <c r="Z363" s="29">
        <f>IF(AND(Y363="Waiting",X363&lt;&gt;""),SUMPRODUCT(($U$2:$U$501=U363)*($Y$2:$Y$501="Waiting")*ISNUMBER($W$2:$W$501)*($W$2:$W$501&lt;W363))+SUMPRODUCT(($U$2:U363=U363)*($Y$2:Y363="Waiting")*($W$2:W363=W363)),"")</f>
        <v/>
      </c>
      <c r="AA363" s="29">
        <f>IF(X363="","",U363&amp;"|"&amp;X363)</f>
        <v/>
      </c>
      <c r="AB363" s="29">
        <f>IF(Z363="","",U363&amp;"|"&amp;Z363)</f>
        <v/>
      </c>
    </row>
    <row r="364">
      <c r="M364" s="28" t="n"/>
      <c r="N364" s="33" t="n"/>
      <c r="O364" s="30" t="n"/>
      <c r="P364" s="30" t="n"/>
      <c r="Q364" s="28" t="n"/>
      <c r="R364" s="29">
        <f>IFERROR(TRIM(INDEX($A364:$L364,MATCH(Lists!$J$2,$A$1:$L$1,0))&amp;""),"")</f>
        <v/>
      </c>
      <c r="S364" s="29">
        <f>IFERROR(TRIM(INDEX($A364:$L364,MATCH(Lists!$J$3,$A$1:$L$1,0))&amp;""),"")</f>
        <v/>
      </c>
      <c r="T364" s="29">
        <f>IFERROR(TRIM(INDEX($A364:$L364,MATCH(Lists!$J$4,$A$1:$L$1,0))&amp;""),"")</f>
        <v/>
      </c>
      <c r="U364" s="29">
        <f>IFERROR(TRIM(INDEX($A364:$L364,MATCH(Lists!$J$5,$A$1:$L$1,0))&amp;""),"")</f>
        <v/>
      </c>
      <c r="V364" s="32">
        <f>IFERROR(IF(ISNUMBER(INDEX($A364:$L364,MATCH(Lists!$J$8,$A$1:$L$1,0))),INDEX($A364:$L364,MATCH(Lists!$J$8,$A$1:$L$1,0)),DATE(VALUE(LEFT(IFERROR(TRIM(INDEX($A364:$L364,MATCH(Lists!$J$8,$A$1:$L$1,0))&amp;""),""),4)),VALUE(MID(IFERROR(TRIM(INDEX($A364:$L364,MATCH(Lists!$J$8,$A$1:$L$1,0))&amp;""),""),6,2)),VALUE(MID(IFERROR(TRIM(INDEX($A364:$L364,MATCH(Lists!$J$8,$A$1:$L$1,0))&amp;""),""),9,2)))+TIME(VALUE(MID(IFERROR(TRIM(INDEX($A364:$L364,MATCH(Lists!$J$8,$A$1:$L$1,0))&amp;""),""),12,2)),VALUE(MID(IFERROR(TRIM(INDEX($A364:$L364,MATCH(Lists!$J$8,$A$1:$L$1,0))&amp;""),""),15,2)),VALUE(MID(IFERROR(TRIM(INDEX($A364:$L364,MATCH(Lists!$J$8,$A$1:$L$1,0))&amp;""),""),18,2)))),"")</f>
        <v/>
      </c>
      <c r="W364" s="29">
        <f>IF(V364="","",ROUND(V364*86400,0))</f>
        <v/>
      </c>
      <c r="X364" s="29">
        <f>IF(OR(R364="",U364="",W364=""),"",SUMPRODUCT(($U$2:$U$501=U364)*ISNUMBER($W$2:$W$501)*($W$2:$W$501&lt;W364))+SUMPRODUCT(($U$2:U364=U364)*($W$2:W364=W364)))</f>
        <v/>
      </c>
      <c r="Y364" s="29">
        <f>IF(R364="","",IF(LEN(O364)&gt;0,O364,IF(ISNUMBER(N364),"Offered","Waiting")))</f>
        <v/>
      </c>
      <c r="Z364" s="29">
        <f>IF(AND(Y364="Waiting",X364&lt;&gt;""),SUMPRODUCT(($U$2:$U$501=U364)*($Y$2:$Y$501="Waiting")*ISNUMBER($W$2:$W$501)*($W$2:$W$501&lt;W364))+SUMPRODUCT(($U$2:U364=U364)*($Y$2:Y364="Waiting")*($W$2:W364=W364)),"")</f>
        <v/>
      </c>
      <c r="AA364" s="29">
        <f>IF(X364="","",U364&amp;"|"&amp;X364)</f>
        <v/>
      </c>
      <c r="AB364" s="29">
        <f>IF(Z364="","",U364&amp;"|"&amp;Z364)</f>
        <v/>
      </c>
    </row>
    <row r="365">
      <c r="M365" s="28" t="n"/>
      <c r="N365" s="33" t="n"/>
      <c r="O365" s="30" t="n"/>
      <c r="P365" s="30" t="n"/>
      <c r="Q365" s="28" t="n"/>
      <c r="R365" s="29">
        <f>IFERROR(TRIM(INDEX($A365:$L365,MATCH(Lists!$J$2,$A$1:$L$1,0))&amp;""),"")</f>
        <v/>
      </c>
      <c r="S365" s="29">
        <f>IFERROR(TRIM(INDEX($A365:$L365,MATCH(Lists!$J$3,$A$1:$L$1,0))&amp;""),"")</f>
        <v/>
      </c>
      <c r="T365" s="29">
        <f>IFERROR(TRIM(INDEX($A365:$L365,MATCH(Lists!$J$4,$A$1:$L$1,0))&amp;""),"")</f>
        <v/>
      </c>
      <c r="U365" s="29">
        <f>IFERROR(TRIM(INDEX($A365:$L365,MATCH(Lists!$J$5,$A$1:$L$1,0))&amp;""),"")</f>
        <v/>
      </c>
      <c r="V365" s="32">
        <f>IFERROR(IF(ISNUMBER(INDEX($A365:$L365,MATCH(Lists!$J$8,$A$1:$L$1,0))),INDEX($A365:$L365,MATCH(Lists!$J$8,$A$1:$L$1,0)),DATE(VALUE(LEFT(IFERROR(TRIM(INDEX($A365:$L365,MATCH(Lists!$J$8,$A$1:$L$1,0))&amp;""),""),4)),VALUE(MID(IFERROR(TRIM(INDEX($A365:$L365,MATCH(Lists!$J$8,$A$1:$L$1,0))&amp;""),""),6,2)),VALUE(MID(IFERROR(TRIM(INDEX($A365:$L365,MATCH(Lists!$J$8,$A$1:$L$1,0))&amp;""),""),9,2)))+TIME(VALUE(MID(IFERROR(TRIM(INDEX($A365:$L365,MATCH(Lists!$J$8,$A$1:$L$1,0))&amp;""),""),12,2)),VALUE(MID(IFERROR(TRIM(INDEX($A365:$L365,MATCH(Lists!$J$8,$A$1:$L$1,0))&amp;""),""),15,2)),VALUE(MID(IFERROR(TRIM(INDEX($A365:$L365,MATCH(Lists!$J$8,$A$1:$L$1,0))&amp;""),""),18,2)))),"")</f>
        <v/>
      </c>
      <c r="W365" s="29">
        <f>IF(V365="","",ROUND(V365*86400,0))</f>
        <v/>
      </c>
      <c r="X365" s="29">
        <f>IF(OR(R365="",U365="",W365=""),"",SUMPRODUCT(($U$2:$U$501=U365)*ISNUMBER($W$2:$W$501)*($W$2:$W$501&lt;W365))+SUMPRODUCT(($U$2:U365=U365)*($W$2:W365=W365)))</f>
        <v/>
      </c>
      <c r="Y365" s="29">
        <f>IF(R365="","",IF(LEN(O365)&gt;0,O365,IF(ISNUMBER(N365),"Offered","Waiting")))</f>
        <v/>
      </c>
      <c r="Z365" s="29">
        <f>IF(AND(Y365="Waiting",X365&lt;&gt;""),SUMPRODUCT(($U$2:$U$501=U365)*($Y$2:$Y$501="Waiting")*ISNUMBER($W$2:$W$501)*($W$2:$W$501&lt;W365))+SUMPRODUCT(($U$2:U365=U365)*($Y$2:Y365="Waiting")*($W$2:W365=W365)),"")</f>
        <v/>
      </c>
      <c r="AA365" s="29">
        <f>IF(X365="","",U365&amp;"|"&amp;X365)</f>
        <v/>
      </c>
      <c r="AB365" s="29">
        <f>IF(Z365="","",U365&amp;"|"&amp;Z365)</f>
        <v/>
      </c>
    </row>
    <row r="366">
      <c r="M366" s="28" t="n"/>
      <c r="N366" s="33" t="n"/>
      <c r="O366" s="30" t="n"/>
      <c r="P366" s="30" t="n"/>
      <c r="Q366" s="28" t="n"/>
      <c r="R366" s="29">
        <f>IFERROR(TRIM(INDEX($A366:$L366,MATCH(Lists!$J$2,$A$1:$L$1,0))&amp;""),"")</f>
        <v/>
      </c>
      <c r="S366" s="29">
        <f>IFERROR(TRIM(INDEX($A366:$L366,MATCH(Lists!$J$3,$A$1:$L$1,0))&amp;""),"")</f>
        <v/>
      </c>
      <c r="T366" s="29">
        <f>IFERROR(TRIM(INDEX($A366:$L366,MATCH(Lists!$J$4,$A$1:$L$1,0))&amp;""),"")</f>
        <v/>
      </c>
      <c r="U366" s="29">
        <f>IFERROR(TRIM(INDEX($A366:$L366,MATCH(Lists!$J$5,$A$1:$L$1,0))&amp;""),"")</f>
        <v/>
      </c>
      <c r="V366" s="32">
        <f>IFERROR(IF(ISNUMBER(INDEX($A366:$L366,MATCH(Lists!$J$8,$A$1:$L$1,0))),INDEX($A366:$L366,MATCH(Lists!$J$8,$A$1:$L$1,0)),DATE(VALUE(LEFT(IFERROR(TRIM(INDEX($A366:$L366,MATCH(Lists!$J$8,$A$1:$L$1,0))&amp;""),""),4)),VALUE(MID(IFERROR(TRIM(INDEX($A366:$L366,MATCH(Lists!$J$8,$A$1:$L$1,0))&amp;""),""),6,2)),VALUE(MID(IFERROR(TRIM(INDEX($A366:$L366,MATCH(Lists!$J$8,$A$1:$L$1,0))&amp;""),""),9,2)))+TIME(VALUE(MID(IFERROR(TRIM(INDEX($A366:$L366,MATCH(Lists!$J$8,$A$1:$L$1,0))&amp;""),""),12,2)),VALUE(MID(IFERROR(TRIM(INDEX($A366:$L366,MATCH(Lists!$J$8,$A$1:$L$1,0))&amp;""),""),15,2)),VALUE(MID(IFERROR(TRIM(INDEX($A366:$L366,MATCH(Lists!$J$8,$A$1:$L$1,0))&amp;""),""),18,2)))),"")</f>
        <v/>
      </c>
      <c r="W366" s="29">
        <f>IF(V366="","",ROUND(V366*86400,0))</f>
        <v/>
      </c>
      <c r="X366" s="29">
        <f>IF(OR(R366="",U366="",W366=""),"",SUMPRODUCT(($U$2:$U$501=U366)*ISNUMBER($W$2:$W$501)*($W$2:$W$501&lt;W366))+SUMPRODUCT(($U$2:U366=U366)*($W$2:W366=W366)))</f>
        <v/>
      </c>
      <c r="Y366" s="29">
        <f>IF(R366="","",IF(LEN(O366)&gt;0,O366,IF(ISNUMBER(N366),"Offered","Waiting")))</f>
        <v/>
      </c>
      <c r="Z366" s="29">
        <f>IF(AND(Y366="Waiting",X366&lt;&gt;""),SUMPRODUCT(($U$2:$U$501=U366)*($Y$2:$Y$501="Waiting")*ISNUMBER($W$2:$W$501)*($W$2:$W$501&lt;W366))+SUMPRODUCT(($U$2:U366=U366)*($Y$2:Y366="Waiting")*($W$2:W366=W366)),"")</f>
        <v/>
      </c>
      <c r="AA366" s="29">
        <f>IF(X366="","",U366&amp;"|"&amp;X366)</f>
        <v/>
      </c>
      <c r="AB366" s="29">
        <f>IF(Z366="","",U366&amp;"|"&amp;Z366)</f>
        <v/>
      </c>
    </row>
    <row r="367">
      <c r="M367" s="28" t="n"/>
      <c r="N367" s="33" t="n"/>
      <c r="O367" s="30" t="n"/>
      <c r="P367" s="30" t="n"/>
      <c r="Q367" s="28" t="n"/>
      <c r="R367" s="29">
        <f>IFERROR(TRIM(INDEX($A367:$L367,MATCH(Lists!$J$2,$A$1:$L$1,0))&amp;""),"")</f>
        <v/>
      </c>
      <c r="S367" s="29">
        <f>IFERROR(TRIM(INDEX($A367:$L367,MATCH(Lists!$J$3,$A$1:$L$1,0))&amp;""),"")</f>
        <v/>
      </c>
      <c r="T367" s="29">
        <f>IFERROR(TRIM(INDEX($A367:$L367,MATCH(Lists!$J$4,$A$1:$L$1,0))&amp;""),"")</f>
        <v/>
      </c>
      <c r="U367" s="29">
        <f>IFERROR(TRIM(INDEX($A367:$L367,MATCH(Lists!$J$5,$A$1:$L$1,0))&amp;""),"")</f>
        <v/>
      </c>
      <c r="V367" s="32">
        <f>IFERROR(IF(ISNUMBER(INDEX($A367:$L367,MATCH(Lists!$J$8,$A$1:$L$1,0))),INDEX($A367:$L367,MATCH(Lists!$J$8,$A$1:$L$1,0)),DATE(VALUE(LEFT(IFERROR(TRIM(INDEX($A367:$L367,MATCH(Lists!$J$8,$A$1:$L$1,0))&amp;""),""),4)),VALUE(MID(IFERROR(TRIM(INDEX($A367:$L367,MATCH(Lists!$J$8,$A$1:$L$1,0))&amp;""),""),6,2)),VALUE(MID(IFERROR(TRIM(INDEX($A367:$L367,MATCH(Lists!$J$8,$A$1:$L$1,0))&amp;""),""),9,2)))+TIME(VALUE(MID(IFERROR(TRIM(INDEX($A367:$L367,MATCH(Lists!$J$8,$A$1:$L$1,0))&amp;""),""),12,2)),VALUE(MID(IFERROR(TRIM(INDEX($A367:$L367,MATCH(Lists!$J$8,$A$1:$L$1,0))&amp;""),""),15,2)),VALUE(MID(IFERROR(TRIM(INDEX($A367:$L367,MATCH(Lists!$J$8,$A$1:$L$1,0))&amp;""),""),18,2)))),"")</f>
        <v/>
      </c>
      <c r="W367" s="29">
        <f>IF(V367="","",ROUND(V367*86400,0))</f>
        <v/>
      </c>
      <c r="X367" s="29">
        <f>IF(OR(R367="",U367="",W367=""),"",SUMPRODUCT(($U$2:$U$501=U367)*ISNUMBER($W$2:$W$501)*($W$2:$W$501&lt;W367))+SUMPRODUCT(($U$2:U367=U367)*($W$2:W367=W367)))</f>
        <v/>
      </c>
      <c r="Y367" s="29">
        <f>IF(R367="","",IF(LEN(O367)&gt;0,O367,IF(ISNUMBER(N367),"Offered","Waiting")))</f>
        <v/>
      </c>
      <c r="Z367" s="29">
        <f>IF(AND(Y367="Waiting",X367&lt;&gt;""),SUMPRODUCT(($U$2:$U$501=U367)*($Y$2:$Y$501="Waiting")*ISNUMBER($W$2:$W$501)*($W$2:$W$501&lt;W367))+SUMPRODUCT(($U$2:U367=U367)*($Y$2:Y367="Waiting")*($W$2:W367=W367)),"")</f>
        <v/>
      </c>
      <c r="AA367" s="29">
        <f>IF(X367="","",U367&amp;"|"&amp;X367)</f>
        <v/>
      </c>
      <c r="AB367" s="29">
        <f>IF(Z367="","",U367&amp;"|"&amp;Z367)</f>
        <v/>
      </c>
    </row>
    <row r="368">
      <c r="M368" s="28" t="n"/>
      <c r="N368" s="33" t="n"/>
      <c r="O368" s="30" t="n"/>
      <c r="P368" s="30" t="n"/>
      <c r="Q368" s="28" t="n"/>
      <c r="R368" s="29">
        <f>IFERROR(TRIM(INDEX($A368:$L368,MATCH(Lists!$J$2,$A$1:$L$1,0))&amp;""),"")</f>
        <v/>
      </c>
      <c r="S368" s="29">
        <f>IFERROR(TRIM(INDEX($A368:$L368,MATCH(Lists!$J$3,$A$1:$L$1,0))&amp;""),"")</f>
        <v/>
      </c>
      <c r="T368" s="29">
        <f>IFERROR(TRIM(INDEX($A368:$L368,MATCH(Lists!$J$4,$A$1:$L$1,0))&amp;""),"")</f>
        <v/>
      </c>
      <c r="U368" s="29">
        <f>IFERROR(TRIM(INDEX($A368:$L368,MATCH(Lists!$J$5,$A$1:$L$1,0))&amp;""),"")</f>
        <v/>
      </c>
      <c r="V368" s="32">
        <f>IFERROR(IF(ISNUMBER(INDEX($A368:$L368,MATCH(Lists!$J$8,$A$1:$L$1,0))),INDEX($A368:$L368,MATCH(Lists!$J$8,$A$1:$L$1,0)),DATE(VALUE(LEFT(IFERROR(TRIM(INDEX($A368:$L368,MATCH(Lists!$J$8,$A$1:$L$1,0))&amp;""),""),4)),VALUE(MID(IFERROR(TRIM(INDEX($A368:$L368,MATCH(Lists!$J$8,$A$1:$L$1,0))&amp;""),""),6,2)),VALUE(MID(IFERROR(TRIM(INDEX($A368:$L368,MATCH(Lists!$J$8,$A$1:$L$1,0))&amp;""),""),9,2)))+TIME(VALUE(MID(IFERROR(TRIM(INDEX($A368:$L368,MATCH(Lists!$J$8,$A$1:$L$1,0))&amp;""),""),12,2)),VALUE(MID(IFERROR(TRIM(INDEX($A368:$L368,MATCH(Lists!$J$8,$A$1:$L$1,0))&amp;""),""),15,2)),VALUE(MID(IFERROR(TRIM(INDEX($A368:$L368,MATCH(Lists!$J$8,$A$1:$L$1,0))&amp;""),""),18,2)))),"")</f>
        <v/>
      </c>
      <c r="W368" s="29">
        <f>IF(V368="","",ROUND(V368*86400,0))</f>
        <v/>
      </c>
      <c r="X368" s="29">
        <f>IF(OR(R368="",U368="",W368=""),"",SUMPRODUCT(($U$2:$U$501=U368)*ISNUMBER($W$2:$W$501)*($W$2:$W$501&lt;W368))+SUMPRODUCT(($U$2:U368=U368)*($W$2:W368=W368)))</f>
        <v/>
      </c>
      <c r="Y368" s="29">
        <f>IF(R368="","",IF(LEN(O368)&gt;0,O368,IF(ISNUMBER(N368),"Offered","Waiting")))</f>
        <v/>
      </c>
      <c r="Z368" s="29">
        <f>IF(AND(Y368="Waiting",X368&lt;&gt;""),SUMPRODUCT(($U$2:$U$501=U368)*($Y$2:$Y$501="Waiting")*ISNUMBER($W$2:$W$501)*($W$2:$W$501&lt;W368))+SUMPRODUCT(($U$2:U368=U368)*($Y$2:Y368="Waiting")*($W$2:W368=W368)),"")</f>
        <v/>
      </c>
      <c r="AA368" s="29">
        <f>IF(X368="","",U368&amp;"|"&amp;X368)</f>
        <v/>
      </c>
      <c r="AB368" s="29">
        <f>IF(Z368="","",U368&amp;"|"&amp;Z368)</f>
        <v/>
      </c>
    </row>
    <row r="369">
      <c r="M369" s="28" t="n"/>
      <c r="N369" s="33" t="n"/>
      <c r="O369" s="30" t="n"/>
      <c r="P369" s="30" t="n"/>
      <c r="Q369" s="28" t="n"/>
      <c r="R369" s="29">
        <f>IFERROR(TRIM(INDEX($A369:$L369,MATCH(Lists!$J$2,$A$1:$L$1,0))&amp;""),"")</f>
        <v/>
      </c>
      <c r="S369" s="29">
        <f>IFERROR(TRIM(INDEX($A369:$L369,MATCH(Lists!$J$3,$A$1:$L$1,0))&amp;""),"")</f>
        <v/>
      </c>
      <c r="T369" s="29">
        <f>IFERROR(TRIM(INDEX($A369:$L369,MATCH(Lists!$J$4,$A$1:$L$1,0))&amp;""),"")</f>
        <v/>
      </c>
      <c r="U369" s="29">
        <f>IFERROR(TRIM(INDEX($A369:$L369,MATCH(Lists!$J$5,$A$1:$L$1,0))&amp;""),"")</f>
        <v/>
      </c>
      <c r="V369" s="32">
        <f>IFERROR(IF(ISNUMBER(INDEX($A369:$L369,MATCH(Lists!$J$8,$A$1:$L$1,0))),INDEX($A369:$L369,MATCH(Lists!$J$8,$A$1:$L$1,0)),DATE(VALUE(LEFT(IFERROR(TRIM(INDEX($A369:$L369,MATCH(Lists!$J$8,$A$1:$L$1,0))&amp;""),""),4)),VALUE(MID(IFERROR(TRIM(INDEX($A369:$L369,MATCH(Lists!$J$8,$A$1:$L$1,0))&amp;""),""),6,2)),VALUE(MID(IFERROR(TRIM(INDEX($A369:$L369,MATCH(Lists!$J$8,$A$1:$L$1,0))&amp;""),""),9,2)))+TIME(VALUE(MID(IFERROR(TRIM(INDEX($A369:$L369,MATCH(Lists!$J$8,$A$1:$L$1,0))&amp;""),""),12,2)),VALUE(MID(IFERROR(TRIM(INDEX($A369:$L369,MATCH(Lists!$J$8,$A$1:$L$1,0))&amp;""),""),15,2)),VALUE(MID(IFERROR(TRIM(INDEX($A369:$L369,MATCH(Lists!$J$8,$A$1:$L$1,0))&amp;""),""),18,2)))),"")</f>
        <v/>
      </c>
      <c r="W369" s="29">
        <f>IF(V369="","",ROUND(V369*86400,0))</f>
        <v/>
      </c>
      <c r="X369" s="29">
        <f>IF(OR(R369="",U369="",W369=""),"",SUMPRODUCT(($U$2:$U$501=U369)*ISNUMBER($W$2:$W$501)*($W$2:$W$501&lt;W369))+SUMPRODUCT(($U$2:U369=U369)*($W$2:W369=W369)))</f>
        <v/>
      </c>
      <c r="Y369" s="29">
        <f>IF(R369="","",IF(LEN(O369)&gt;0,O369,IF(ISNUMBER(N369),"Offered","Waiting")))</f>
        <v/>
      </c>
      <c r="Z369" s="29">
        <f>IF(AND(Y369="Waiting",X369&lt;&gt;""),SUMPRODUCT(($U$2:$U$501=U369)*($Y$2:$Y$501="Waiting")*ISNUMBER($W$2:$W$501)*($W$2:$W$501&lt;W369))+SUMPRODUCT(($U$2:U369=U369)*($Y$2:Y369="Waiting")*($W$2:W369=W369)),"")</f>
        <v/>
      </c>
      <c r="AA369" s="29">
        <f>IF(X369="","",U369&amp;"|"&amp;X369)</f>
        <v/>
      </c>
      <c r="AB369" s="29">
        <f>IF(Z369="","",U369&amp;"|"&amp;Z369)</f>
        <v/>
      </c>
    </row>
    <row r="370">
      <c r="M370" s="28" t="n"/>
      <c r="N370" s="33" t="n"/>
      <c r="O370" s="30" t="n"/>
      <c r="P370" s="30" t="n"/>
      <c r="Q370" s="28" t="n"/>
      <c r="R370" s="29">
        <f>IFERROR(TRIM(INDEX($A370:$L370,MATCH(Lists!$J$2,$A$1:$L$1,0))&amp;""),"")</f>
        <v/>
      </c>
      <c r="S370" s="29">
        <f>IFERROR(TRIM(INDEX($A370:$L370,MATCH(Lists!$J$3,$A$1:$L$1,0))&amp;""),"")</f>
        <v/>
      </c>
      <c r="T370" s="29">
        <f>IFERROR(TRIM(INDEX($A370:$L370,MATCH(Lists!$J$4,$A$1:$L$1,0))&amp;""),"")</f>
        <v/>
      </c>
      <c r="U370" s="29">
        <f>IFERROR(TRIM(INDEX($A370:$L370,MATCH(Lists!$J$5,$A$1:$L$1,0))&amp;""),"")</f>
        <v/>
      </c>
      <c r="V370" s="32">
        <f>IFERROR(IF(ISNUMBER(INDEX($A370:$L370,MATCH(Lists!$J$8,$A$1:$L$1,0))),INDEX($A370:$L370,MATCH(Lists!$J$8,$A$1:$L$1,0)),DATE(VALUE(LEFT(IFERROR(TRIM(INDEX($A370:$L370,MATCH(Lists!$J$8,$A$1:$L$1,0))&amp;""),""),4)),VALUE(MID(IFERROR(TRIM(INDEX($A370:$L370,MATCH(Lists!$J$8,$A$1:$L$1,0))&amp;""),""),6,2)),VALUE(MID(IFERROR(TRIM(INDEX($A370:$L370,MATCH(Lists!$J$8,$A$1:$L$1,0))&amp;""),""),9,2)))+TIME(VALUE(MID(IFERROR(TRIM(INDEX($A370:$L370,MATCH(Lists!$J$8,$A$1:$L$1,0))&amp;""),""),12,2)),VALUE(MID(IFERROR(TRIM(INDEX($A370:$L370,MATCH(Lists!$J$8,$A$1:$L$1,0))&amp;""),""),15,2)),VALUE(MID(IFERROR(TRIM(INDEX($A370:$L370,MATCH(Lists!$J$8,$A$1:$L$1,0))&amp;""),""),18,2)))),"")</f>
        <v/>
      </c>
      <c r="W370" s="29">
        <f>IF(V370="","",ROUND(V370*86400,0))</f>
        <v/>
      </c>
      <c r="X370" s="29">
        <f>IF(OR(R370="",U370="",W370=""),"",SUMPRODUCT(($U$2:$U$501=U370)*ISNUMBER($W$2:$W$501)*($W$2:$W$501&lt;W370))+SUMPRODUCT(($U$2:U370=U370)*($W$2:W370=W370)))</f>
        <v/>
      </c>
      <c r="Y370" s="29">
        <f>IF(R370="","",IF(LEN(O370)&gt;0,O370,IF(ISNUMBER(N370),"Offered","Waiting")))</f>
        <v/>
      </c>
      <c r="Z370" s="29">
        <f>IF(AND(Y370="Waiting",X370&lt;&gt;""),SUMPRODUCT(($U$2:$U$501=U370)*($Y$2:$Y$501="Waiting")*ISNUMBER($W$2:$W$501)*($W$2:$W$501&lt;W370))+SUMPRODUCT(($U$2:U370=U370)*($Y$2:Y370="Waiting")*($W$2:W370=W370)),"")</f>
        <v/>
      </c>
      <c r="AA370" s="29">
        <f>IF(X370="","",U370&amp;"|"&amp;X370)</f>
        <v/>
      </c>
      <c r="AB370" s="29">
        <f>IF(Z370="","",U370&amp;"|"&amp;Z370)</f>
        <v/>
      </c>
    </row>
    <row r="371">
      <c r="M371" s="28" t="n"/>
      <c r="N371" s="33" t="n"/>
      <c r="O371" s="30" t="n"/>
      <c r="P371" s="30" t="n"/>
      <c r="Q371" s="28" t="n"/>
      <c r="R371" s="29">
        <f>IFERROR(TRIM(INDEX($A371:$L371,MATCH(Lists!$J$2,$A$1:$L$1,0))&amp;""),"")</f>
        <v/>
      </c>
      <c r="S371" s="29">
        <f>IFERROR(TRIM(INDEX($A371:$L371,MATCH(Lists!$J$3,$A$1:$L$1,0))&amp;""),"")</f>
        <v/>
      </c>
      <c r="T371" s="29">
        <f>IFERROR(TRIM(INDEX($A371:$L371,MATCH(Lists!$J$4,$A$1:$L$1,0))&amp;""),"")</f>
        <v/>
      </c>
      <c r="U371" s="29">
        <f>IFERROR(TRIM(INDEX($A371:$L371,MATCH(Lists!$J$5,$A$1:$L$1,0))&amp;""),"")</f>
        <v/>
      </c>
      <c r="V371" s="32">
        <f>IFERROR(IF(ISNUMBER(INDEX($A371:$L371,MATCH(Lists!$J$8,$A$1:$L$1,0))),INDEX($A371:$L371,MATCH(Lists!$J$8,$A$1:$L$1,0)),DATE(VALUE(LEFT(IFERROR(TRIM(INDEX($A371:$L371,MATCH(Lists!$J$8,$A$1:$L$1,0))&amp;""),""),4)),VALUE(MID(IFERROR(TRIM(INDEX($A371:$L371,MATCH(Lists!$J$8,$A$1:$L$1,0))&amp;""),""),6,2)),VALUE(MID(IFERROR(TRIM(INDEX($A371:$L371,MATCH(Lists!$J$8,$A$1:$L$1,0))&amp;""),""),9,2)))+TIME(VALUE(MID(IFERROR(TRIM(INDEX($A371:$L371,MATCH(Lists!$J$8,$A$1:$L$1,0))&amp;""),""),12,2)),VALUE(MID(IFERROR(TRIM(INDEX($A371:$L371,MATCH(Lists!$J$8,$A$1:$L$1,0))&amp;""),""),15,2)),VALUE(MID(IFERROR(TRIM(INDEX($A371:$L371,MATCH(Lists!$J$8,$A$1:$L$1,0))&amp;""),""),18,2)))),"")</f>
        <v/>
      </c>
      <c r="W371" s="29">
        <f>IF(V371="","",ROUND(V371*86400,0))</f>
        <v/>
      </c>
      <c r="X371" s="29">
        <f>IF(OR(R371="",U371="",W371=""),"",SUMPRODUCT(($U$2:$U$501=U371)*ISNUMBER($W$2:$W$501)*($W$2:$W$501&lt;W371))+SUMPRODUCT(($U$2:U371=U371)*($W$2:W371=W371)))</f>
        <v/>
      </c>
      <c r="Y371" s="29">
        <f>IF(R371="","",IF(LEN(O371)&gt;0,O371,IF(ISNUMBER(N371),"Offered","Waiting")))</f>
        <v/>
      </c>
      <c r="Z371" s="29">
        <f>IF(AND(Y371="Waiting",X371&lt;&gt;""),SUMPRODUCT(($U$2:$U$501=U371)*($Y$2:$Y$501="Waiting")*ISNUMBER($W$2:$W$501)*($W$2:$W$501&lt;W371))+SUMPRODUCT(($U$2:U371=U371)*($Y$2:Y371="Waiting")*($W$2:W371=W371)),"")</f>
        <v/>
      </c>
      <c r="AA371" s="29">
        <f>IF(X371="","",U371&amp;"|"&amp;X371)</f>
        <v/>
      </c>
      <c r="AB371" s="29">
        <f>IF(Z371="","",U371&amp;"|"&amp;Z371)</f>
        <v/>
      </c>
    </row>
    <row r="372">
      <c r="M372" s="28" t="n"/>
      <c r="N372" s="33" t="n"/>
      <c r="O372" s="30" t="n"/>
      <c r="P372" s="30" t="n"/>
      <c r="Q372" s="28" t="n"/>
      <c r="R372" s="29">
        <f>IFERROR(TRIM(INDEX($A372:$L372,MATCH(Lists!$J$2,$A$1:$L$1,0))&amp;""),"")</f>
        <v/>
      </c>
      <c r="S372" s="29">
        <f>IFERROR(TRIM(INDEX($A372:$L372,MATCH(Lists!$J$3,$A$1:$L$1,0))&amp;""),"")</f>
        <v/>
      </c>
      <c r="T372" s="29">
        <f>IFERROR(TRIM(INDEX($A372:$L372,MATCH(Lists!$J$4,$A$1:$L$1,0))&amp;""),"")</f>
        <v/>
      </c>
      <c r="U372" s="29">
        <f>IFERROR(TRIM(INDEX($A372:$L372,MATCH(Lists!$J$5,$A$1:$L$1,0))&amp;""),"")</f>
        <v/>
      </c>
      <c r="V372" s="32">
        <f>IFERROR(IF(ISNUMBER(INDEX($A372:$L372,MATCH(Lists!$J$8,$A$1:$L$1,0))),INDEX($A372:$L372,MATCH(Lists!$J$8,$A$1:$L$1,0)),DATE(VALUE(LEFT(IFERROR(TRIM(INDEX($A372:$L372,MATCH(Lists!$J$8,$A$1:$L$1,0))&amp;""),""),4)),VALUE(MID(IFERROR(TRIM(INDEX($A372:$L372,MATCH(Lists!$J$8,$A$1:$L$1,0))&amp;""),""),6,2)),VALUE(MID(IFERROR(TRIM(INDEX($A372:$L372,MATCH(Lists!$J$8,$A$1:$L$1,0))&amp;""),""),9,2)))+TIME(VALUE(MID(IFERROR(TRIM(INDEX($A372:$L372,MATCH(Lists!$J$8,$A$1:$L$1,0))&amp;""),""),12,2)),VALUE(MID(IFERROR(TRIM(INDEX($A372:$L372,MATCH(Lists!$J$8,$A$1:$L$1,0))&amp;""),""),15,2)),VALUE(MID(IFERROR(TRIM(INDEX($A372:$L372,MATCH(Lists!$J$8,$A$1:$L$1,0))&amp;""),""),18,2)))),"")</f>
        <v/>
      </c>
      <c r="W372" s="29">
        <f>IF(V372="","",ROUND(V372*86400,0))</f>
        <v/>
      </c>
      <c r="X372" s="29">
        <f>IF(OR(R372="",U372="",W372=""),"",SUMPRODUCT(($U$2:$U$501=U372)*ISNUMBER($W$2:$W$501)*($W$2:$W$501&lt;W372))+SUMPRODUCT(($U$2:U372=U372)*($W$2:W372=W372)))</f>
        <v/>
      </c>
      <c r="Y372" s="29">
        <f>IF(R372="","",IF(LEN(O372)&gt;0,O372,IF(ISNUMBER(N372),"Offered","Waiting")))</f>
        <v/>
      </c>
      <c r="Z372" s="29">
        <f>IF(AND(Y372="Waiting",X372&lt;&gt;""),SUMPRODUCT(($U$2:$U$501=U372)*($Y$2:$Y$501="Waiting")*ISNUMBER($W$2:$W$501)*($W$2:$W$501&lt;W372))+SUMPRODUCT(($U$2:U372=U372)*($Y$2:Y372="Waiting")*($W$2:W372=W372)),"")</f>
        <v/>
      </c>
      <c r="AA372" s="29">
        <f>IF(X372="","",U372&amp;"|"&amp;X372)</f>
        <v/>
      </c>
      <c r="AB372" s="29">
        <f>IF(Z372="","",U372&amp;"|"&amp;Z372)</f>
        <v/>
      </c>
    </row>
    <row r="373">
      <c r="M373" s="28" t="n"/>
      <c r="N373" s="33" t="n"/>
      <c r="O373" s="30" t="n"/>
      <c r="P373" s="30" t="n"/>
      <c r="Q373" s="28" t="n"/>
      <c r="R373" s="29">
        <f>IFERROR(TRIM(INDEX($A373:$L373,MATCH(Lists!$J$2,$A$1:$L$1,0))&amp;""),"")</f>
        <v/>
      </c>
      <c r="S373" s="29">
        <f>IFERROR(TRIM(INDEX($A373:$L373,MATCH(Lists!$J$3,$A$1:$L$1,0))&amp;""),"")</f>
        <v/>
      </c>
      <c r="T373" s="29">
        <f>IFERROR(TRIM(INDEX($A373:$L373,MATCH(Lists!$J$4,$A$1:$L$1,0))&amp;""),"")</f>
        <v/>
      </c>
      <c r="U373" s="29">
        <f>IFERROR(TRIM(INDEX($A373:$L373,MATCH(Lists!$J$5,$A$1:$L$1,0))&amp;""),"")</f>
        <v/>
      </c>
      <c r="V373" s="32">
        <f>IFERROR(IF(ISNUMBER(INDEX($A373:$L373,MATCH(Lists!$J$8,$A$1:$L$1,0))),INDEX($A373:$L373,MATCH(Lists!$J$8,$A$1:$L$1,0)),DATE(VALUE(LEFT(IFERROR(TRIM(INDEX($A373:$L373,MATCH(Lists!$J$8,$A$1:$L$1,0))&amp;""),""),4)),VALUE(MID(IFERROR(TRIM(INDEX($A373:$L373,MATCH(Lists!$J$8,$A$1:$L$1,0))&amp;""),""),6,2)),VALUE(MID(IFERROR(TRIM(INDEX($A373:$L373,MATCH(Lists!$J$8,$A$1:$L$1,0))&amp;""),""),9,2)))+TIME(VALUE(MID(IFERROR(TRIM(INDEX($A373:$L373,MATCH(Lists!$J$8,$A$1:$L$1,0))&amp;""),""),12,2)),VALUE(MID(IFERROR(TRIM(INDEX($A373:$L373,MATCH(Lists!$J$8,$A$1:$L$1,0))&amp;""),""),15,2)),VALUE(MID(IFERROR(TRIM(INDEX($A373:$L373,MATCH(Lists!$J$8,$A$1:$L$1,0))&amp;""),""),18,2)))),"")</f>
        <v/>
      </c>
      <c r="W373" s="29">
        <f>IF(V373="","",ROUND(V373*86400,0))</f>
        <v/>
      </c>
      <c r="X373" s="29">
        <f>IF(OR(R373="",U373="",W373=""),"",SUMPRODUCT(($U$2:$U$501=U373)*ISNUMBER($W$2:$W$501)*($W$2:$W$501&lt;W373))+SUMPRODUCT(($U$2:U373=U373)*($W$2:W373=W373)))</f>
        <v/>
      </c>
      <c r="Y373" s="29">
        <f>IF(R373="","",IF(LEN(O373)&gt;0,O373,IF(ISNUMBER(N373),"Offered","Waiting")))</f>
        <v/>
      </c>
      <c r="Z373" s="29">
        <f>IF(AND(Y373="Waiting",X373&lt;&gt;""),SUMPRODUCT(($U$2:$U$501=U373)*($Y$2:$Y$501="Waiting")*ISNUMBER($W$2:$W$501)*($W$2:$W$501&lt;W373))+SUMPRODUCT(($U$2:U373=U373)*($Y$2:Y373="Waiting")*($W$2:W373=W373)),"")</f>
        <v/>
      </c>
      <c r="AA373" s="29">
        <f>IF(X373="","",U373&amp;"|"&amp;X373)</f>
        <v/>
      </c>
      <c r="AB373" s="29">
        <f>IF(Z373="","",U373&amp;"|"&amp;Z373)</f>
        <v/>
      </c>
    </row>
    <row r="374">
      <c r="M374" s="28" t="n"/>
      <c r="N374" s="33" t="n"/>
      <c r="O374" s="30" t="n"/>
      <c r="P374" s="30" t="n"/>
      <c r="Q374" s="28" t="n"/>
      <c r="R374" s="29">
        <f>IFERROR(TRIM(INDEX($A374:$L374,MATCH(Lists!$J$2,$A$1:$L$1,0))&amp;""),"")</f>
        <v/>
      </c>
      <c r="S374" s="29">
        <f>IFERROR(TRIM(INDEX($A374:$L374,MATCH(Lists!$J$3,$A$1:$L$1,0))&amp;""),"")</f>
        <v/>
      </c>
      <c r="T374" s="29">
        <f>IFERROR(TRIM(INDEX($A374:$L374,MATCH(Lists!$J$4,$A$1:$L$1,0))&amp;""),"")</f>
        <v/>
      </c>
      <c r="U374" s="29">
        <f>IFERROR(TRIM(INDEX($A374:$L374,MATCH(Lists!$J$5,$A$1:$L$1,0))&amp;""),"")</f>
        <v/>
      </c>
      <c r="V374" s="32">
        <f>IFERROR(IF(ISNUMBER(INDEX($A374:$L374,MATCH(Lists!$J$8,$A$1:$L$1,0))),INDEX($A374:$L374,MATCH(Lists!$J$8,$A$1:$L$1,0)),DATE(VALUE(LEFT(IFERROR(TRIM(INDEX($A374:$L374,MATCH(Lists!$J$8,$A$1:$L$1,0))&amp;""),""),4)),VALUE(MID(IFERROR(TRIM(INDEX($A374:$L374,MATCH(Lists!$J$8,$A$1:$L$1,0))&amp;""),""),6,2)),VALUE(MID(IFERROR(TRIM(INDEX($A374:$L374,MATCH(Lists!$J$8,$A$1:$L$1,0))&amp;""),""),9,2)))+TIME(VALUE(MID(IFERROR(TRIM(INDEX($A374:$L374,MATCH(Lists!$J$8,$A$1:$L$1,0))&amp;""),""),12,2)),VALUE(MID(IFERROR(TRIM(INDEX($A374:$L374,MATCH(Lists!$J$8,$A$1:$L$1,0))&amp;""),""),15,2)),VALUE(MID(IFERROR(TRIM(INDEX($A374:$L374,MATCH(Lists!$J$8,$A$1:$L$1,0))&amp;""),""),18,2)))),"")</f>
        <v/>
      </c>
      <c r="W374" s="29">
        <f>IF(V374="","",ROUND(V374*86400,0))</f>
        <v/>
      </c>
      <c r="X374" s="29">
        <f>IF(OR(R374="",U374="",W374=""),"",SUMPRODUCT(($U$2:$U$501=U374)*ISNUMBER($W$2:$W$501)*($W$2:$W$501&lt;W374))+SUMPRODUCT(($U$2:U374=U374)*($W$2:W374=W374)))</f>
        <v/>
      </c>
      <c r="Y374" s="29">
        <f>IF(R374="","",IF(LEN(O374)&gt;0,O374,IF(ISNUMBER(N374),"Offered","Waiting")))</f>
        <v/>
      </c>
      <c r="Z374" s="29">
        <f>IF(AND(Y374="Waiting",X374&lt;&gt;""),SUMPRODUCT(($U$2:$U$501=U374)*($Y$2:$Y$501="Waiting")*ISNUMBER($W$2:$W$501)*($W$2:$W$501&lt;W374))+SUMPRODUCT(($U$2:U374=U374)*($Y$2:Y374="Waiting")*($W$2:W374=W374)),"")</f>
        <v/>
      </c>
      <c r="AA374" s="29">
        <f>IF(X374="","",U374&amp;"|"&amp;X374)</f>
        <v/>
      </c>
      <c r="AB374" s="29">
        <f>IF(Z374="","",U374&amp;"|"&amp;Z374)</f>
        <v/>
      </c>
    </row>
    <row r="375">
      <c r="M375" s="28" t="n"/>
      <c r="N375" s="33" t="n"/>
      <c r="O375" s="30" t="n"/>
      <c r="P375" s="30" t="n"/>
      <c r="Q375" s="28" t="n"/>
      <c r="R375" s="29">
        <f>IFERROR(TRIM(INDEX($A375:$L375,MATCH(Lists!$J$2,$A$1:$L$1,0))&amp;""),"")</f>
        <v/>
      </c>
      <c r="S375" s="29">
        <f>IFERROR(TRIM(INDEX($A375:$L375,MATCH(Lists!$J$3,$A$1:$L$1,0))&amp;""),"")</f>
        <v/>
      </c>
      <c r="T375" s="29">
        <f>IFERROR(TRIM(INDEX($A375:$L375,MATCH(Lists!$J$4,$A$1:$L$1,0))&amp;""),"")</f>
        <v/>
      </c>
      <c r="U375" s="29">
        <f>IFERROR(TRIM(INDEX($A375:$L375,MATCH(Lists!$J$5,$A$1:$L$1,0))&amp;""),"")</f>
        <v/>
      </c>
      <c r="V375" s="32">
        <f>IFERROR(IF(ISNUMBER(INDEX($A375:$L375,MATCH(Lists!$J$8,$A$1:$L$1,0))),INDEX($A375:$L375,MATCH(Lists!$J$8,$A$1:$L$1,0)),DATE(VALUE(LEFT(IFERROR(TRIM(INDEX($A375:$L375,MATCH(Lists!$J$8,$A$1:$L$1,0))&amp;""),""),4)),VALUE(MID(IFERROR(TRIM(INDEX($A375:$L375,MATCH(Lists!$J$8,$A$1:$L$1,0))&amp;""),""),6,2)),VALUE(MID(IFERROR(TRIM(INDEX($A375:$L375,MATCH(Lists!$J$8,$A$1:$L$1,0))&amp;""),""),9,2)))+TIME(VALUE(MID(IFERROR(TRIM(INDEX($A375:$L375,MATCH(Lists!$J$8,$A$1:$L$1,0))&amp;""),""),12,2)),VALUE(MID(IFERROR(TRIM(INDEX($A375:$L375,MATCH(Lists!$J$8,$A$1:$L$1,0))&amp;""),""),15,2)),VALUE(MID(IFERROR(TRIM(INDEX($A375:$L375,MATCH(Lists!$J$8,$A$1:$L$1,0))&amp;""),""),18,2)))),"")</f>
        <v/>
      </c>
      <c r="W375" s="29">
        <f>IF(V375="","",ROUND(V375*86400,0))</f>
        <v/>
      </c>
      <c r="X375" s="29">
        <f>IF(OR(R375="",U375="",W375=""),"",SUMPRODUCT(($U$2:$U$501=U375)*ISNUMBER($W$2:$W$501)*($W$2:$W$501&lt;W375))+SUMPRODUCT(($U$2:U375=U375)*($W$2:W375=W375)))</f>
        <v/>
      </c>
      <c r="Y375" s="29">
        <f>IF(R375="","",IF(LEN(O375)&gt;0,O375,IF(ISNUMBER(N375),"Offered","Waiting")))</f>
        <v/>
      </c>
      <c r="Z375" s="29">
        <f>IF(AND(Y375="Waiting",X375&lt;&gt;""),SUMPRODUCT(($U$2:$U$501=U375)*($Y$2:$Y$501="Waiting")*ISNUMBER($W$2:$W$501)*($W$2:$W$501&lt;W375))+SUMPRODUCT(($U$2:U375=U375)*($Y$2:Y375="Waiting")*($W$2:W375=W375)),"")</f>
        <v/>
      </c>
      <c r="AA375" s="29">
        <f>IF(X375="","",U375&amp;"|"&amp;X375)</f>
        <v/>
      </c>
      <c r="AB375" s="29">
        <f>IF(Z375="","",U375&amp;"|"&amp;Z375)</f>
        <v/>
      </c>
    </row>
    <row r="376">
      <c r="M376" s="28" t="n"/>
      <c r="N376" s="33" t="n"/>
      <c r="O376" s="30" t="n"/>
      <c r="P376" s="30" t="n"/>
      <c r="Q376" s="28" t="n"/>
      <c r="R376" s="29">
        <f>IFERROR(TRIM(INDEX($A376:$L376,MATCH(Lists!$J$2,$A$1:$L$1,0))&amp;""),"")</f>
        <v/>
      </c>
      <c r="S376" s="29">
        <f>IFERROR(TRIM(INDEX($A376:$L376,MATCH(Lists!$J$3,$A$1:$L$1,0))&amp;""),"")</f>
        <v/>
      </c>
      <c r="T376" s="29">
        <f>IFERROR(TRIM(INDEX($A376:$L376,MATCH(Lists!$J$4,$A$1:$L$1,0))&amp;""),"")</f>
        <v/>
      </c>
      <c r="U376" s="29">
        <f>IFERROR(TRIM(INDEX($A376:$L376,MATCH(Lists!$J$5,$A$1:$L$1,0))&amp;""),"")</f>
        <v/>
      </c>
      <c r="V376" s="32">
        <f>IFERROR(IF(ISNUMBER(INDEX($A376:$L376,MATCH(Lists!$J$8,$A$1:$L$1,0))),INDEX($A376:$L376,MATCH(Lists!$J$8,$A$1:$L$1,0)),DATE(VALUE(LEFT(IFERROR(TRIM(INDEX($A376:$L376,MATCH(Lists!$J$8,$A$1:$L$1,0))&amp;""),""),4)),VALUE(MID(IFERROR(TRIM(INDEX($A376:$L376,MATCH(Lists!$J$8,$A$1:$L$1,0))&amp;""),""),6,2)),VALUE(MID(IFERROR(TRIM(INDEX($A376:$L376,MATCH(Lists!$J$8,$A$1:$L$1,0))&amp;""),""),9,2)))+TIME(VALUE(MID(IFERROR(TRIM(INDEX($A376:$L376,MATCH(Lists!$J$8,$A$1:$L$1,0))&amp;""),""),12,2)),VALUE(MID(IFERROR(TRIM(INDEX($A376:$L376,MATCH(Lists!$J$8,$A$1:$L$1,0))&amp;""),""),15,2)),VALUE(MID(IFERROR(TRIM(INDEX($A376:$L376,MATCH(Lists!$J$8,$A$1:$L$1,0))&amp;""),""),18,2)))),"")</f>
        <v/>
      </c>
      <c r="W376" s="29">
        <f>IF(V376="","",ROUND(V376*86400,0))</f>
        <v/>
      </c>
      <c r="X376" s="29">
        <f>IF(OR(R376="",U376="",W376=""),"",SUMPRODUCT(($U$2:$U$501=U376)*ISNUMBER($W$2:$W$501)*($W$2:$W$501&lt;W376))+SUMPRODUCT(($U$2:U376=U376)*($W$2:W376=W376)))</f>
        <v/>
      </c>
      <c r="Y376" s="29">
        <f>IF(R376="","",IF(LEN(O376)&gt;0,O376,IF(ISNUMBER(N376),"Offered","Waiting")))</f>
        <v/>
      </c>
      <c r="Z376" s="29">
        <f>IF(AND(Y376="Waiting",X376&lt;&gt;""),SUMPRODUCT(($U$2:$U$501=U376)*($Y$2:$Y$501="Waiting")*ISNUMBER($W$2:$W$501)*($W$2:$W$501&lt;W376))+SUMPRODUCT(($U$2:U376=U376)*($Y$2:Y376="Waiting")*($W$2:W376=W376)),"")</f>
        <v/>
      </c>
      <c r="AA376" s="29">
        <f>IF(X376="","",U376&amp;"|"&amp;X376)</f>
        <v/>
      </c>
      <c r="AB376" s="29">
        <f>IF(Z376="","",U376&amp;"|"&amp;Z376)</f>
        <v/>
      </c>
    </row>
    <row r="377">
      <c r="M377" s="28" t="n"/>
      <c r="N377" s="33" t="n"/>
      <c r="O377" s="30" t="n"/>
      <c r="P377" s="30" t="n"/>
      <c r="Q377" s="28" t="n"/>
      <c r="R377" s="29">
        <f>IFERROR(TRIM(INDEX($A377:$L377,MATCH(Lists!$J$2,$A$1:$L$1,0))&amp;""),"")</f>
        <v/>
      </c>
      <c r="S377" s="29">
        <f>IFERROR(TRIM(INDEX($A377:$L377,MATCH(Lists!$J$3,$A$1:$L$1,0))&amp;""),"")</f>
        <v/>
      </c>
      <c r="T377" s="29">
        <f>IFERROR(TRIM(INDEX($A377:$L377,MATCH(Lists!$J$4,$A$1:$L$1,0))&amp;""),"")</f>
        <v/>
      </c>
      <c r="U377" s="29">
        <f>IFERROR(TRIM(INDEX($A377:$L377,MATCH(Lists!$J$5,$A$1:$L$1,0))&amp;""),"")</f>
        <v/>
      </c>
      <c r="V377" s="32">
        <f>IFERROR(IF(ISNUMBER(INDEX($A377:$L377,MATCH(Lists!$J$8,$A$1:$L$1,0))),INDEX($A377:$L377,MATCH(Lists!$J$8,$A$1:$L$1,0)),DATE(VALUE(LEFT(IFERROR(TRIM(INDEX($A377:$L377,MATCH(Lists!$J$8,$A$1:$L$1,0))&amp;""),""),4)),VALUE(MID(IFERROR(TRIM(INDEX($A377:$L377,MATCH(Lists!$J$8,$A$1:$L$1,0))&amp;""),""),6,2)),VALUE(MID(IFERROR(TRIM(INDEX($A377:$L377,MATCH(Lists!$J$8,$A$1:$L$1,0))&amp;""),""),9,2)))+TIME(VALUE(MID(IFERROR(TRIM(INDEX($A377:$L377,MATCH(Lists!$J$8,$A$1:$L$1,0))&amp;""),""),12,2)),VALUE(MID(IFERROR(TRIM(INDEX($A377:$L377,MATCH(Lists!$J$8,$A$1:$L$1,0))&amp;""),""),15,2)),VALUE(MID(IFERROR(TRIM(INDEX($A377:$L377,MATCH(Lists!$J$8,$A$1:$L$1,0))&amp;""),""),18,2)))),"")</f>
        <v/>
      </c>
      <c r="W377" s="29">
        <f>IF(V377="","",ROUND(V377*86400,0))</f>
        <v/>
      </c>
      <c r="X377" s="29">
        <f>IF(OR(R377="",U377="",W377=""),"",SUMPRODUCT(($U$2:$U$501=U377)*ISNUMBER($W$2:$W$501)*($W$2:$W$501&lt;W377))+SUMPRODUCT(($U$2:U377=U377)*($W$2:W377=W377)))</f>
        <v/>
      </c>
      <c r="Y377" s="29">
        <f>IF(R377="","",IF(LEN(O377)&gt;0,O377,IF(ISNUMBER(N377),"Offered","Waiting")))</f>
        <v/>
      </c>
      <c r="Z377" s="29">
        <f>IF(AND(Y377="Waiting",X377&lt;&gt;""),SUMPRODUCT(($U$2:$U$501=U377)*($Y$2:$Y$501="Waiting")*ISNUMBER($W$2:$W$501)*($W$2:$W$501&lt;W377))+SUMPRODUCT(($U$2:U377=U377)*($Y$2:Y377="Waiting")*($W$2:W377=W377)),"")</f>
        <v/>
      </c>
      <c r="AA377" s="29">
        <f>IF(X377="","",U377&amp;"|"&amp;X377)</f>
        <v/>
      </c>
      <c r="AB377" s="29">
        <f>IF(Z377="","",U377&amp;"|"&amp;Z377)</f>
        <v/>
      </c>
    </row>
    <row r="378">
      <c r="M378" s="28" t="n"/>
      <c r="N378" s="33" t="n"/>
      <c r="O378" s="30" t="n"/>
      <c r="P378" s="30" t="n"/>
      <c r="Q378" s="28" t="n"/>
      <c r="R378" s="29">
        <f>IFERROR(TRIM(INDEX($A378:$L378,MATCH(Lists!$J$2,$A$1:$L$1,0))&amp;""),"")</f>
        <v/>
      </c>
      <c r="S378" s="29">
        <f>IFERROR(TRIM(INDEX($A378:$L378,MATCH(Lists!$J$3,$A$1:$L$1,0))&amp;""),"")</f>
        <v/>
      </c>
      <c r="T378" s="29">
        <f>IFERROR(TRIM(INDEX($A378:$L378,MATCH(Lists!$J$4,$A$1:$L$1,0))&amp;""),"")</f>
        <v/>
      </c>
      <c r="U378" s="29">
        <f>IFERROR(TRIM(INDEX($A378:$L378,MATCH(Lists!$J$5,$A$1:$L$1,0))&amp;""),"")</f>
        <v/>
      </c>
      <c r="V378" s="32">
        <f>IFERROR(IF(ISNUMBER(INDEX($A378:$L378,MATCH(Lists!$J$8,$A$1:$L$1,0))),INDEX($A378:$L378,MATCH(Lists!$J$8,$A$1:$L$1,0)),DATE(VALUE(LEFT(IFERROR(TRIM(INDEX($A378:$L378,MATCH(Lists!$J$8,$A$1:$L$1,0))&amp;""),""),4)),VALUE(MID(IFERROR(TRIM(INDEX($A378:$L378,MATCH(Lists!$J$8,$A$1:$L$1,0))&amp;""),""),6,2)),VALUE(MID(IFERROR(TRIM(INDEX($A378:$L378,MATCH(Lists!$J$8,$A$1:$L$1,0))&amp;""),""),9,2)))+TIME(VALUE(MID(IFERROR(TRIM(INDEX($A378:$L378,MATCH(Lists!$J$8,$A$1:$L$1,0))&amp;""),""),12,2)),VALUE(MID(IFERROR(TRIM(INDEX($A378:$L378,MATCH(Lists!$J$8,$A$1:$L$1,0))&amp;""),""),15,2)),VALUE(MID(IFERROR(TRIM(INDEX($A378:$L378,MATCH(Lists!$J$8,$A$1:$L$1,0))&amp;""),""),18,2)))),"")</f>
        <v/>
      </c>
      <c r="W378" s="29">
        <f>IF(V378="","",ROUND(V378*86400,0))</f>
        <v/>
      </c>
      <c r="X378" s="29">
        <f>IF(OR(R378="",U378="",W378=""),"",SUMPRODUCT(($U$2:$U$501=U378)*ISNUMBER($W$2:$W$501)*($W$2:$W$501&lt;W378))+SUMPRODUCT(($U$2:U378=U378)*($W$2:W378=W378)))</f>
        <v/>
      </c>
      <c r="Y378" s="29">
        <f>IF(R378="","",IF(LEN(O378)&gt;0,O378,IF(ISNUMBER(N378),"Offered","Waiting")))</f>
        <v/>
      </c>
      <c r="Z378" s="29">
        <f>IF(AND(Y378="Waiting",X378&lt;&gt;""),SUMPRODUCT(($U$2:$U$501=U378)*($Y$2:$Y$501="Waiting")*ISNUMBER($W$2:$W$501)*($W$2:$W$501&lt;W378))+SUMPRODUCT(($U$2:U378=U378)*($Y$2:Y378="Waiting")*($W$2:W378=W378)),"")</f>
        <v/>
      </c>
      <c r="AA378" s="29">
        <f>IF(X378="","",U378&amp;"|"&amp;X378)</f>
        <v/>
      </c>
      <c r="AB378" s="29">
        <f>IF(Z378="","",U378&amp;"|"&amp;Z378)</f>
        <v/>
      </c>
    </row>
    <row r="379">
      <c r="M379" s="28" t="n"/>
      <c r="N379" s="33" t="n"/>
      <c r="O379" s="30" t="n"/>
      <c r="P379" s="30" t="n"/>
      <c r="Q379" s="28" t="n"/>
      <c r="R379" s="29">
        <f>IFERROR(TRIM(INDEX($A379:$L379,MATCH(Lists!$J$2,$A$1:$L$1,0))&amp;""),"")</f>
        <v/>
      </c>
      <c r="S379" s="29">
        <f>IFERROR(TRIM(INDEX($A379:$L379,MATCH(Lists!$J$3,$A$1:$L$1,0))&amp;""),"")</f>
        <v/>
      </c>
      <c r="T379" s="29">
        <f>IFERROR(TRIM(INDEX($A379:$L379,MATCH(Lists!$J$4,$A$1:$L$1,0))&amp;""),"")</f>
        <v/>
      </c>
      <c r="U379" s="29">
        <f>IFERROR(TRIM(INDEX($A379:$L379,MATCH(Lists!$J$5,$A$1:$L$1,0))&amp;""),"")</f>
        <v/>
      </c>
      <c r="V379" s="32">
        <f>IFERROR(IF(ISNUMBER(INDEX($A379:$L379,MATCH(Lists!$J$8,$A$1:$L$1,0))),INDEX($A379:$L379,MATCH(Lists!$J$8,$A$1:$L$1,0)),DATE(VALUE(LEFT(IFERROR(TRIM(INDEX($A379:$L379,MATCH(Lists!$J$8,$A$1:$L$1,0))&amp;""),""),4)),VALUE(MID(IFERROR(TRIM(INDEX($A379:$L379,MATCH(Lists!$J$8,$A$1:$L$1,0))&amp;""),""),6,2)),VALUE(MID(IFERROR(TRIM(INDEX($A379:$L379,MATCH(Lists!$J$8,$A$1:$L$1,0))&amp;""),""),9,2)))+TIME(VALUE(MID(IFERROR(TRIM(INDEX($A379:$L379,MATCH(Lists!$J$8,$A$1:$L$1,0))&amp;""),""),12,2)),VALUE(MID(IFERROR(TRIM(INDEX($A379:$L379,MATCH(Lists!$J$8,$A$1:$L$1,0))&amp;""),""),15,2)),VALUE(MID(IFERROR(TRIM(INDEX($A379:$L379,MATCH(Lists!$J$8,$A$1:$L$1,0))&amp;""),""),18,2)))),"")</f>
        <v/>
      </c>
      <c r="W379" s="29">
        <f>IF(V379="","",ROUND(V379*86400,0))</f>
        <v/>
      </c>
      <c r="X379" s="29">
        <f>IF(OR(R379="",U379="",W379=""),"",SUMPRODUCT(($U$2:$U$501=U379)*ISNUMBER($W$2:$W$501)*($W$2:$W$501&lt;W379))+SUMPRODUCT(($U$2:U379=U379)*($W$2:W379=W379)))</f>
        <v/>
      </c>
      <c r="Y379" s="29">
        <f>IF(R379="","",IF(LEN(O379)&gt;0,O379,IF(ISNUMBER(N379),"Offered","Waiting")))</f>
        <v/>
      </c>
      <c r="Z379" s="29">
        <f>IF(AND(Y379="Waiting",X379&lt;&gt;""),SUMPRODUCT(($U$2:$U$501=U379)*($Y$2:$Y$501="Waiting")*ISNUMBER($W$2:$W$501)*($W$2:$W$501&lt;W379))+SUMPRODUCT(($U$2:U379=U379)*($Y$2:Y379="Waiting")*($W$2:W379=W379)),"")</f>
        <v/>
      </c>
      <c r="AA379" s="29">
        <f>IF(X379="","",U379&amp;"|"&amp;X379)</f>
        <v/>
      </c>
      <c r="AB379" s="29">
        <f>IF(Z379="","",U379&amp;"|"&amp;Z379)</f>
        <v/>
      </c>
    </row>
    <row r="380">
      <c r="M380" s="28" t="n"/>
      <c r="N380" s="33" t="n"/>
      <c r="O380" s="30" t="n"/>
      <c r="P380" s="30" t="n"/>
      <c r="Q380" s="28" t="n"/>
      <c r="R380" s="29">
        <f>IFERROR(TRIM(INDEX($A380:$L380,MATCH(Lists!$J$2,$A$1:$L$1,0))&amp;""),"")</f>
        <v/>
      </c>
      <c r="S380" s="29">
        <f>IFERROR(TRIM(INDEX($A380:$L380,MATCH(Lists!$J$3,$A$1:$L$1,0))&amp;""),"")</f>
        <v/>
      </c>
      <c r="T380" s="29">
        <f>IFERROR(TRIM(INDEX($A380:$L380,MATCH(Lists!$J$4,$A$1:$L$1,0))&amp;""),"")</f>
        <v/>
      </c>
      <c r="U380" s="29">
        <f>IFERROR(TRIM(INDEX($A380:$L380,MATCH(Lists!$J$5,$A$1:$L$1,0))&amp;""),"")</f>
        <v/>
      </c>
      <c r="V380" s="32">
        <f>IFERROR(IF(ISNUMBER(INDEX($A380:$L380,MATCH(Lists!$J$8,$A$1:$L$1,0))),INDEX($A380:$L380,MATCH(Lists!$J$8,$A$1:$L$1,0)),DATE(VALUE(LEFT(IFERROR(TRIM(INDEX($A380:$L380,MATCH(Lists!$J$8,$A$1:$L$1,0))&amp;""),""),4)),VALUE(MID(IFERROR(TRIM(INDEX($A380:$L380,MATCH(Lists!$J$8,$A$1:$L$1,0))&amp;""),""),6,2)),VALUE(MID(IFERROR(TRIM(INDEX($A380:$L380,MATCH(Lists!$J$8,$A$1:$L$1,0))&amp;""),""),9,2)))+TIME(VALUE(MID(IFERROR(TRIM(INDEX($A380:$L380,MATCH(Lists!$J$8,$A$1:$L$1,0))&amp;""),""),12,2)),VALUE(MID(IFERROR(TRIM(INDEX($A380:$L380,MATCH(Lists!$J$8,$A$1:$L$1,0))&amp;""),""),15,2)),VALUE(MID(IFERROR(TRIM(INDEX($A380:$L380,MATCH(Lists!$J$8,$A$1:$L$1,0))&amp;""),""),18,2)))),"")</f>
        <v/>
      </c>
      <c r="W380" s="29">
        <f>IF(V380="","",ROUND(V380*86400,0))</f>
        <v/>
      </c>
      <c r="X380" s="29">
        <f>IF(OR(R380="",U380="",W380=""),"",SUMPRODUCT(($U$2:$U$501=U380)*ISNUMBER($W$2:$W$501)*($W$2:$W$501&lt;W380))+SUMPRODUCT(($U$2:U380=U380)*($W$2:W380=W380)))</f>
        <v/>
      </c>
      <c r="Y380" s="29">
        <f>IF(R380="","",IF(LEN(O380)&gt;0,O380,IF(ISNUMBER(N380),"Offered","Waiting")))</f>
        <v/>
      </c>
      <c r="Z380" s="29">
        <f>IF(AND(Y380="Waiting",X380&lt;&gt;""),SUMPRODUCT(($U$2:$U$501=U380)*($Y$2:$Y$501="Waiting")*ISNUMBER($W$2:$W$501)*($W$2:$W$501&lt;W380))+SUMPRODUCT(($U$2:U380=U380)*($Y$2:Y380="Waiting")*($W$2:W380=W380)),"")</f>
        <v/>
      </c>
      <c r="AA380" s="29">
        <f>IF(X380="","",U380&amp;"|"&amp;X380)</f>
        <v/>
      </c>
      <c r="AB380" s="29">
        <f>IF(Z380="","",U380&amp;"|"&amp;Z380)</f>
        <v/>
      </c>
    </row>
    <row r="381">
      <c r="M381" s="28" t="n"/>
      <c r="N381" s="33" t="n"/>
      <c r="O381" s="30" t="n"/>
      <c r="P381" s="30" t="n"/>
      <c r="Q381" s="28" t="n"/>
      <c r="R381" s="29">
        <f>IFERROR(TRIM(INDEX($A381:$L381,MATCH(Lists!$J$2,$A$1:$L$1,0))&amp;""),"")</f>
        <v/>
      </c>
      <c r="S381" s="29">
        <f>IFERROR(TRIM(INDEX($A381:$L381,MATCH(Lists!$J$3,$A$1:$L$1,0))&amp;""),"")</f>
        <v/>
      </c>
      <c r="T381" s="29">
        <f>IFERROR(TRIM(INDEX($A381:$L381,MATCH(Lists!$J$4,$A$1:$L$1,0))&amp;""),"")</f>
        <v/>
      </c>
      <c r="U381" s="29">
        <f>IFERROR(TRIM(INDEX($A381:$L381,MATCH(Lists!$J$5,$A$1:$L$1,0))&amp;""),"")</f>
        <v/>
      </c>
      <c r="V381" s="32">
        <f>IFERROR(IF(ISNUMBER(INDEX($A381:$L381,MATCH(Lists!$J$8,$A$1:$L$1,0))),INDEX($A381:$L381,MATCH(Lists!$J$8,$A$1:$L$1,0)),DATE(VALUE(LEFT(IFERROR(TRIM(INDEX($A381:$L381,MATCH(Lists!$J$8,$A$1:$L$1,0))&amp;""),""),4)),VALUE(MID(IFERROR(TRIM(INDEX($A381:$L381,MATCH(Lists!$J$8,$A$1:$L$1,0))&amp;""),""),6,2)),VALUE(MID(IFERROR(TRIM(INDEX($A381:$L381,MATCH(Lists!$J$8,$A$1:$L$1,0))&amp;""),""),9,2)))+TIME(VALUE(MID(IFERROR(TRIM(INDEX($A381:$L381,MATCH(Lists!$J$8,$A$1:$L$1,0))&amp;""),""),12,2)),VALUE(MID(IFERROR(TRIM(INDEX($A381:$L381,MATCH(Lists!$J$8,$A$1:$L$1,0))&amp;""),""),15,2)),VALUE(MID(IFERROR(TRIM(INDEX($A381:$L381,MATCH(Lists!$J$8,$A$1:$L$1,0))&amp;""),""),18,2)))),"")</f>
        <v/>
      </c>
      <c r="W381" s="29">
        <f>IF(V381="","",ROUND(V381*86400,0))</f>
        <v/>
      </c>
      <c r="X381" s="29">
        <f>IF(OR(R381="",U381="",W381=""),"",SUMPRODUCT(($U$2:$U$501=U381)*ISNUMBER($W$2:$W$501)*($W$2:$W$501&lt;W381))+SUMPRODUCT(($U$2:U381=U381)*($W$2:W381=W381)))</f>
        <v/>
      </c>
      <c r="Y381" s="29">
        <f>IF(R381="","",IF(LEN(O381)&gt;0,O381,IF(ISNUMBER(N381),"Offered","Waiting")))</f>
        <v/>
      </c>
      <c r="Z381" s="29">
        <f>IF(AND(Y381="Waiting",X381&lt;&gt;""),SUMPRODUCT(($U$2:$U$501=U381)*($Y$2:$Y$501="Waiting")*ISNUMBER($W$2:$W$501)*($W$2:$W$501&lt;W381))+SUMPRODUCT(($U$2:U381=U381)*($Y$2:Y381="Waiting")*($W$2:W381=W381)),"")</f>
        <v/>
      </c>
      <c r="AA381" s="29">
        <f>IF(X381="","",U381&amp;"|"&amp;X381)</f>
        <v/>
      </c>
      <c r="AB381" s="29">
        <f>IF(Z381="","",U381&amp;"|"&amp;Z381)</f>
        <v/>
      </c>
    </row>
    <row r="382">
      <c r="M382" s="28" t="n"/>
      <c r="N382" s="33" t="n"/>
      <c r="O382" s="30" t="n"/>
      <c r="P382" s="30" t="n"/>
      <c r="Q382" s="28" t="n"/>
      <c r="R382" s="29">
        <f>IFERROR(TRIM(INDEX($A382:$L382,MATCH(Lists!$J$2,$A$1:$L$1,0))&amp;""),"")</f>
        <v/>
      </c>
      <c r="S382" s="29">
        <f>IFERROR(TRIM(INDEX($A382:$L382,MATCH(Lists!$J$3,$A$1:$L$1,0))&amp;""),"")</f>
        <v/>
      </c>
      <c r="T382" s="29">
        <f>IFERROR(TRIM(INDEX($A382:$L382,MATCH(Lists!$J$4,$A$1:$L$1,0))&amp;""),"")</f>
        <v/>
      </c>
      <c r="U382" s="29">
        <f>IFERROR(TRIM(INDEX($A382:$L382,MATCH(Lists!$J$5,$A$1:$L$1,0))&amp;""),"")</f>
        <v/>
      </c>
      <c r="V382" s="32">
        <f>IFERROR(IF(ISNUMBER(INDEX($A382:$L382,MATCH(Lists!$J$8,$A$1:$L$1,0))),INDEX($A382:$L382,MATCH(Lists!$J$8,$A$1:$L$1,0)),DATE(VALUE(LEFT(IFERROR(TRIM(INDEX($A382:$L382,MATCH(Lists!$J$8,$A$1:$L$1,0))&amp;""),""),4)),VALUE(MID(IFERROR(TRIM(INDEX($A382:$L382,MATCH(Lists!$J$8,$A$1:$L$1,0))&amp;""),""),6,2)),VALUE(MID(IFERROR(TRIM(INDEX($A382:$L382,MATCH(Lists!$J$8,$A$1:$L$1,0))&amp;""),""),9,2)))+TIME(VALUE(MID(IFERROR(TRIM(INDEX($A382:$L382,MATCH(Lists!$J$8,$A$1:$L$1,0))&amp;""),""),12,2)),VALUE(MID(IFERROR(TRIM(INDEX($A382:$L382,MATCH(Lists!$J$8,$A$1:$L$1,0))&amp;""),""),15,2)),VALUE(MID(IFERROR(TRIM(INDEX($A382:$L382,MATCH(Lists!$J$8,$A$1:$L$1,0))&amp;""),""),18,2)))),"")</f>
        <v/>
      </c>
      <c r="W382" s="29">
        <f>IF(V382="","",ROUND(V382*86400,0))</f>
        <v/>
      </c>
      <c r="X382" s="29">
        <f>IF(OR(R382="",U382="",W382=""),"",SUMPRODUCT(($U$2:$U$501=U382)*ISNUMBER($W$2:$W$501)*($W$2:$W$501&lt;W382))+SUMPRODUCT(($U$2:U382=U382)*($W$2:W382=W382)))</f>
        <v/>
      </c>
      <c r="Y382" s="29">
        <f>IF(R382="","",IF(LEN(O382)&gt;0,O382,IF(ISNUMBER(N382),"Offered","Waiting")))</f>
        <v/>
      </c>
      <c r="Z382" s="29">
        <f>IF(AND(Y382="Waiting",X382&lt;&gt;""),SUMPRODUCT(($U$2:$U$501=U382)*($Y$2:$Y$501="Waiting")*ISNUMBER($W$2:$W$501)*($W$2:$W$501&lt;W382))+SUMPRODUCT(($U$2:U382=U382)*($Y$2:Y382="Waiting")*($W$2:W382=W382)),"")</f>
        <v/>
      </c>
      <c r="AA382" s="29">
        <f>IF(X382="","",U382&amp;"|"&amp;X382)</f>
        <v/>
      </c>
      <c r="AB382" s="29">
        <f>IF(Z382="","",U382&amp;"|"&amp;Z382)</f>
        <v/>
      </c>
    </row>
    <row r="383">
      <c r="M383" s="28" t="n"/>
      <c r="N383" s="33" t="n"/>
      <c r="O383" s="30" t="n"/>
      <c r="P383" s="30" t="n"/>
      <c r="Q383" s="28" t="n"/>
      <c r="R383" s="29">
        <f>IFERROR(TRIM(INDEX($A383:$L383,MATCH(Lists!$J$2,$A$1:$L$1,0))&amp;""),"")</f>
        <v/>
      </c>
      <c r="S383" s="29">
        <f>IFERROR(TRIM(INDEX($A383:$L383,MATCH(Lists!$J$3,$A$1:$L$1,0))&amp;""),"")</f>
        <v/>
      </c>
      <c r="T383" s="29">
        <f>IFERROR(TRIM(INDEX($A383:$L383,MATCH(Lists!$J$4,$A$1:$L$1,0))&amp;""),"")</f>
        <v/>
      </c>
      <c r="U383" s="29">
        <f>IFERROR(TRIM(INDEX($A383:$L383,MATCH(Lists!$J$5,$A$1:$L$1,0))&amp;""),"")</f>
        <v/>
      </c>
      <c r="V383" s="32">
        <f>IFERROR(IF(ISNUMBER(INDEX($A383:$L383,MATCH(Lists!$J$8,$A$1:$L$1,0))),INDEX($A383:$L383,MATCH(Lists!$J$8,$A$1:$L$1,0)),DATE(VALUE(LEFT(IFERROR(TRIM(INDEX($A383:$L383,MATCH(Lists!$J$8,$A$1:$L$1,0))&amp;""),""),4)),VALUE(MID(IFERROR(TRIM(INDEX($A383:$L383,MATCH(Lists!$J$8,$A$1:$L$1,0))&amp;""),""),6,2)),VALUE(MID(IFERROR(TRIM(INDEX($A383:$L383,MATCH(Lists!$J$8,$A$1:$L$1,0))&amp;""),""),9,2)))+TIME(VALUE(MID(IFERROR(TRIM(INDEX($A383:$L383,MATCH(Lists!$J$8,$A$1:$L$1,0))&amp;""),""),12,2)),VALUE(MID(IFERROR(TRIM(INDEX($A383:$L383,MATCH(Lists!$J$8,$A$1:$L$1,0))&amp;""),""),15,2)),VALUE(MID(IFERROR(TRIM(INDEX($A383:$L383,MATCH(Lists!$J$8,$A$1:$L$1,0))&amp;""),""),18,2)))),"")</f>
        <v/>
      </c>
      <c r="W383" s="29">
        <f>IF(V383="","",ROUND(V383*86400,0))</f>
        <v/>
      </c>
      <c r="X383" s="29">
        <f>IF(OR(R383="",U383="",W383=""),"",SUMPRODUCT(($U$2:$U$501=U383)*ISNUMBER($W$2:$W$501)*($W$2:$W$501&lt;W383))+SUMPRODUCT(($U$2:U383=U383)*($W$2:W383=W383)))</f>
        <v/>
      </c>
      <c r="Y383" s="29">
        <f>IF(R383="","",IF(LEN(O383)&gt;0,O383,IF(ISNUMBER(N383),"Offered","Waiting")))</f>
        <v/>
      </c>
      <c r="Z383" s="29">
        <f>IF(AND(Y383="Waiting",X383&lt;&gt;""),SUMPRODUCT(($U$2:$U$501=U383)*($Y$2:$Y$501="Waiting")*ISNUMBER($W$2:$W$501)*($W$2:$W$501&lt;W383))+SUMPRODUCT(($U$2:U383=U383)*($Y$2:Y383="Waiting")*($W$2:W383=W383)),"")</f>
        <v/>
      </c>
      <c r="AA383" s="29">
        <f>IF(X383="","",U383&amp;"|"&amp;X383)</f>
        <v/>
      </c>
      <c r="AB383" s="29">
        <f>IF(Z383="","",U383&amp;"|"&amp;Z383)</f>
        <v/>
      </c>
    </row>
    <row r="384">
      <c r="M384" s="28" t="n"/>
      <c r="N384" s="33" t="n"/>
      <c r="O384" s="30" t="n"/>
      <c r="P384" s="30" t="n"/>
      <c r="Q384" s="28" t="n"/>
      <c r="R384" s="29">
        <f>IFERROR(TRIM(INDEX($A384:$L384,MATCH(Lists!$J$2,$A$1:$L$1,0))&amp;""),"")</f>
        <v/>
      </c>
      <c r="S384" s="29">
        <f>IFERROR(TRIM(INDEX($A384:$L384,MATCH(Lists!$J$3,$A$1:$L$1,0))&amp;""),"")</f>
        <v/>
      </c>
      <c r="T384" s="29">
        <f>IFERROR(TRIM(INDEX($A384:$L384,MATCH(Lists!$J$4,$A$1:$L$1,0))&amp;""),"")</f>
        <v/>
      </c>
      <c r="U384" s="29">
        <f>IFERROR(TRIM(INDEX($A384:$L384,MATCH(Lists!$J$5,$A$1:$L$1,0))&amp;""),"")</f>
        <v/>
      </c>
      <c r="V384" s="32">
        <f>IFERROR(IF(ISNUMBER(INDEX($A384:$L384,MATCH(Lists!$J$8,$A$1:$L$1,0))),INDEX($A384:$L384,MATCH(Lists!$J$8,$A$1:$L$1,0)),DATE(VALUE(LEFT(IFERROR(TRIM(INDEX($A384:$L384,MATCH(Lists!$J$8,$A$1:$L$1,0))&amp;""),""),4)),VALUE(MID(IFERROR(TRIM(INDEX($A384:$L384,MATCH(Lists!$J$8,$A$1:$L$1,0))&amp;""),""),6,2)),VALUE(MID(IFERROR(TRIM(INDEX($A384:$L384,MATCH(Lists!$J$8,$A$1:$L$1,0))&amp;""),""),9,2)))+TIME(VALUE(MID(IFERROR(TRIM(INDEX($A384:$L384,MATCH(Lists!$J$8,$A$1:$L$1,0))&amp;""),""),12,2)),VALUE(MID(IFERROR(TRIM(INDEX($A384:$L384,MATCH(Lists!$J$8,$A$1:$L$1,0))&amp;""),""),15,2)),VALUE(MID(IFERROR(TRIM(INDEX($A384:$L384,MATCH(Lists!$J$8,$A$1:$L$1,0))&amp;""),""),18,2)))),"")</f>
        <v/>
      </c>
      <c r="W384" s="29">
        <f>IF(V384="","",ROUND(V384*86400,0))</f>
        <v/>
      </c>
      <c r="X384" s="29">
        <f>IF(OR(R384="",U384="",W384=""),"",SUMPRODUCT(($U$2:$U$501=U384)*ISNUMBER($W$2:$W$501)*($W$2:$W$501&lt;W384))+SUMPRODUCT(($U$2:U384=U384)*($W$2:W384=W384)))</f>
        <v/>
      </c>
      <c r="Y384" s="29">
        <f>IF(R384="","",IF(LEN(O384)&gt;0,O384,IF(ISNUMBER(N384),"Offered","Waiting")))</f>
        <v/>
      </c>
      <c r="Z384" s="29">
        <f>IF(AND(Y384="Waiting",X384&lt;&gt;""),SUMPRODUCT(($U$2:$U$501=U384)*($Y$2:$Y$501="Waiting")*ISNUMBER($W$2:$W$501)*($W$2:$W$501&lt;W384))+SUMPRODUCT(($U$2:U384=U384)*($Y$2:Y384="Waiting")*($W$2:W384=W384)),"")</f>
        <v/>
      </c>
      <c r="AA384" s="29">
        <f>IF(X384="","",U384&amp;"|"&amp;X384)</f>
        <v/>
      </c>
      <c r="AB384" s="29">
        <f>IF(Z384="","",U384&amp;"|"&amp;Z384)</f>
        <v/>
      </c>
    </row>
    <row r="385">
      <c r="M385" s="28" t="n"/>
      <c r="N385" s="33" t="n"/>
      <c r="O385" s="30" t="n"/>
      <c r="P385" s="30" t="n"/>
      <c r="Q385" s="28" t="n"/>
      <c r="R385" s="29">
        <f>IFERROR(TRIM(INDEX($A385:$L385,MATCH(Lists!$J$2,$A$1:$L$1,0))&amp;""),"")</f>
        <v/>
      </c>
      <c r="S385" s="29">
        <f>IFERROR(TRIM(INDEX($A385:$L385,MATCH(Lists!$J$3,$A$1:$L$1,0))&amp;""),"")</f>
        <v/>
      </c>
      <c r="T385" s="29">
        <f>IFERROR(TRIM(INDEX($A385:$L385,MATCH(Lists!$J$4,$A$1:$L$1,0))&amp;""),"")</f>
        <v/>
      </c>
      <c r="U385" s="29">
        <f>IFERROR(TRIM(INDEX($A385:$L385,MATCH(Lists!$J$5,$A$1:$L$1,0))&amp;""),"")</f>
        <v/>
      </c>
      <c r="V385" s="32">
        <f>IFERROR(IF(ISNUMBER(INDEX($A385:$L385,MATCH(Lists!$J$8,$A$1:$L$1,0))),INDEX($A385:$L385,MATCH(Lists!$J$8,$A$1:$L$1,0)),DATE(VALUE(LEFT(IFERROR(TRIM(INDEX($A385:$L385,MATCH(Lists!$J$8,$A$1:$L$1,0))&amp;""),""),4)),VALUE(MID(IFERROR(TRIM(INDEX($A385:$L385,MATCH(Lists!$J$8,$A$1:$L$1,0))&amp;""),""),6,2)),VALUE(MID(IFERROR(TRIM(INDEX($A385:$L385,MATCH(Lists!$J$8,$A$1:$L$1,0))&amp;""),""),9,2)))+TIME(VALUE(MID(IFERROR(TRIM(INDEX($A385:$L385,MATCH(Lists!$J$8,$A$1:$L$1,0))&amp;""),""),12,2)),VALUE(MID(IFERROR(TRIM(INDEX($A385:$L385,MATCH(Lists!$J$8,$A$1:$L$1,0))&amp;""),""),15,2)),VALUE(MID(IFERROR(TRIM(INDEX($A385:$L385,MATCH(Lists!$J$8,$A$1:$L$1,0))&amp;""),""),18,2)))),"")</f>
        <v/>
      </c>
      <c r="W385" s="29">
        <f>IF(V385="","",ROUND(V385*86400,0))</f>
        <v/>
      </c>
      <c r="X385" s="29">
        <f>IF(OR(R385="",U385="",W385=""),"",SUMPRODUCT(($U$2:$U$501=U385)*ISNUMBER($W$2:$W$501)*($W$2:$W$501&lt;W385))+SUMPRODUCT(($U$2:U385=U385)*($W$2:W385=W385)))</f>
        <v/>
      </c>
      <c r="Y385" s="29">
        <f>IF(R385="","",IF(LEN(O385)&gt;0,O385,IF(ISNUMBER(N385),"Offered","Waiting")))</f>
        <v/>
      </c>
      <c r="Z385" s="29">
        <f>IF(AND(Y385="Waiting",X385&lt;&gt;""),SUMPRODUCT(($U$2:$U$501=U385)*($Y$2:$Y$501="Waiting")*ISNUMBER($W$2:$W$501)*($W$2:$W$501&lt;W385))+SUMPRODUCT(($U$2:U385=U385)*($Y$2:Y385="Waiting")*($W$2:W385=W385)),"")</f>
        <v/>
      </c>
      <c r="AA385" s="29">
        <f>IF(X385="","",U385&amp;"|"&amp;X385)</f>
        <v/>
      </c>
      <c r="AB385" s="29">
        <f>IF(Z385="","",U385&amp;"|"&amp;Z385)</f>
        <v/>
      </c>
    </row>
    <row r="386">
      <c r="M386" s="28" t="n"/>
      <c r="N386" s="33" t="n"/>
      <c r="O386" s="30" t="n"/>
      <c r="P386" s="30" t="n"/>
      <c r="Q386" s="28" t="n"/>
      <c r="R386" s="29">
        <f>IFERROR(TRIM(INDEX($A386:$L386,MATCH(Lists!$J$2,$A$1:$L$1,0))&amp;""),"")</f>
        <v/>
      </c>
      <c r="S386" s="29">
        <f>IFERROR(TRIM(INDEX($A386:$L386,MATCH(Lists!$J$3,$A$1:$L$1,0))&amp;""),"")</f>
        <v/>
      </c>
      <c r="T386" s="29">
        <f>IFERROR(TRIM(INDEX($A386:$L386,MATCH(Lists!$J$4,$A$1:$L$1,0))&amp;""),"")</f>
        <v/>
      </c>
      <c r="U386" s="29">
        <f>IFERROR(TRIM(INDEX($A386:$L386,MATCH(Lists!$J$5,$A$1:$L$1,0))&amp;""),"")</f>
        <v/>
      </c>
      <c r="V386" s="32">
        <f>IFERROR(IF(ISNUMBER(INDEX($A386:$L386,MATCH(Lists!$J$8,$A$1:$L$1,0))),INDEX($A386:$L386,MATCH(Lists!$J$8,$A$1:$L$1,0)),DATE(VALUE(LEFT(IFERROR(TRIM(INDEX($A386:$L386,MATCH(Lists!$J$8,$A$1:$L$1,0))&amp;""),""),4)),VALUE(MID(IFERROR(TRIM(INDEX($A386:$L386,MATCH(Lists!$J$8,$A$1:$L$1,0))&amp;""),""),6,2)),VALUE(MID(IFERROR(TRIM(INDEX($A386:$L386,MATCH(Lists!$J$8,$A$1:$L$1,0))&amp;""),""),9,2)))+TIME(VALUE(MID(IFERROR(TRIM(INDEX($A386:$L386,MATCH(Lists!$J$8,$A$1:$L$1,0))&amp;""),""),12,2)),VALUE(MID(IFERROR(TRIM(INDEX($A386:$L386,MATCH(Lists!$J$8,$A$1:$L$1,0))&amp;""),""),15,2)),VALUE(MID(IFERROR(TRIM(INDEX($A386:$L386,MATCH(Lists!$J$8,$A$1:$L$1,0))&amp;""),""),18,2)))),"")</f>
        <v/>
      </c>
      <c r="W386" s="29">
        <f>IF(V386="","",ROUND(V386*86400,0))</f>
        <v/>
      </c>
      <c r="X386" s="29">
        <f>IF(OR(R386="",U386="",W386=""),"",SUMPRODUCT(($U$2:$U$501=U386)*ISNUMBER($W$2:$W$501)*($W$2:$W$501&lt;W386))+SUMPRODUCT(($U$2:U386=U386)*($W$2:W386=W386)))</f>
        <v/>
      </c>
      <c r="Y386" s="29">
        <f>IF(R386="","",IF(LEN(O386)&gt;0,O386,IF(ISNUMBER(N386),"Offered","Waiting")))</f>
        <v/>
      </c>
      <c r="Z386" s="29">
        <f>IF(AND(Y386="Waiting",X386&lt;&gt;""),SUMPRODUCT(($U$2:$U$501=U386)*($Y$2:$Y$501="Waiting")*ISNUMBER($W$2:$W$501)*($W$2:$W$501&lt;W386))+SUMPRODUCT(($U$2:U386=U386)*($Y$2:Y386="Waiting")*($W$2:W386=W386)),"")</f>
        <v/>
      </c>
      <c r="AA386" s="29">
        <f>IF(X386="","",U386&amp;"|"&amp;X386)</f>
        <v/>
      </c>
      <c r="AB386" s="29">
        <f>IF(Z386="","",U386&amp;"|"&amp;Z386)</f>
        <v/>
      </c>
    </row>
    <row r="387">
      <c r="M387" s="28" t="n"/>
      <c r="N387" s="33" t="n"/>
      <c r="O387" s="30" t="n"/>
      <c r="P387" s="30" t="n"/>
      <c r="Q387" s="28" t="n"/>
      <c r="R387" s="29">
        <f>IFERROR(TRIM(INDEX($A387:$L387,MATCH(Lists!$J$2,$A$1:$L$1,0))&amp;""),"")</f>
        <v/>
      </c>
      <c r="S387" s="29">
        <f>IFERROR(TRIM(INDEX($A387:$L387,MATCH(Lists!$J$3,$A$1:$L$1,0))&amp;""),"")</f>
        <v/>
      </c>
      <c r="T387" s="29">
        <f>IFERROR(TRIM(INDEX($A387:$L387,MATCH(Lists!$J$4,$A$1:$L$1,0))&amp;""),"")</f>
        <v/>
      </c>
      <c r="U387" s="29">
        <f>IFERROR(TRIM(INDEX($A387:$L387,MATCH(Lists!$J$5,$A$1:$L$1,0))&amp;""),"")</f>
        <v/>
      </c>
      <c r="V387" s="32">
        <f>IFERROR(IF(ISNUMBER(INDEX($A387:$L387,MATCH(Lists!$J$8,$A$1:$L$1,0))),INDEX($A387:$L387,MATCH(Lists!$J$8,$A$1:$L$1,0)),DATE(VALUE(LEFT(IFERROR(TRIM(INDEX($A387:$L387,MATCH(Lists!$J$8,$A$1:$L$1,0))&amp;""),""),4)),VALUE(MID(IFERROR(TRIM(INDEX($A387:$L387,MATCH(Lists!$J$8,$A$1:$L$1,0))&amp;""),""),6,2)),VALUE(MID(IFERROR(TRIM(INDEX($A387:$L387,MATCH(Lists!$J$8,$A$1:$L$1,0))&amp;""),""),9,2)))+TIME(VALUE(MID(IFERROR(TRIM(INDEX($A387:$L387,MATCH(Lists!$J$8,$A$1:$L$1,0))&amp;""),""),12,2)),VALUE(MID(IFERROR(TRIM(INDEX($A387:$L387,MATCH(Lists!$J$8,$A$1:$L$1,0))&amp;""),""),15,2)),VALUE(MID(IFERROR(TRIM(INDEX($A387:$L387,MATCH(Lists!$J$8,$A$1:$L$1,0))&amp;""),""),18,2)))),"")</f>
        <v/>
      </c>
      <c r="W387" s="29">
        <f>IF(V387="","",ROUND(V387*86400,0))</f>
        <v/>
      </c>
      <c r="X387" s="29">
        <f>IF(OR(R387="",U387="",W387=""),"",SUMPRODUCT(($U$2:$U$501=U387)*ISNUMBER($W$2:$W$501)*($W$2:$W$501&lt;W387))+SUMPRODUCT(($U$2:U387=U387)*($W$2:W387=W387)))</f>
        <v/>
      </c>
      <c r="Y387" s="29">
        <f>IF(R387="","",IF(LEN(O387)&gt;0,O387,IF(ISNUMBER(N387),"Offered","Waiting")))</f>
        <v/>
      </c>
      <c r="Z387" s="29">
        <f>IF(AND(Y387="Waiting",X387&lt;&gt;""),SUMPRODUCT(($U$2:$U$501=U387)*($Y$2:$Y$501="Waiting")*ISNUMBER($W$2:$W$501)*($W$2:$W$501&lt;W387))+SUMPRODUCT(($U$2:U387=U387)*($Y$2:Y387="Waiting")*($W$2:W387=W387)),"")</f>
        <v/>
      </c>
      <c r="AA387" s="29">
        <f>IF(X387="","",U387&amp;"|"&amp;X387)</f>
        <v/>
      </c>
      <c r="AB387" s="29">
        <f>IF(Z387="","",U387&amp;"|"&amp;Z387)</f>
        <v/>
      </c>
    </row>
    <row r="388">
      <c r="M388" s="28" t="n"/>
      <c r="N388" s="33" t="n"/>
      <c r="O388" s="30" t="n"/>
      <c r="P388" s="30" t="n"/>
      <c r="Q388" s="28" t="n"/>
      <c r="R388" s="29">
        <f>IFERROR(TRIM(INDEX($A388:$L388,MATCH(Lists!$J$2,$A$1:$L$1,0))&amp;""),"")</f>
        <v/>
      </c>
      <c r="S388" s="29">
        <f>IFERROR(TRIM(INDEX($A388:$L388,MATCH(Lists!$J$3,$A$1:$L$1,0))&amp;""),"")</f>
        <v/>
      </c>
      <c r="T388" s="29">
        <f>IFERROR(TRIM(INDEX($A388:$L388,MATCH(Lists!$J$4,$A$1:$L$1,0))&amp;""),"")</f>
        <v/>
      </c>
      <c r="U388" s="29">
        <f>IFERROR(TRIM(INDEX($A388:$L388,MATCH(Lists!$J$5,$A$1:$L$1,0))&amp;""),"")</f>
        <v/>
      </c>
      <c r="V388" s="32">
        <f>IFERROR(IF(ISNUMBER(INDEX($A388:$L388,MATCH(Lists!$J$8,$A$1:$L$1,0))),INDEX($A388:$L388,MATCH(Lists!$J$8,$A$1:$L$1,0)),DATE(VALUE(LEFT(IFERROR(TRIM(INDEX($A388:$L388,MATCH(Lists!$J$8,$A$1:$L$1,0))&amp;""),""),4)),VALUE(MID(IFERROR(TRIM(INDEX($A388:$L388,MATCH(Lists!$J$8,$A$1:$L$1,0))&amp;""),""),6,2)),VALUE(MID(IFERROR(TRIM(INDEX($A388:$L388,MATCH(Lists!$J$8,$A$1:$L$1,0))&amp;""),""),9,2)))+TIME(VALUE(MID(IFERROR(TRIM(INDEX($A388:$L388,MATCH(Lists!$J$8,$A$1:$L$1,0))&amp;""),""),12,2)),VALUE(MID(IFERROR(TRIM(INDEX($A388:$L388,MATCH(Lists!$J$8,$A$1:$L$1,0))&amp;""),""),15,2)),VALUE(MID(IFERROR(TRIM(INDEX($A388:$L388,MATCH(Lists!$J$8,$A$1:$L$1,0))&amp;""),""),18,2)))),"")</f>
        <v/>
      </c>
      <c r="W388" s="29">
        <f>IF(V388="","",ROUND(V388*86400,0))</f>
        <v/>
      </c>
      <c r="X388" s="29">
        <f>IF(OR(R388="",U388="",W388=""),"",SUMPRODUCT(($U$2:$U$501=U388)*ISNUMBER($W$2:$W$501)*($W$2:$W$501&lt;W388))+SUMPRODUCT(($U$2:U388=U388)*($W$2:W388=W388)))</f>
        <v/>
      </c>
      <c r="Y388" s="29">
        <f>IF(R388="","",IF(LEN(O388)&gt;0,O388,IF(ISNUMBER(N388),"Offered","Waiting")))</f>
        <v/>
      </c>
      <c r="Z388" s="29">
        <f>IF(AND(Y388="Waiting",X388&lt;&gt;""),SUMPRODUCT(($U$2:$U$501=U388)*($Y$2:$Y$501="Waiting")*ISNUMBER($W$2:$W$501)*($W$2:$W$501&lt;W388))+SUMPRODUCT(($U$2:U388=U388)*($Y$2:Y388="Waiting")*($W$2:W388=W388)),"")</f>
        <v/>
      </c>
      <c r="AA388" s="29">
        <f>IF(X388="","",U388&amp;"|"&amp;X388)</f>
        <v/>
      </c>
      <c r="AB388" s="29">
        <f>IF(Z388="","",U388&amp;"|"&amp;Z388)</f>
        <v/>
      </c>
    </row>
    <row r="389">
      <c r="M389" s="28" t="n"/>
      <c r="N389" s="33" t="n"/>
      <c r="O389" s="30" t="n"/>
      <c r="P389" s="30" t="n"/>
      <c r="Q389" s="28" t="n"/>
      <c r="R389" s="29">
        <f>IFERROR(TRIM(INDEX($A389:$L389,MATCH(Lists!$J$2,$A$1:$L$1,0))&amp;""),"")</f>
        <v/>
      </c>
      <c r="S389" s="29">
        <f>IFERROR(TRIM(INDEX($A389:$L389,MATCH(Lists!$J$3,$A$1:$L$1,0))&amp;""),"")</f>
        <v/>
      </c>
      <c r="T389" s="29">
        <f>IFERROR(TRIM(INDEX($A389:$L389,MATCH(Lists!$J$4,$A$1:$L$1,0))&amp;""),"")</f>
        <v/>
      </c>
      <c r="U389" s="29">
        <f>IFERROR(TRIM(INDEX($A389:$L389,MATCH(Lists!$J$5,$A$1:$L$1,0))&amp;""),"")</f>
        <v/>
      </c>
      <c r="V389" s="32">
        <f>IFERROR(IF(ISNUMBER(INDEX($A389:$L389,MATCH(Lists!$J$8,$A$1:$L$1,0))),INDEX($A389:$L389,MATCH(Lists!$J$8,$A$1:$L$1,0)),DATE(VALUE(LEFT(IFERROR(TRIM(INDEX($A389:$L389,MATCH(Lists!$J$8,$A$1:$L$1,0))&amp;""),""),4)),VALUE(MID(IFERROR(TRIM(INDEX($A389:$L389,MATCH(Lists!$J$8,$A$1:$L$1,0))&amp;""),""),6,2)),VALUE(MID(IFERROR(TRIM(INDEX($A389:$L389,MATCH(Lists!$J$8,$A$1:$L$1,0))&amp;""),""),9,2)))+TIME(VALUE(MID(IFERROR(TRIM(INDEX($A389:$L389,MATCH(Lists!$J$8,$A$1:$L$1,0))&amp;""),""),12,2)),VALUE(MID(IFERROR(TRIM(INDEX($A389:$L389,MATCH(Lists!$J$8,$A$1:$L$1,0))&amp;""),""),15,2)),VALUE(MID(IFERROR(TRIM(INDEX($A389:$L389,MATCH(Lists!$J$8,$A$1:$L$1,0))&amp;""),""),18,2)))),"")</f>
        <v/>
      </c>
      <c r="W389" s="29">
        <f>IF(V389="","",ROUND(V389*86400,0))</f>
        <v/>
      </c>
      <c r="X389" s="29">
        <f>IF(OR(R389="",U389="",W389=""),"",SUMPRODUCT(($U$2:$U$501=U389)*ISNUMBER($W$2:$W$501)*($W$2:$W$501&lt;W389))+SUMPRODUCT(($U$2:U389=U389)*($W$2:W389=W389)))</f>
        <v/>
      </c>
      <c r="Y389" s="29">
        <f>IF(R389="","",IF(LEN(O389)&gt;0,O389,IF(ISNUMBER(N389),"Offered","Waiting")))</f>
        <v/>
      </c>
      <c r="Z389" s="29">
        <f>IF(AND(Y389="Waiting",X389&lt;&gt;""),SUMPRODUCT(($U$2:$U$501=U389)*($Y$2:$Y$501="Waiting")*ISNUMBER($W$2:$W$501)*($W$2:$W$501&lt;W389))+SUMPRODUCT(($U$2:U389=U389)*($Y$2:Y389="Waiting")*($W$2:W389=W389)),"")</f>
        <v/>
      </c>
      <c r="AA389" s="29">
        <f>IF(X389="","",U389&amp;"|"&amp;X389)</f>
        <v/>
      </c>
      <c r="AB389" s="29">
        <f>IF(Z389="","",U389&amp;"|"&amp;Z389)</f>
        <v/>
      </c>
    </row>
    <row r="390">
      <c r="M390" s="28" t="n"/>
      <c r="N390" s="33" t="n"/>
      <c r="O390" s="30" t="n"/>
      <c r="P390" s="30" t="n"/>
      <c r="Q390" s="28" t="n"/>
      <c r="R390" s="29">
        <f>IFERROR(TRIM(INDEX($A390:$L390,MATCH(Lists!$J$2,$A$1:$L$1,0))&amp;""),"")</f>
        <v/>
      </c>
      <c r="S390" s="29">
        <f>IFERROR(TRIM(INDEX($A390:$L390,MATCH(Lists!$J$3,$A$1:$L$1,0))&amp;""),"")</f>
        <v/>
      </c>
      <c r="T390" s="29">
        <f>IFERROR(TRIM(INDEX($A390:$L390,MATCH(Lists!$J$4,$A$1:$L$1,0))&amp;""),"")</f>
        <v/>
      </c>
      <c r="U390" s="29">
        <f>IFERROR(TRIM(INDEX($A390:$L390,MATCH(Lists!$J$5,$A$1:$L$1,0))&amp;""),"")</f>
        <v/>
      </c>
      <c r="V390" s="32">
        <f>IFERROR(IF(ISNUMBER(INDEX($A390:$L390,MATCH(Lists!$J$8,$A$1:$L$1,0))),INDEX($A390:$L390,MATCH(Lists!$J$8,$A$1:$L$1,0)),DATE(VALUE(LEFT(IFERROR(TRIM(INDEX($A390:$L390,MATCH(Lists!$J$8,$A$1:$L$1,0))&amp;""),""),4)),VALUE(MID(IFERROR(TRIM(INDEX($A390:$L390,MATCH(Lists!$J$8,$A$1:$L$1,0))&amp;""),""),6,2)),VALUE(MID(IFERROR(TRIM(INDEX($A390:$L390,MATCH(Lists!$J$8,$A$1:$L$1,0))&amp;""),""),9,2)))+TIME(VALUE(MID(IFERROR(TRIM(INDEX($A390:$L390,MATCH(Lists!$J$8,$A$1:$L$1,0))&amp;""),""),12,2)),VALUE(MID(IFERROR(TRIM(INDEX($A390:$L390,MATCH(Lists!$J$8,$A$1:$L$1,0))&amp;""),""),15,2)),VALUE(MID(IFERROR(TRIM(INDEX($A390:$L390,MATCH(Lists!$J$8,$A$1:$L$1,0))&amp;""),""),18,2)))),"")</f>
        <v/>
      </c>
      <c r="W390" s="29">
        <f>IF(V390="","",ROUND(V390*86400,0))</f>
        <v/>
      </c>
      <c r="X390" s="29">
        <f>IF(OR(R390="",U390="",W390=""),"",SUMPRODUCT(($U$2:$U$501=U390)*ISNUMBER($W$2:$W$501)*($W$2:$W$501&lt;W390))+SUMPRODUCT(($U$2:U390=U390)*($W$2:W390=W390)))</f>
        <v/>
      </c>
      <c r="Y390" s="29">
        <f>IF(R390="","",IF(LEN(O390)&gt;0,O390,IF(ISNUMBER(N390),"Offered","Waiting")))</f>
        <v/>
      </c>
      <c r="Z390" s="29">
        <f>IF(AND(Y390="Waiting",X390&lt;&gt;""),SUMPRODUCT(($U$2:$U$501=U390)*($Y$2:$Y$501="Waiting")*ISNUMBER($W$2:$W$501)*($W$2:$W$501&lt;W390))+SUMPRODUCT(($U$2:U390=U390)*($Y$2:Y390="Waiting")*($W$2:W390=W390)),"")</f>
        <v/>
      </c>
      <c r="AA390" s="29">
        <f>IF(X390="","",U390&amp;"|"&amp;X390)</f>
        <v/>
      </c>
      <c r="AB390" s="29">
        <f>IF(Z390="","",U390&amp;"|"&amp;Z390)</f>
        <v/>
      </c>
    </row>
    <row r="391">
      <c r="M391" s="28" t="n"/>
      <c r="N391" s="33" t="n"/>
      <c r="O391" s="30" t="n"/>
      <c r="P391" s="30" t="n"/>
      <c r="Q391" s="28" t="n"/>
      <c r="R391" s="29">
        <f>IFERROR(TRIM(INDEX($A391:$L391,MATCH(Lists!$J$2,$A$1:$L$1,0))&amp;""),"")</f>
        <v/>
      </c>
      <c r="S391" s="29">
        <f>IFERROR(TRIM(INDEX($A391:$L391,MATCH(Lists!$J$3,$A$1:$L$1,0))&amp;""),"")</f>
        <v/>
      </c>
      <c r="T391" s="29">
        <f>IFERROR(TRIM(INDEX($A391:$L391,MATCH(Lists!$J$4,$A$1:$L$1,0))&amp;""),"")</f>
        <v/>
      </c>
      <c r="U391" s="29">
        <f>IFERROR(TRIM(INDEX($A391:$L391,MATCH(Lists!$J$5,$A$1:$L$1,0))&amp;""),"")</f>
        <v/>
      </c>
      <c r="V391" s="32">
        <f>IFERROR(IF(ISNUMBER(INDEX($A391:$L391,MATCH(Lists!$J$8,$A$1:$L$1,0))),INDEX($A391:$L391,MATCH(Lists!$J$8,$A$1:$L$1,0)),DATE(VALUE(LEFT(IFERROR(TRIM(INDEX($A391:$L391,MATCH(Lists!$J$8,$A$1:$L$1,0))&amp;""),""),4)),VALUE(MID(IFERROR(TRIM(INDEX($A391:$L391,MATCH(Lists!$J$8,$A$1:$L$1,0))&amp;""),""),6,2)),VALUE(MID(IFERROR(TRIM(INDEX($A391:$L391,MATCH(Lists!$J$8,$A$1:$L$1,0))&amp;""),""),9,2)))+TIME(VALUE(MID(IFERROR(TRIM(INDEX($A391:$L391,MATCH(Lists!$J$8,$A$1:$L$1,0))&amp;""),""),12,2)),VALUE(MID(IFERROR(TRIM(INDEX($A391:$L391,MATCH(Lists!$J$8,$A$1:$L$1,0))&amp;""),""),15,2)),VALUE(MID(IFERROR(TRIM(INDEX($A391:$L391,MATCH(Lists!$J$8,$A$1:$L$1,0))&amp;""),""),18,2)))),"")</f>
        <v/>
      </c>
      <c r="W391" s="29">
        <f>IF(V391="","",ROUND(V391*86400,0))</f>
        <v/>
      </c>
      <c r="X391" s="29">
        <f>IF(OR(R391="",U391="",W391=""),"",SUMPRODUCT(($U$2:$U$501=U391)*ISNUMBER($W$2:$W$501)*($W$2:$W$501&lt;W391))+SUMPRODUCT(($U$2:U391=U391)*($W$2:W391=W391)))</f>
        <v/>
      </c>
      <c r="Y391" s="29">
        <f>IF(R391="","",IF(LEN(O391)&gt;0,O391,IF(ISNUMBER(N391),"Offered","Waiting")))</f>
        <v/>
      </c>
      <c r="Z391" s="29">
        <f>IF(AND(Y391="Waiting",X391&lt;&gt;""),SUMPRODUCT(($U$2:$U$501=U391)*($Y$2:$Y$501="Waiting")*ISNUMBER($W$2:$W$501)*($W$2:$W$501&lt;W391))+SUMPRODUCT(($U$2:U391=U391)*($Y$2:Y391="Waiting")*($W$2:W391=W391)),"")</f>
        <v/>
      </c>
      <c r="AA391" s="29">
        <f>IF(X391="","",U391&amp;"|"&amp;X391)</f>
        <v/>
      </c>
      <c r="AB391" s="29">
        <f>IF(Z391="","",U391&amp;"|"&amp;Z391)</f>
        <v/>
      </c>
    </row>
    <row r="392">
      <c r="M392" s="28" t="n"/>
      <c r="N392" s="33" t="n"/>
      <c r="O392" s="30" t="n"/>
      <c r="P392" s="30" t="n"/>
      <c r="Q392" s="28" t="n"/>
      <c r="R392" s="29">
        <f>IFERROR(TRIM(INDEX($A392:$L392,MATCH(Lists!$J$2,$A$1:$L$1,0))&amp;""),"")</f>
        <v/>
      </c>
      <c r="S392" s="29">
        <f>IFERROR(TRIM(INDEX($A392:$L392,MATCH(Lists!$J$3,$A$1:$L$1,0))&amp;""),"")</f>
        <v/>
      </c>
      <c r="T392" s="29">
        <f>IFERROR(TRIM(INDEX($A392:$L392,MATCH(Lists!$J$4,$A$1:$L$1,0))&amp;""),"")</f>
        <v/>
      </c>
      <c r="U392" s="29">
        <f>IFERROR(TRIM(INDEX($A392:$L392,MATCH(Lists!$J$5,$A$1:$L$1,0))&amp;""),"")</f>
        <v/>
      </c>
      <c r="V392" s="32">
        <f>IFERROR(IF(ISNUMBER(INDEX($A392:$L392,MATCH(Lists!$J$8,$A$1:$L$1,0))),INDEX($A392:$L392,MATCH(Lists!$J$8,$A$1:$L$1,0)),DATE(VALUE(LEFT(IFERROR(TRIM(INDEX($A392:$L392,MATCH(Lists!$J$8,$A$1:$L$1,0))&amp;""),""),4)),VALUE(MID(IFERROR(TRIM(INDEX($A392:$L392,MATCH(Lists!$J$8,$A$1:$L$1,0))&amp;""),""),6,2)),VALUE(MID(IFERROR(TRIM(INDEX($A392:$L392,MATCH(Lists!$J$8,$A$1:$L$1,0))&amp;""),""),9,2)))+TIME(VALUE(MID(IFERROR(TRIM(INDEX($A392:$L392,MATCH(Lists!$J$8,$A$1:$L$1,0))&amp;""),""),12,2)),VALUE(MID(IFERROR(TRIM(INDEX($A392:$L392,MATCH(Lists!$J$8,$A$1:$L$1,0))&amp;""),""),15,2)),VALUE(MID(IFERROR(TRIM(INDEX($A392:$L392,MATCH(Lists!$J$8,$A$1:$L$1,0))&amp;""),""),18,2)))),"")</f>
        <v/>
      </c>
      <c r="W392" s="29">
        <f>IF(V392="","",ROUND(V392*86400,0))</f>
        <v/>
      </c>
      <c r="X392" s="29">
        <f>IF(OR(R392="",U392="",W392=""),"",SUMPRODUCT(($U$2:$U$501=U392)*ISNUMBER($W$2:$W$501)*($W$2:$W$501&lt;W392))+SUMPRODUCT(($U$2:U392=U392)*($W$2:W392=W392)))</f>
        <v/>
      </c>
      <c r="Y392" s="29">
        <f>IF(R392="","",IF(LEN(O392)&gt;0,O392,IF(ISNUMBER(N392),"Offered","Waiting")))</f>
        <v/>
      </c>
      <c r="Z392" s="29">
        <f>IF(AND(Y392="Waiting",X392&lt;&gt;""),SUMPRODUCT(($U$2:$U$501=U392)*($Y$2:$Y$501="Waiting")*ISNUMBER($W$2:$W$501)*($W$2:$W$501&lt;W392))+SUMPRODUCT(($U$2:U392=U392)*($Y$2:Y392="Waiting")*($W$2:W392=W392)),"")</f>
        <v/>
      </c>
      <c r="AA392" s="29">
        <f>IF(X392="","",U392&amp;"|"&amp;X392)</f>
        <v/>
      </c>
      <c r="AB392" s="29">
        <f>IF(Z392="","",U392&amp;"|"&amp;Z392)</f>
        <v/>
      </c>
    </row>
    <row r="393">
      <c r="M393" s="28" t="n"/>
      <c r="N393" s="33" t="n"/>
      <c r="O393" s="30" t="n"/>
      <c r="P393" s="30" t="n"/>
      <c r="Q393" s="28" t="n"/>
      <c r="R393" s="29">
        <f>IFERROR(TRIM(INDEX($A393:$L393,MATCH(Lists!$J$2,$A$1:$L$1,0))&amp;""),"")</f>
        <v/>
      </c>
      <c r="S393" s="29">
        <f>IFERROR(TRIM(INDEX($A393:$L393,MATCH(Lists!$J$3,$A$1:$L$1,0))&amp;""),"")</f>
        <v/>
      </c>
      <c r="T393" s="29">
        <f>IFERROR(TRIM(INDEX($A393:$L393,MATCH(Lists!$J$4,$A$1:$L$1,0))&amp;""),"")</f>
        <v/>
      </c>
      <c r="U393" s="29">
        <f>IFERROR(TRIM(INDEX($A393:$L393,MATCH(Lists!$J$5,$A$1:$L$1,0))&amp;""),"")</f>
        <v/>
      </c>
      <c r="V393" s="32">
        <f>IFERROR(IF(ISNUMBER(INDEX($A393:$L393,MATCH(Lists!$J$8,$A$1:$L$1,0))),INDEX($A393:$L393,MATCH(Lists!$J$8,$A$1:$L$1,0)),DATE(VALUE(LEFT(IFERROR(TRIM(INDEX($A393:$L393,MATCH(Lists!$J$8,$A$1:$L$1,0))&amp;""),""),4)),VALUE(MID(IFERROR(TRIM(INDEX($A393:$L393,MATCH(Lists!$J$8,$A$1:$L$1,0))&amp;""),""),6,2)),VALUE(MID(IFERROR(TRIM(INDEX($A393:$L393,MATCH(Lists!$J$8,$A$1:$L$1,0))&amp;""),""),9,2)))+TIME(VALUE(MID(IFERROR(TRIM(INDEX($A393:$L393,MATCH(Lists!$J$8,$A$1:$L$1,0))&amp;""),""),12,2)),VALUE(MID(IFERROR(TRIM(INDEX($A393:$L393,MATCH(Lists!$J$8,$A$1:$L$1,0))&amp;""),""),15,2)),VALUE(MID(IFERROR(TRIM(INDEX($A393:$L393,MATCH(Lists!$J$8,$A$1:$L$1,0))&amp;""),""),18,2)))),"")</f>
        <v/>
      </c>
      <c r="W393" s="29">
        <f>IF(V393="","",ROUND(V393*86400,0))</f>
        <v/>
      </c>
      <c r="X393" s="29">
        <f>IF(OR(R393="",U393="",W393=""),"",SUMPRODUCT(($U$2:$U$501=U393)*ISNUMBER($W$2:$W$501)*($W$2:$W$501&lt;W393))+SUMPRODUCT(($U$2:U393=U393)*($W$2:W393=W393)))</f>
        <v/>
      </c>
      <c r="Y393" s="29">
        <f>IF(R393="","",IF(LEN(O393)&gt;0,O393,IF(ISNUMBER(N393),"Offered","Waiting")))</f>
        <v/>
      </c>
      <c r="Z393" s="29">
        <f>IF(AND(Y393="Waiting",X393&lt;&gt;""),SUMPRODUCT(($U$2:$U$501=U393)*($Y$2:$Y$501="Waiting")*ISNUMBER($W$2:$W$501)*($W$2:$W$501&lt;W393))+SUMPRODUCT(($U$2:U393=U393)*($Y$2:Y393="Waiting")*($W$2:W393=W393)),"")</f>
        <v/>
      </c>
      <c r="AA393" s="29">
        <f>IF(X393="","",U393&amp;"|"&amp;X393)</f>
        <v/>
      </c>
      <c r="AB393" s="29">
        <f>IF(Z393="","",U393&amp;"|"&amp;Z393)</f>
        <v/>
      </c>
    </row>
    <row r="394">
      <c r="M394" s="28" t="n"/>
      <c r="N394" s="33" t="n"/>
      <c r="O394" s="30" t="n"/>
      <c r="P394" s="30" t="n"/>
      <c r="Q394" s="28" t="n"/>
      <c r="R394" s="29">
        <f>IFERROR(TRIM(INDEX($A394:$L394,MATCH(Lists!$J$2,$A$1:$L$1,0))&amp;""),"")</f>
        <v/>
      </c>
      <c r="S394" s="29">
        <f>IFERROR(TRIM(INDEX($A394:$L394,MATCH(Lists!$J$3,$A$1:$L$1,0))&amp;""),"")</f>
        <v/>
      </c>
      <c r="T394" s="29">
        <f>IFERROR(TRIM(INDEX($A394:$L394,MATCH(Lists!$J$4,$A$1:$L$1,0))&amp;""),"")</f>
        <v/>
      </c>
      <c r="U394" s="29">
        <f>IFERROR(TRIM(INDEX($A394:$L394,MATCH(Lists!$J$5,$A$1:$L$1,0))&amp;""),"")</f>
        <v/>
      </c>
      <c r="V394" s="32">
        <f>IFERROR(IF(ISNUMBER(INDEX($A394:$L394,MATCH(Lists!$J$8,$A$1:$L$1,0))),INDEX($A394:$L394,MATCH(Lists!$J$8,$A$1:$L$1,0)),DATE(VALUE(LEFT(IFERROR(TRIM(INDEX($A394:$L394,MATCH(Lists!$J$8,$A$1:$L$1,0))&amp;""),""),4)),VALUE(MID(IFERROR(TRIM(INDEX($A394:$L394,MATCH(Lists!$J$8,$A$1:$L$1,0))&amp;""),""),6,2)),VALUE(MID(IFERROR(TRIM(INDEX($A394:$L394,MATCH(Lists!$J$8,$A$1:$L$1,0))&amp;""),""),9,2)))+TIME(VALUE(MID(IFERROR(TRIM(INDEX($A394:$L394,MATCH(Lists!$J$8,$A$1:$L$1,0))&amp;""),""),12,2)),VALUE(MID(IFERROR(TRIM(INDEX($A394:$L394,MATCH(Lists!$J$8,$A$1:$L$1,0))&amp;""),""),15,2)),VALUE(MID(IFERROR(TRIM(INDEX($A394:$L394,MATCH(Lists!$J$8,$A$1:$L$1,0))&amp;""),""),18,2)))),"")</f>
        <v/>
      </c>
      <c r="W394" s="29">
        <f>IF(V394="","",ROUND(V394*86400,0))</f>
        <v/>
      </c>
      <c r="X394" s="29">
        <f>IF(OR(R394="",U394="",W394=""),"",SUMPRODUCT(($U$2:$U$501=U394)*ISNUMBER($W$2:$W$501)*($W$2:$W$501&lt;W394))+SUMPRODUCT(($U$2:U394=U394)*($W$2:W394=W394)))</f>
        <v/>
      </c>
      <c r="Y394" s="29">
        <f>IF(R394="","",IF(LEN(O394)&gt;0,O394,IF(ISNUMBER(N394),"Offered","Waiting")))</f>
        <v/>
      </c>
      <c r="Z394" s="29">
        <f>IF(AND(Y394="Waiting",X394&lt;&gt;""),SUMPRODUCT(($U$2:$U$501=U394)*($Y$2:$Y$501="Waiting")*ISNUMBER($W$2:$W$501)*($W$2:$W$501&lt;W394))+SUMPRODUCT(($U$2:U394=U394)*($Y$2:Y394="Waiting")*($W$2:W394=W394)),"")</f>
        <v/>
      </c>
      <c r="AA394" s="29">
        <f>IF(X394="","",U394&amp;"|"&amp;X394)</f>
        <v/>
      </c>
      <c r="AB394" s="29">
        <f>IF(Z394="","",U394&amp;"|"&amp;Z394)</f>
        <v/>
      </c>
    </row>
    <row r="395">
      <c r="M395" s="28" t="n"/>
      <c r="N395" s="33" t="n"/>
      <c r="O395" s="30" t="n"/>
      <c r="P395" s="30" t="n"/>
      <c r="Q395" s="28" t="n"/>
      <c r="R395" s="29">
        <f>IFERROR(TRIM(INDEX($A395:$L395,MATCH(Lists!$J$2,$A$1:$L$1,0))&amp;""),"")</f>
        <v/>
      </c>
      <c r="S395" s="29">
        <f>IFERROR(TRIM(INDEX($A395:$L395,MATCH(Lists!$J$3,$A$1:$L$1,0))&amp;""),"")</f>
        <v/>
      </c>
      <c r="T395" s="29">
        <f>IFERROR(TRIM(INDEX($A395:$L395,MATCH(Lists!$J$4,$A$1:$L$1,0))&amp;""),"")</f>
        <v/>
      </c>
      <c r="U395" s="29">
        <f>IFERROR(TRIM(INDEX($A395:$L395,MATCH(Lists!$J$5,$A$1:$L$1,0))&amp;""),"")</f>
        <v/>
      </c>
      <c r="V395" s="32">
        <f>IFERROR(IF(ISNUMBER(INDEX($A395:$L395,MATCH(Lists!$J$8,$A$1:$L$1,0))),INDEX($A395:$L395,MATCH(Lists!$J$8,$A$1:$L$1,0)),DATE(VALUE(LEFT(IFERROR(TRIM(INDEX($A395:$L395,MATCH(Lists!$J$8,$A$1:$L$1,0))&amp;""),""),4)),VALUE(MID(IFERROR(TRIM(INDEX($A395:$L395,MATCH(Lists!$J$8,$A$1:$L$1,0))&amp;""),""),6,2)),VALUE(MID(IFERROR(TRIM(INDEX($A395:$L395,MATCH(Lists!$J$8,$A$1:$L$1,0))&amp;""),""),9,2)))+TIME(VALUE(MID(IFERROR(TRIM(INDEX($A395:$L395,MATCH(Lists!$J$8,$A$1:$L$1,0))&amp;""),""),12,2)),VALUE(MID(IFERROR(TRIM(INDEX($A395:$L395,MATCH(Lists!$J$8,$A$1:$L$1,0))&amp;""),""),15,2)),VALUE(MID(IFERROR(TRIM(INDEX($A395:$L395,MATCH(Lists!$J$8,$A$1:$L$1,0))&amp;""),""),18,2)))),"")</f>
        <v/>
      </c>
      <c r="W395" s="29">
        <f>IF(V395="","",ROUND(V395*86400,0))</f>
        <v/>
      </c>
      <c r="X395" s="29">
        <f>IF(OR(R395="",U395="",W395=""),"",SUMPRODUCT(($U$2:$U$501=U395)*ISNUMBER($W$2:$W$501)*($W$2:$W$501&lt;W395))+SUMPRODUCT(($U$2:U395=U395)*($W$2:W395=W395)))</f>
        <v/>
      </c>
      <c r="Y395" s="29">
        <f>IF(R395="","",IF(LEN(O395)&gt;0,O395,IF(ISNUMBER(N395),"Offered","Waiting")))</f>
        <v/>
      </c>
      <c r="Z395" s="29">
        <f>IF(AND(Y395="Waiting",X395&lt;&gt;""),SUMPRODUCT(($U$2:$U$501=U395)*($Y$2:$Y$501="Waiting")*ISNUMBER($W$2:$W$501)*($W$2:$W$501&lt;W395))+SUMPRODUCT(($U$2:U395=U395)*($Y$2:Y395="Waiting")*($W$2:W395=W395)),"")</f>
        <v/>
      </c>
      <c r="AA395" s="29">
        <f>IF(X395="","",U395&amp;"|"&amp;X395)</f>
        <v/>
      </c>
      <c r="AB395" s="29">
        <f>IF(Z395="","",U395&amp;"|"&amp;Z395)</f>
        <v/>
      </c>
    </row>
    <row r="396">
      <c r="M396" s="28" t="n"/>
      <c r="N396" s="33" t="n"/>
      <c r="O396" s="30" t="n"/>
      <c r="P396" s="30" t="n"/>
      <c r="Q396" s="28" t="n"/>
      <c r="R396" s="29">
        <f>IFERROR(TRIM(INDEX($A396:$L396,MATCH(Lists!$J$2,$A$1:$L$1,0))&amp;""),"")</f>
        <v/>
      </c>
      <c r="S396" s="29">
        <f>IFERROR(TRIM(INDEX($A396:$L396,MATCH(Lists!$J$3,$A$1:$L$1,0))&amp;""),"")</f>
        <v/>
      </c>
      <c r="T396" s="29">
        <f>IFERROR(TRIM(INDEX($A396:$L396,MATCH(Lists!$J$4,$A$1:$L$1,0))&amp;""),"")</f>
        <v/>
      </c>
      <c r="U396" s="29">
        <f>IFERROR(TRIM(INDEX($A396:$L396,MATCH(Lists!$J$5,$A$1:$L$1,0))&amp;""),"")</f>
        <v/>
      </c>
      <c r="V396" s="32">
        <f>IFERROR(IF(ISNUMBER(INDEX($A396:$L396,MATCH(Lists!$J$8,$A$1:$L$1,0))),INDEX($A396:$L396,MATCH(Lists!$J$8,$A$1:$L$1,0)),DATE(VALUE(LEFT(IFERROR(TRIM(INDEX($A396:$L396,MATCH(Lists!$J$8,$A$1:$L$1,0))&amp;""),""),4)),VALUE(MID(IFERROR(TRIM(INDEX($A396:$L396,MATCH(Lists!$J$8,$A$1:$L$1,0))&amp;""),""),6,2)),VALUE(MID(IFERROR(TRIM(INDEX($A396:$L396,MATCH(Lists!$J$8,$A$1:$L$1,0))&amp;""),""),9,2)))+TIME(VALUE(MID(IFERROR(TRIM(INDEX($A396:$L396,MATCH(Lists!$J$8,$A$1:$L$1,0))&amp;""),""),12,2)),VALUE(MID(IFERROR(TRIM(INDEX($A396:$L396,MATCH(Lists!$J$8,$A$1:$L$1,0))&amp;""),""),15,2)),VALUE(MID(IFERROR(TRIM(INDEX($A396:$L396,MATCH(Lists!$J$8,$A$1:$L$1,0))&amp;""),""),18,2)))),"")</f>
        <v/>
      </c>
      <c r="W396" s="29">
        <f>IF(V396="","",ROUND(V396*86400,0))</f>
        <v/>
      </c>
      <c r="X396" s="29">
        <f>IF(OR(R396="",U396="",W396=""),"",SUMPRODUCT(($U$2:$U$501=U396)*ISNUMBER($W$2:$W$501)*($W$2:$W$501&lt;W396))+SUMPRODUCT(($U$2:U396=U396)*($W$2:W396=W396)))</f>
        <v/>
      </c>
      <c r="Y396" s="29">
        <f>IF(R396="","",IF(LEN(O396)&gt;0,O396,IF(ISNUMBER(N396),"Offered","Waiting")))</f>
        <v/>
      </c>
      <c r="Z396" s="29">
        <f>IF(AND(Y396="Waiting",X396&lt;&gt;""),SUMPRODUCT(($U$2:$U$501=U396)*($Y$2:$Y$501="Waiting")*ISNUMBER($W$2:$W$501)*($W$2:$W$501&lt;W396))+SUMPRODUCT(($U$2:U396=U396)*($Y$2:Y396="Waiting")*($W$2:W396=W396)),"")</f>
        <v/>
      </c>
      <c r="AA396" s="29">
        <f>IF(X396="","",U396&amp;"|"&amp;X396)</f>
        <v/>
      </c>
      <c r="AB396" s="29">
        <f>IF(Z396="","",U396&amp;"|"&amp;Z396)</f>
        <v/>
      </c>
    </row>
    <row r="397">
      <c r="M397" s="28" t="n"/>
      <c r="N397" s="33" t="n"/>
      <c r="O397" s="30" t="n"/>
      <c r="P397" s="30" t="n"/>
      <c r="Q397" s="28" t="n"/>
      <c r="R397" s="29">
        <f>IFERROR(TRIM(INDEX($A397:$L397,MATCH(Lists!$J$2,$A$1:$L$1,0))&amp;""),"")</f>
        <v/>
      </c>
      <c r="S397" s="29">
        <f>IFERROR(TRIM(INDEX($A397:$L397,MATCH(Lists!$J$3,$A$1:$L$1,0))&amp;""),"")</f>
        <v/>
      </c>
      <c r="T397" s="29">
        <f>IFERROR(TRIM(INDEX($A397:$L397,MATCH(Lists!$J$4,$A$1:$L$1,0))&amp;""),"")</f>
        <v/>
      </c>
      <c r="U397" s="29">
        <f>IFERROR(TRIM(INDEX($A397:$L397,MATCH(Lists!$J$5,$A$1:$L$1,0))&amp;""),"")</f>
        <v/>
      </c>
      <c r="V397" s="32">
        <f>IFERROR(IF(ISNUMBER(INDEX($A397:$L397,MATCH(Lists!$J$8,$A$1:$L$1,0))),INDEX($A397:$L397,MATCH(Lists!$J$8,$A$1:$L$1,0)),DATE(VALUE(LEFT(IFERROR(TRIM(INDEX($A397:$L397,MATCH(Lists!$J$8,$A$1:$L$1,0))&amp;""),""),4)),VALUE(MID(IFERROR(TRIM(INDEX($A397:$L397,MATCH(Lists!$J$8,$A$1:$L$1,0))&amp;""),""),6,2)),VALUE(MID(IFERROR(TRIM(INDEX($A397:$L397,MATCH(Lists!$J$8,$A$1:$L$1,0))&amp;""),""),9,2)))+TIME(VALUE(MID(IFERROR(TRIM(INDEX($A397:$L397,MATCH(Lists!$J$8,$A$1:$L$1,0))&amp;""),""),12,2)),VALUE(MID(IFERROR(TRIM(INDEX($A397:$L397,MATCH(Lists!$J$8,$A$1:$L$1,0))&amp;""),""),15,2)),VALUE(MID(IFERROR(TRIM(INDEX($A397:$L397,MATCH(Lists!$J$8,$A$1:$L$1,0))&amp;""),""),18,2)))),"")</f>
        <v/>
      </c>
      <c r="W397" s="29">
        <f>IF(V397="","",ROUND(V397*86400,0))</f>
        <v/>
      </c>
      <c r="X397" s="29">
        <f>IF(OR(R397="",U397="",W397=""),"",SUMPRODUCT(($U$2:$U$501=U397)*ISNUMBER($W$2:$W$501)*($W$2:$W$501&lt;W397))+SUMPRODUCT(($U$2:U397=U397)*($W$2:W397=W397)))</f>
        <v/>
      </c>
      <c r="Y397" s="29">
        <f>IF(R397="","",IF(LEN(O397)&gt;0,O397,IF(ISNUMBER(N397),"Offered","Waiting")))</f>
        <v/>
      </c>
      <c r="Z397" s="29">
        <f>IF(AND(Y397="Waiting",X397&lt;&gt;""),SUMPRODUCT(($U$2:$U$501=U397)*($Y$2:$Y$501="Waiting")*ISNUMBER($W$2:$W$501)*($W$2:$W$501&lt;W397))+SUMPRODUCT(($U$2:U397=U397)*($Y$2:Y397="Waiting")*($W$2:W397=W397)),"")</f>
        <v/>
      </c>
      <c r="AA397" s="29">
        <f>IF(X397="","",U397&amp;"|"&amp;X397)</f>
        <v/>
      </c>
      <c r="AB397" s="29">
        <f>IF(Z397="","",U397&amp;"|"&amp;Z397)</f>
        <v/>
      </c>
    </row>
    <row r="398">
      <c r="M398" s="28" t="n"/>
      <c r="N398" s="33" t="n"/>
      <c r="O398" s="30" t="n"/>
      <c r="P398" s="30" t="n"/>
      <c r="Q398" s="28" t="n"/>
      <c r="R398" s="29">
        <f>IFERROR(TRIM(INDEX($A398:$L398,MATCH(Lists!$J$2,$A$1:$L$1,0))&amp;""),"")</f>
        <v/>
      </c>
      <c r="S398" s="29">
        <f>IFERROR(TRIM(INDEX($A398:$L398,MATCH(Lists!$J$3,$A$1:$L$1,0))&amp;""),"")</f>
        <v/>
      </c>
      <c r="T398" s="29">
        <f>IFERROR(TRIM(INDEX($A398:$L398,MATCH(Lists!$J$4,$A$1:$L$1,0))&amp;""),"")</f>
        <v/>
      </c>
      <c r="U398" s="29">
        <f>IFERROR(TRIM(INDEX($A398:$L398,MATCH(Lists!$J$5,$A$1:$L$1,0))&amp;""),"")</f>
        <v/>
      </c>
      <c r="V398" s="32">
        <f>IFERROR(IF(ISNUMBER(INDEX($A398:$L398,MATCH(Lists!$J$8,$A$1:$L$1,0))),INDEX($A398:$L398,MATCH(Lists!$J$8,$A$1:$L$1,0)),DATE(VALUE(LEFT(IFERROR(TRIM(INDEX($A398:$L398,MATCH(Lists!$J$8,$A$1:$L$1,0))&amp;""),""),4)),VALUE(MID(IFERROR(TRIM(INDEX($A398:$L398,MATCH(Lists!$J$8,$A$1:$L$1,0))&amp;""),""),6,2)),VALUE(MID(IFERROR(TRIM(INDEX($A398:$L398,MATCH(Lists!$J$8,$A$1:$L$1,0))&amp;""),""),9,2)))+TIME(VALUE(MID(IFERROR(TRIM(INDEX($A398:$L398,MATCH(Lists!$J$8,$A$1:$L$1,0))&amp;""),""),12,2)),VALUE(MID(IFERROR(TRIM(INDEX($A398:$L398,MATCH(Lists!$J$8,$A$1:$L$1,0))&amp;""),""),15,2)),VALUE(MID(IFERROR(TRIM(INDEX($A398:$L398,MATCH(Lists!$J$8,$A$1:$L$1,0))&amp;""),""),18,2)))),"")</f>
        <v/>
      </c>
      <c r="W398" s="29">
        <f>IF(V398="","",ROUND(V398*86400,0))</f>
        <v/>
      </c>
      <c r="X398" s="29">
        <f>IF(OR(R398="",U398="",W398=""),"",SUMPRODUCT(($U$2:$U$501=U398)*ISNUMBER($W$2:$W$501)*($W$2:$W$501&lt;W398))+SUMPRODUCT(($U$2:U398=U398)*($W$2:W398=W398)))</f>
        <v/>
      </c>
      <c r="Y398" s="29">
        <f>IF(R398="","",IF(LEN(O398)&gt;0,O398,IF(ISNUMBER(N398),"Offered","Waiting")))</f>
        <v/>
      </c>
      <c r="Z398" s="29">
        <f>IF(AND(Y398="Waiting",X398&lt;&gt;""),SUMPRODUCT(($U$2:$U$501=U398)*($Y$2:$Y$501="Waiting")*ISNUMBER($W$2:$W$501)*($W$2:$W$501&lt;W398))+SUMPRODUCT(($U$2:U398=U398)*($Y$2:Y398="Waiting")*($W$2:W398=W398)),"")</f>
        <v/>
      </c>
      <c r="AA398" s="29">
        <f>IF(X398="","",U398&amp;"|"&amp;X398)</f>
        <v/>
      </c>
      <c r="AB398" s="29">
        <f>IF(Z398="","",U398&amp;"|"&amp;Z398)</f>
        <v/>
      </c>
    </row>
    <row r="399">
      <c r="M399" s="28" t="n"/>
      <c r="N399" s="33" t="n"/>
      <c r="O399" s="30" t="n"/>
      <c r="P399" s="30" t="n"/>
      <c r="Q399" s="28" t="n"/>
      <c r="R399" s="29">
        <f>IFERROR(TRIM(INDEX($A399:$L399,MATCH(Lists!$J$2,$A$1:$L$1,0))&amp;""),"")</f>
        <v/>
      </c>
      <c r="S399" s="29">
        <f>IFERROR(TRIM(INDEX($A399:$L399,MATCH(Lists!$J$3,$A$1:$L$1,0))&amp;""),"")</f>
        <v/>
      </c>
      <c r="T399" s="29">
        <f>IFERROR(TRIM(INDEX($A399:$L399,MATCH(Lists!$J$4,$A$1:$L$1,0))&amp;""),"")</f>
        <v/>
      </c>
      <c r="U399" s="29">
        <f>IFERROR(TRIM(INDEX($A399:$L399,MATCH(Lists!$J$5,$A$1:$L$1,0))&amp;""),"")</f>
        <v/>
      </c>
      <c r="V399" s="32">
        <f>IFERROR(IF(ISNUMBER(INDEX($A399:$L399,MATCH(Lists!$J$8,$A$1:$L$1,0))),INDEX($A399:$L399,MATCH(Lists!$J$8,$A$1:$L$1,0)),DATE(VALUE(LEFT(IFERROR(TRIM(INDEX($A399:$L399,MATCH(Lists!$J$8,$A$1:$L$1,0))&amp;""),""),4)),VALUE(MID(IFERROR(TRIM(INDEX($A399:$L399,MATCH(Lists!$J$8,$A$1:$L$1,0))&amp;""),""),6,2)),VALUE(MID(IFERROR(TRIM(INDEX($A399:$L399,MATCH(Lists!$J$8,$A$1:$L$1,0))&amp;""),""),9,2)))+TIME(VALUE(MID(IFERROR(TRIM(INDEX($A399:$L399,MATCH(Lists!$J$8,$A$1:$L$1,0))&amp;""),""),12,2)),VALUE(MID(IFERROR(TRIM(INDEX($A399:$L399,MATCH(Lists!$J$8,$A$1:$L$1,0))&amp;""),""),15,2)),VALUE(MID(IFERROR(TRIM(INDEX($A399:$L399,MATCH(Lists!$J$8,$A$1:$L$1,0))&amp;""),""),18,2)))),"")</f>
        <v/>
      </c>
      <c r="W399" s="29">
        <f>IF(V399="","",ROUND(V399*86400,0))</f>
        <v/>
      </c>
      <c r="X399" s="29">
        <f>IF(OR(R399="",U399="",W399=""),"",SUMPRODUCT(($U$2:$U$501=U399)*ISNUMBER($W$2:$W$501)*($W$2:$W$501&lt;W399))+SUMPRODUCT(($U$2:U399=U399)*($W$2:W399=W399)))</f>
        <v/>
      </c>
      <c r="Y399" s="29">
        <f>IF(R399="","",IF(LEN(O399)&gt;0,O399,IF(ISNUMBER(N399),"Offered","Waiting")))</f>
        <v/>
      </c>
      <c r="Z399" s="29">
        <f>IF(AND(Y399="Waiting",X399&lt;&gt;""),SUMPRODUCT(($U$2:$U$501=U399)*($Y$2:$Y$501="Waiting")*ISNUMBER($W$2:$W$501)*($W$2:$W$501&lt;W399))+SUMPRODUCT(($U$2:U399=U399)*($Y$2:Y399="Waiting")*($W$2:W399=W399)),"")</f>
        <v/>
      </c>
      <c r="AA399" s="29">
        <f>IF(X399="","",U399&amp;"|"&amp;X399)</f>
        <v/>
      </c>
      <c r="AB399" s="29">
        <f>IF(Z399="","",U399&amp;"|"&amp;Z399)</f>
        <v/>
      </c>
    </row>
    <row r="400">
      <c r="M400" s="28" t="n"/>
      <c r="N400" s="33" t="n"/>
      <c r="O400" s="30" t="n"/>
      <c r="P400" s="30" t="n"/>
      <c r="Q400" s="28" t="n"/>
      <c r="R400" s="29">
        <f>IFERROR(TRIM(INDEX($A400:$L400,MATCH(Lists!$J$2,$A$1:$L$1,0))&amp;""),"")</f>
        <v/>
      </c>
      <c r="S400" s="29">
        <f>IFERROR(TRIM(INDEX($A400:$L400,MATCH(Lists!$J$3,$A$1:$L$1,0))&amp;""),"")</f>
        <v/>
      </c>
      <c r="T400" s="29">
        <f>IFERROR(TRIM(INDEX($A400:$L400,MATCH(Lists!$J$4,$A$1:$L$1,0))&amp;""),"")</f>
        <v/>
      </c>
      <c r="U400" s="29">
        <f>IFERROR(TRIM(INDEX($A400:$L400,MATCH(Lists!$J$5,$A$1:$L$1,0))&amp;""),"")</f>
        <v/>
      </c>
      <c r="V400" s="32">
        <f>IFERROR(IF(ISNUMBER(INDEX($A400:$L400,MATCH(Lists!$J$8,$A$1:$L$1,0))),INDEX($A400:$L400,MATCH(Lists!$J$8,$A$1:$L$1,0)),DATE(VALUE(LEFT(IFERROR(TRIM(INDEX($A400:$L400,MATCH(Lists!$J$8,$A$1:$L$1,0))&amp;""),""),4)),VALUE(MID(IFERROR(TRIM(INDEX($A400:$L400,MATCH(Lists!$J$8,$A$1:$L$1,0))&amp;""),""),6,2)),VALUE(MID(IFERROR(TRIM(INDEX($A400:$L400,MATCH(Lists!$J$8,$A$1:$L$1,0))&amp;""),""),9,2)))+TIME(VALUE(MID(IFERROR(TRIM(INDEX($A400:$L400,MATCH(Lists!$J$8,$A$1:$L$1,0))&amp;""),""),12,2)),VALUE(MID(IFERROR(TRIM(INDEX($A400:$L400,MATCH(Lists!$J$8,$A$1:$L$1,0))&amp;""),""),15,2)),VALUE(MID(IFERROR(TRIM(INDEX($A400:$L400,MATCH(Lists!$J$8,$A$1:$L$1,0))&amp;""),""),18,2)))),"")</f>
        <v/>
      </c>
      <c r="W400" s="29">
        <f>IF(V400="","",ROUND(V400*86400,0))</f>
        <v/>
      </c>
      <c r="X400" s="29">
        <f>IF(OR(R400="",U400="",W400=""),"",SUMPRODUCT(($U$2:$U$501=U400)*ISNUMBER($W$2:$W$501)*($W$2:$W$501&lt;W400))+SUMPRODUCT(($U$2:U400=U400)*($W$2:W400=W400)))</f>
        <v/>
      </c>
      <c r="Y400" s="29">
        <f>IF(R400="","",IF(LEN(O400)&gt;0,O400,IF(ISNUMBER(N400),"Offered","Waiting")))</f>
        <v/>
      </c>
      <c r="Z400" s="29">
        <f>IF(AND(Y400="Waiting",X400&lt;&gt;""),SUMPRODUCT(($U$2:$U$501=U400)*($Y$2:$Y$501="Waiting")*ISNUMBER($W$2:$W$501)*($W$2:$W$501&lt;W400))+SUMPRODUCT(($U$2:U400=U400)*($Y$2:Y400="Waiting")*($W$2:W400=W400)),"")</f>
        <v/>
      </c>
      <c r="AA400" s="29">
        <f>IF(X400="","",U400&amp;"|"&amp;X400)</f>
        <v/>
      </c>
      <c r="AB400" s="29">
        <f>IF(Z400="","",U400&amp;"|"&amp;Z400)</f>
        <v/>
      </c>
    </row>
    <row r="401">
      <c r="M401" s="28" t="n"/>
      <c r="N401" s="33" t="n"/>
      <c r="O401" s="30" t="n"/>
      <c r="P401" s="30" t="n"/>
      <c r="Q401" s="28" t="n"/>
      <c r="R401" s="29">
        <f>IFERROR(TRIM(INDEX($A401:$L401,MATCH(Lists!$J$2,$A$1:$L$1,0))&amp;""),"")</f>
        <v/>
      </c>
      <c r="S401" s="29">
        <f>IFERROR(TRIM(INDEX($A401:$L401,MATCH(Lists!$J$3,$A$1:$L$1,0))&amp;""),"")</f>
        <v/>
      </c>
      <c r="T401" s="29">
        <f>IFERROR(TRIM(INDEX($A401:$L401,MATCH(Lists!$J$4,$A$1:$L$1,0))&amp;""),"")</f>
        <v/>
      </c>
      <c r="U401" s="29">
        <f>IFERROR(TRIM(INDEX($A401:$L401,MATCH(Lists!$J$5,$A$1:$L$1,0))&amp;""),"")</f>
        <v/>
      </c>
      <c r="V401" s="32">
        <f>IFERROR(IF(ISNUMBER(INDEX($A401:$L401,MATCH(Lists!$J$8,$A$1:$L$1,0))),INDEX($A401:$L401,MATCH(Lists!$J$8,$A$1:$L$1,0)),DATE(VALUE(LEFT(IFERROR(TRIM(INDEX($A401:$L401,MATCH(Lists!$J$8,$A$1:$L$1,0))&amp;""),""),4)),VALUE(MID(IFERROR(TRIM(INDEX($A401:$L401,MATCH(Lists!$J$8,$A$1:$L$1,0))&amp;""),""),6,2)),VALUE(MID(IFERROR(TRIM(INDEX($A401:$L401,MATCH(Lists!$J$8,$A$1:$L$1,0))&amp;""),""),9,2)))+TIME(VALUE(MID(IFERROR(TRIM(INDEX($A401:$L401,MATCH(Lists!$J$8,$A$1:$L$1,0))&amp;""),""),12,2)),VALUE(MID(IFERROR(TRIM(INDEX($A401:$L401,MATCH(Lists!$J$8,$A$1:$L$1,0))&amp;""),""),15,2)),VALUE(MID(IFERROR(TRIM(INDEX($A401:$L401,MATCH(Lists!$J$8,$A$1:$L$1,0))&amp;""),""),18,2)))),"")</f>
        <v/>
      </c>
      <c r="W401" s="29">
        <f>IF(V401="","",ROUND(V401*86400,0))</f>
        <v/>
      </c>
      <c r="X401" s="29">
        <f>IF(OR(R401="",U401="",W401=""),"",SUMPRODUCT(($U$2:$U$501=U401)*ISNUMBER($W$2:$W$501)*($W$2:$W$501&lt;W401))+SUMPRODUCT(($U$2:U401=U401)*($W$2:W401=W401)))</f>
        <v/>
      </c>
      <c r="Y401" s="29">
        <f>IF(R401="","",IF(LEN(O401)&gt;0,O401,IF(ISNUMBER(N401),"Offered","Waiting")))</f>
        <v/>
      </c>
      <c r="Z401" s="29">
        <f>IF(AND(Y401="Waiting",X401&lt;&gt;""),SUMPRODUCT(($U$2:$U$501=U401)*($Y$2:$Y$501="Waiting")*ISNUMBER($W$2:$W$501)*($W$2:$W$501&lt;W401))+SUMPRODUCT(($U$2:U401=U401)*($Y$2:Y401="Waiting")*($W$2:W401=W401)),"")</f>
        <v/>
      </c>
      <c r="AA401" s="29">
        <f>IF(X401="","",U401&amp;"|"&amp;X401)</f>
        <v/>
      </c>
      <c r="AB401" s="29">
        <f>IF(Z401="","",U401&amp;"|"&amp;Z401)</f>
        <v/>
      </c>
    </row>
    <row r="402">
      <c r="M402" s="28" t="n"/>
      <c r="N402" s="33" t="n"/>
      <c r="O402" s="30" t="n"/>
      <c r="P402" s="30" t="n"/>
      <c r="Q402" s="28" t="n"/>
      <c r="R402" s="29">
        <f>IFERROR(TRIM(INDEX($A402:$L402,MATCH(Lists!$J$2,$A$1:$L$1,0))&amp;""),"")</f>
        <v/>
      </c>
      <c r="S402" s="29">
        <f>IFERROR(TRIM(INDEX($A402:$L402,MATCH(Lists!$J$3,$A$1:$L$1,0))&amp;""),"")</f>
        <v/>
      </c>
      <c r="T402" s="29">
        <f>IFERROR(TRIM(INDEX($A402:$L402,MATCH(Lists!$J$4,$A$1:$L$1,0))&amp;""),"")</f>
        <v/>
      </c>
      <c r="U402" s="29">
        <f>IFERROR(TRIM(INDEX($A402:$L402,MATCH(Lists!$J$5,$A$1:$L$1,0))&amp;""),"")</f>
        <v/>
      </c>
      <c r="V402" s="32">
        <f>IFERROR(IF(ISNUMBER(INDEX($A402:$L402,MATCH(Lists!$J$8,$A$1:$L$1,0))),INDEX($A402:$L402,MATCH(Lists!$J$8,$A$1:$L$1,0)),DATE(VALUE(LEFT(IFERROR(TRIM(INDEX($A402:$L402,MATCH(Lists!$J$8,$A$1:$L$1,0))&amp;""),""),4)),VALUE(MID(IFERROR(TRIM(INDEX($A402:$L402,MATCH(Lists!$J$8,$A$1:$L$1,0))&amp;""),""),6,2)),VALUE(MID(IFERROR(TRIM(INDEX($A402:$L402,MATCH(Lists!$J$8,$A$1:$L$1,0))&amp;""),""),9,2)))+TIME(VALUE(MID(IFERROR(TRIM(INDEX($A402:$L402,MATCH(Lists!$J$8,$A$1:$L$1,0))&amp;""),""),12,2)),VALUE(MID(IFERROR(TRIM(INDEX($A402:$L402,MATCH(Lists!$J$8,$A$1:$L$1,0))&amp;""),""),15,2)),VALUE(MID(IFERROR(TRIM(INDEX($A402:$L402,MATCH(Lists!$J$8,$A$1:$L$1,0))&amp;""),""),18,2)))),"")</f>
        <v/>
      </c>
      <c r="W402" s="29">
        <f>IF(V402="","",ROUND(V402*86400,0))</f>
        <v/>
      </c>
      <c r="X402" s="29">
        <f>IF(OR(R402="",U402="",W402=""),"",SUMPRODUCT(($U$2:$U$501=U402)*ISNUMBER($W$2:$W$501)*($W$2:$W$501&lt;W402))+SUMPRODUCT(($U$2:U402=U402)*($W$2:W402=W402)))</f>
        <v/>
      </c>
      <c r="Y402" s="29">
        <f>IF(R402="","",IF(LEN(O402)&gt;0,O402,IF(ISNUMBER(N402),"Offered","Waiting")))</f>
        <v/>
      </c>
      <c r="Z402" s="29">
        <f>IF(AND(Y402="Waiting",X402&lt;&gt;""),SUMPRODUCT(($U$2:$U$501=U402)*($Y$2:$Y$501="Waiting")*ISNUMBER($W$2:$W$501)*($W$2:$W$501&lt;W402))+SUMPRODUCT(($U$2:U402=U402)*($Y$2:Y402="Waiting")*($W$2:W402=W402)),"")</f>
        <v/>
      </c>
      <c r="AA402" s="29">
        <f>IF(X402="","",U402&amp;"|"&amp;X402)</f>
        <v/>
      </c>
      <c r="AB402" s="29">
        <f>IF(Z402="","",U402&amp;"|"&amp;Z402)</f>
        <v/>
      </c>
    </row>
    <row r="403">
      <c r="M403" s="28" t="n"/>
      <c r="N403" s="33" t="n"/>
      <c r="O403" s="30" t="n"/>
      <c r="P403" s="30" t="n"/>
      <c r="Q403" s="28" t="n"/>
      <c r="R403" s="29">
        <f>IFERROR(TRIM(INDEX($A403:$L403,MATCH(Lists!$J$2,$A$1:$L$1,0))&amp;""),"")</f>
        <v/>
      </c>
      <c r="S403" s="29">
        <f>IFERROR(TRIM(INDEX($A403:$L403,MATCH(Lists!$J$3,$A$1:$L$1,0))&amp;""),"")</f>
        <v/>
      </c>
      <c r="T403" s="29">
        <f>IFERROR(TRIM(INDEX($A403:$L403,MATCH(Lists!$J$4,$A$1:$L$1,0))&amp;""),"")</f>
        <v/>
      </c>
      <c r="U403" s="29">
        <f>IFERROR(TRIM(INDEX($A403:$L403,MATCH(Lists!$J$5,$A$1:$L$1,0))&amp;""),"")</f>
        <v/>
      </c>
      <c r="V403" s="32">
        <f>IFERROR(IF(ISNUMBER(INDEX($A403:$L403,MATCH(Lists!$J$8,$A$1:$L$1,0))),INDEX($A403:$L403,MATCH(Lists!$J$8,$A$1:$L$1,0)),DATE(VALUE(LEFT(IFERROR(TRIM(INDEX($A403:$L403,MATCH(Lists!$J$8,$A$1:$L$1,0))&amp;""),""),4)),VALUE(MID(IFERROR(TRIM(INDEX($A403:$L403,MATCH(Lists!$J$8,$A$1:$L$1,0))&amp;""),""),6,2)),VALUE(MID(IFERROR(TRIM(INDEX($A403:$L403,MATCH(Lists!$J$8,$A$1:$L$1,0))&amp;""),""),9,2)))+TIME(VALUE(MID(IFERROR(TRIM(INDEX($A403:$L403,MATCH(Lists!$J$8,$A$1:$L$1,0))&amp;""),""),12,2)),VALUE(MID(IFERROR(TRIM(INDEX($A403:$L403,MATCH(Lists!$J$8,$A$1:$L$1,0))&amp;""),""),15,2)),VALUE(MID(IFERROR(TRIM(INDEX($A403:$L403,MATCH(Lists!$J$8,$A$1:$L$1,0))&amp;""),""),18,2)))),"")</f>
        <v/>
      </c>
      <c r="W403" s="29">
        <f>IF(V403="","",ROUND(V403*86400,0))</f>
        <v/>
      </c>
      <c r="X403" s="29">
        <f>IF(OR(R403="",U403="",W403=""),"",SUMPRODUCT(($U$2:$U$501=U403)*ISNUMBER($W$2:$W$501)*($W$2:$W$501&lt;W403))+SUMPRODUCT(($U$2:U403=U403)*($W$2:W403=W403)))</f>
        <v/>
      </c>
      <c r="Y403" s="29">
        <f>IF(R403="","",IF(LEN(O403)&gt;0,O403,IF(ISNUMBER(N403),"Offered","Waiting")))</f>
        <v/>
      </c>
      <c r="Z403" s="29">
        <f>IF(AND(Y403="Waiting",X403&lt;&gt;""),SUMPRODUCT(($U$2:$U$501=U403)*($Y$2:$Y$501="Waiting")*ISNUMBER($W$2:$W$501)*($W$2:$W$501&lt;W403))+SUMPRODUCT(($U$2:U403=U403)*($Y$2:Y403="Waiting")*($W$2:W403=W403)),"")</f>
        <v/>
      </c>
      <c r="AA403" s="29">
        <f>IF(X403="","",U403&amp;"|"&amp;X403)</f>
        <v/>
      </c>
      <c r="AB403" s="29">
        <f>IF(Z403="","",U403&amp;"|"&amp;Z403)</f>
        <v/>
      </c>
    </row>
    <row r="404">
      <c r="M404" s="28" t="n"/>
      <c r="N404" s="33" t="n"/>
      <c r="O404" s="30" t="n"/>
      <c r="P404" s="30" t="n"/>
      <c r="Q404" s="28" t="n"/>
      <c r="R404" s="29">
        <f>IFERROR(TRIM(INDEX($A404:$L404,MATCH(Lists!$J$2,$A$1:$L$1,0))&amp;""),"")</f>
        <v/>
      </c>
      <c r="S404" s="29">
        <f>IFERROR(TRIM(INDEX($A404:$L404,MATCH(Lists!$J$3,$A$1:$L$1,0))&amp;""),"")</f>
        <v/>
      </c>
      <c r="T404" s="29">
        <f>IFERROR(TRIM(INDEX($A404:$L404,MATCH(Lists!$J$4,$A$1:$L$1,0))&amp;""),"")</f>
        <v/>
      </c>
      <c r="U404" s="29">
        <f>IFERROR(TRIM(INDEX($A404:$L404,MATCH(Lists!$J$5,$A$1:$L$1,0))&amp;""),"")</f>
        <v/>
      </c>
      <c r="V404" s="32">
        <f>IFERROR(IF(ISNUMBER(INDEX($A404:$L404,MATCH(Lists!$J$8,$A$1:$L$1,0))),INDEX($A404:$L404,MATCH(Lists!$J$8,$A$1:$L$1,0)),DATE(VALUE(LEFT(IFERROR(TRIM(INDEX($A404:$L404,MATCH(Lists!$J$8,$A$1:$L$1,0))&amp;""),""),4)),VALUE(MID(IFERROR(TRIM(INDEX($A404:$L404,MATCH(Lists!$J$8,$A$1:$L$1,0))&amp;""),""),6,2)),VALUE(MID(IFERROR(TRIM(INDEX($A404:$L404,MATCH(Lists!$J$8,$A$1:$L$1,0))&amp;""),""),9,2)))+TIME(VALUE(MID(IFERROR(TRIM(INDEX($A404:$L404,MATCH(Lists!$J$8,$A$1:$L$1,0))&amp;""),""),12,2)),VALUE(MID(IFERROR(TRIM(INDEX($A404:$L404,MATCH(Lists!$J$8,$A$1:$L$1,0))&amp;""),""),15,2)),VALUE(MID(IFERROR(TRIM(INDEX($A404:$L404,MATCH(Lists!$J$8,$A$1:$L$1,0))&amp;""),""),18,2)))),"")</f>
        <v/>
      </c>
      <c r="W404" s="29">
        <f>IF(V404="","",ROUND(V404*86400,0))</f>
        <v/>
      </c>
      <c r="X404" s="29">
        <f>IF(OR(R404="",U404="",W404=""),"",SUMPRODUCT(($U$2:$U$501=U404)*ISNUMBER($W$2:$W$501)*($W$2:$W$501&lt;W404))+SUMPRODUCT(($U$2:U404=U404)*($W$2:W404=W404)))</f>
        <v/>
      </c>
      <c r="Y404" s="29">
        <f>IF(R404="","",IF(LEN(O404)&gt;0,O404,IF(ISNUMBER(N404),"Offered","Waiting")))</f>
        <v/>
      </c>
      <c r="Z404" s="29">
        <f>IF(AND(Y404="Waiting",X404&lt;&gt;""),SUMPRODUCT(($U$2:$U$501=U404)*($Y$2:$Y$501="Waiting")*ISNUMBER($W$2:$W$501)*($W$2:$W$501&lt;W404))+SUMPRODUCT(($U$2:U404=U404)*($Y$2:Y404="Waiting")*($W$2:W404=W404)),"")</f>
        <v/>
      </c>
      <c r="AA404" s="29">
        <f>IF(X404="","",U404&amp;"|"&amp;X404)</f>
        <v/>
      </c>
      <c r="AB404" s="29">
        <f>IF(Z404="","",U404&amp;"|"&amp;Z404)</f>
        <v/>
      </c>
    </row>
    <row r="405">
      <c r="M405" s="28" t="n"/>
      <c r="N405" s="33" t="n"/>
      <c r="O405" s="30" t="n"/>
      <c r="P405" s="30" t="n"/>
      <c r="Q405" s="28" t="n"/>
      <c r="R405" s="29">
        <f>IFERROR(TRIM(INDEX($A405:$L405,MATCH(Lists!$J$2,$A$1:$L$1,0))&amp;""),"")</f>
        <v/>
      </c>
      <c r="S405" s="29">
        <f>IFERROR(TRIM(INDEX($A405:$L405,MATCH(Lists!$J$3,$A$1:$L$1,0))&amp;""),"")</f>
        <v/>
      </c>
      <c r="T405" s="29">
        <f>IFERROR(TRIM(INDEX($A405:$L405,MATCH(Lists!$J$4,$A$1:$L$1,0))&amp;""),"")</f>
        <v/>
      </c>
      <c r="U405" s="29">
        <f>IFERROR(TRIM(INDEX($A405:$L405,MATCH(Lists!$J$5,$A$1:$L$1,0))&amp;""),"")</f>
        <v/>
      </c>
      <c r="V405" s="32">
        <f>IFERROR(IF(ISNUMBER(INDEX($A405:$L405,MATCH(Lists!$J$8,$A$1:$L$1,0))),INDEX($A405:$L405,MATCH(Lists!$J$8,$A$1:$L$1,0)),DATE(VALUE(LEFT(IFERROR(TRIM(INDEX($A405:$L405,MATCH(Lists!$J$8,$A$1:$L$1,0))&amp;""),""),4)),VALUE(MID(IFERROR(TRIM(INDEX($A405:$L405,MATCH(Lists!$J$8,$A$1:$L$1,0))&amp;""),""),6,2)),VALUE(MID(IFERROR(TRIM(INDEX($A405:$L405,MATCH(Lists!$J$8,$A$1:$L$1,0))&amp;""),""),9,2)))+TIME(VALUE(MID(IFERROR(TRIM(INDEX($A405:$L405,MATCH(Lists!$J$8,$A$1:$L$1,0))&amp;""),""),12,2)),VALUE(MID(IFERROR(TRIM(INDEX($A405:$L405,MATCH(Lists!$J$8,$A$1:$L$1,0))&amp;""),""),15,2)),VALUE(MID(IFERROR(TRIM(INDEX($A405:$L405,MATCH(Lists!$J$8,$A$1:$L$1,0))&amp;""),""),18,2)))),"")</f>
        <v/>
      </c>
      <c r="W405" s="29">
        <f>IF(V405="","",ROUND(V405*86400,0))</f>
        <v/>
      </c>
      <c r="X405" s="29">
        <f>IF(OR(R405="",U405="",W405=""),"",SUMPRODUCT(($U$2:$U$501=U405)*ISNUMBER($W$2:$W$501)*($W$2:$W$501&lt;W405))+SUMPRODUCT(($U$2:U405=U405)*($W$2:W405=W405)))</f>
        <v/>
      </c>
      <c r="Y405" s="29">
        <f>IF(R405="","",IF(LEN(O405)&gt;0,O405,IF(ISNUMBER(N405),"Offered","Waiting")))</f>
        <v/>
      </c>
      <c r="Z405" s="29">
        <f>IF(AND(Y405="Waiting",X405&lt;&gt;""),SUMPRODUCT(($U$2:$U$501=U405)*($Y$2:$Y$501="Waiting")*ISNUMBER($W$2:$W$501)*($W$2:$W$501&lt;W405))+SUMPRODUCT(($U$2:U405=U405)*($Y$2:Y405="Waiting")*($W$2:W405=W405)),"")</f>
        <v/>
      </c>
      <c r="AA405" s="29">
        <f>IF(X405="","",U405&amp;"|"&amp;X405)</f>
        <v/>
      </c>
      <c r="AB405" s="29">
        <f>IF(Z405="","",U405&amp;"|"&amp;Z405)</f>
        <v/>
      </c>
    </row>
    <row r="406">
      <c r="M406" s="28" t="n"/>
      <c r="N406" s="33" t="n"/>
      <c r="O406" s="30" t="n"/>
      <c r="P406" s="30" t="n"/>
      <c r="Q406" s="28" t="n"/>
      <c r="R406" s="29">
        <f>IFERROR(TRIM(INDEX($A406:$L406,MATCH(Lists!$J$2,$A$1:$L$1,0))&amp;""),"")</f>
        <v/>
      </c>
      <c r="S406" s="29">
        <f>IFERROR(TRIM(INDEX($A406:$L406,MATCH(Lists!$J$3,$A$1:$L$1,0))&amp;""),"")</f>
        <v/>
      </c>
      <c r="T406" s="29">
        <f>IFERROR(TRIM(INDEX($A406:$L406,MATCH(Lists!$J$4,$A$1:$L$1,0))&amp;""),"")</f>
        <v/>
      </c>
      <c r="U406" s="29">
        <f>IFERROR(TRIM(INDEX($A406:$L406,MATCH(Lists!$J$5,$A$1:$L$1,0))&amp;""),"")</f>
        <v/>
      </c>
      <c r="V406" s="32">
        <f>IFERROR(IF(ISNUMBER(INDEX($A406:$L406,MATCH(Lists!$J$8,$A$1:$L$1,0))),INDEX($A406:$L406,MATCH(Lists!$J$8,$A$1:$L$1,0)),DATE(VALUE(LEFT(IFERROR(TRIM(INDEX($A406:$L406,MATCH(Lists!$J$8,$A$1:$L$1,0))&amp;""),""),4)),VALUE(MID(IFERROR(TRIM(INDEX($A406:$L406,MATCH(Lists!$J$8,$A$1:$L$1,0))&amp;""),""),6,2)),VALUE(MID(IFERROR(TRIM(INDEX($A406:$L406,MATCH(Lists!$J$8,$A$1:$L$1,0))&amp;""),""),9,2)))+TIME(VALUE(MID(IFERROR(TRIM(INDEX($A406:$L406,MATCH(Lists!$J$8,$A$1:$L$1,0))&amp;""),""),12,2)),VALUE(MID(IFERROR(TRIM(INDEX($A406:$L406,MATCH(Lists!$J$8,$A$1:$L$1,0))&amp;""),""),15,2)),VALUE(MID(IFERROR(TRIM(INDEX($A406:$L406,MATCH(Lists!$J$8,$A$1:$L$1,0))&amp;""),""),18,2)))),"")</f>
        <v/>
      </c>
      <c r="W406" s="29">
        <f>IF(V406="","",ROUND(V406*86400,0))</f>
        <v/>
      </c>
      <c r="X406" s="29">
        <f>IF(OR(R406="",U406="",W406=""),"",SUMPRODUCT(($U$2:$U$501=U406)*ISNUMBER($W$2:$W$501)*($W$2:$W$501&lt;W406))+SUMPRODUCT(($U$2:U406=U406)*($W$2:W406=W406)))</f>
        <v/>
      </c>
      <c r="Y406" s="29">
        <f>IF(R406="","",IF(LEN(O406)&gt;0,O406,IF(ISNUMBER(N406),"Offered","Waiting")))</f>
        <v/>
      </c>
      <c r="Z406" s="29">
        <f>IF(AND(Y406="Waiting",X406&lt;&gt;""),SUMPRODUCT(($U$2:$U$501=U406)*($Y$2:$Y$501="Waiting")*ISNUMBER($W$2:$W$501)*($W$2:$W$501&lt;W406))+SUMPRODUCT(($U$2:U406=U406)*($Y$2:Y406="Waiting")*($W$2:W406=W406)),"")</f>
        <v/>
      </c>
      <c r="AA406" s="29">
        <f>IF(X406="","",U406&amp;"|"&amp;X406)</f>
        <v/>
      </c>
      <c r="AB406" s="29">
        <f>IF(Z406="","",U406&amp;"|"&amp;Z406)</f>
        <v/>
      </c>
    </row>
    <row r="407">
      <c r="M407" s="28" t="n"/>
      <c r="N407" s="33" t="n"/>
      <c r="O407" s="30" t="n"/>
      <c r="P407" s="30" t="n"/>
      <c r="Q407" s="28" t="n"/>
      <c r="R407" s="29">
        <f>IFERROR(TRIM(INDEX($A407:$L407,MATCH(Lists!$J$2,$A$1:$L$1,0))&amp;""),"")</f>
        <v/>
      </c>
      <c r="S407" s="29">
        <f>IFERROR(TRIM(INDEX($A407:$L407,MATCH(Lists!$J$3,$A$1:$L$1,0))&amp;""),"")</f>
        <v/>
      </c>
      <c r="T407" s="29">
        <f>IFERROR(TRIM(INDEX($A407:$L407,MATCH(Lists!$J$4,$A$1:$L$1,0))&amp;""),"")</f>
        <v/>
      </c>
      <c r="U407" s="29">
        <f>IFERROR(TRIM(INDEX($A407:$L407,MATCH(Lists!$J$5,$A$1:$L$1,0))&amp;""),"")</f>
        <v/>
      </c>
      <c r="V407" s="32">
        <f>IFERROR(IF(ISNUMBER(INDEX($A407:$L407,MATCH(Lists!$J$8,$A$1:$L$1,0))),INDEX($A407:$L407,MATCH(Lists!$J$8,$A$1:$L$1,0)),DATE(VALUE(LEFT(IFERROR(TRIM(INDEX($A407:$L407,MATCH(Lists!$J$8,$A$1:$L$1,0))&amp;""),""),4)),VALUE(MID(IFERROR(TRIM(INDEX($A407:$L407,MATCH(Lists!$J$8,$A$1:$L$1,0))&amp;""),""),6,2)),VALUE(MID(IFERROR(TRIM(INDEX($A407:$L407,MATCH(Lists!$J$8,$A$1:$L$1,0))&amp;""),""),9,2)))+TIME(VALUE(MID(IFERROR(TRIM(INDEX($A407:$L407,MATCH(Lists!$J$8,$A$1:$L$1,0))&amp;""),""),12,2)),VALUE(MID(IFERROR(TRIM(INDEX($A407:$L407,MATCH(Lists!$J$8,$A$1:$L$1,0))&amp;""),""),15,2)),VALUE(MID(IFERROR(TRIM(INDEX($A407:$L407,MATCH(Lists!$J$8,$A$1:$L$1,0))&amp;""),""),18,2)))),"")</f>
        <v/>
      </c>
      <c r="W407" s="29">
        <f>IF(V407="","",ROUND(V407*86400,0))</f>
        <v/>
      </c>
      <c r="X407" s="29">
        <f>IF(OR(R407="",U407="",W407=""),"",SUMPRODUCT(($U$2:$U$501=U407)*ISNUMBER($W$2:$W$501)*($W$2:$W$501&lt;W407))+SUMPRODUCT(($U$2:U407=U407)*($W$2:W407=W407)))</f>
        <v/>
      </c>
      <c r="Y407" s="29">
        <f>IF(R407="","",IF(LEN(O407)&gt;0,O407,IF(ISNUMBER(N407),"Offered","Waiting")))</f>
        <v/>
      </c>
      <c r="Z407" s="29">
        <f>IF(AND(Y407="Waiting",X407&lt;&gt;""),SUMPRODUCT(($U$2:$U$501=U407)*($Y$2:$Y$501="Waiting")*ISNUMBER($W$2:$W$501)*($W$2:$W$501&lt;W407))+SUMPRODUCT(($U$2:U407=U407)*($Y$2:Y407="Waiting")*($W$2:W407=W407)),"")</f>
        <v/>
      </c>
      <c r="AA407" s="29">
        <f>IF(X407="","",U407&amp;"|"&amp;X407)</f>
        <v/>
      </c>
      <c r="AB407" s="29">
        <f>IF(Z407="","",U407&amp;"|"&amp;Z407)</f>
        <v/>
      </c>
    </row>
    <row r="408">
      <c r="M408" s="28" t="n"/>
      <c r="N408" s="33" t="n"/>
      <c r="O408" s="30" t="n"/>
      <c r="P408" s="30" t="n"/>
      <c r="Q408" s="28" t="n"/>
      <c r="R408" s="29">
        <f>IFERROR(TRIM(INDEX($A408:$L408,MATCH(Lists!$J$2,$A$1:$L$1,0))&amp;""),"")</f>
        <v/>
      </c>
      <c r="S408" s="29">
        <f>IFERROR(TRIM(INDEX($A408:$L408,MATCH(Lists!$J$3,$A$1:$L$1,0))&amp;""),"")</f>
        <v/>
      </c>
      <c r="T408" s="29">
        <f>IFERROR(TRIM(INDEX($A408:$L408,MATCH(Lists!$J$4,$A$1:$L$1,0))&amp;""),"")</f>
        <v/>
      </c>
      <c r="U408" s="29">
        <f>IFERROR(TRIM(INDEX($A408:$L408,MATCH(Lists!$J$5,$A$1:$L$1,0))&amp;""),"")</f>
        <v/>
      </c>
      <c r="V408" s="32">
        <f>IFERROR(IF(ISNUMBER(INDEX($A408:$L408,MATCH(Lists!$J$8,$A$1:$L$1,0))),INDEX($A408:$L408,MATCH(Lists!$J$8,$A$1:$L$1,0)),DATE(VALUE(LEFT(IFERROR(TRIM(INDEX($A408:$L408,MATCH(Lists!$J$8,$A$1:$L$1,0))&amp;""),""),4)),VALUE(MID(IFERROR(TRIM(INDEX($A408:$L408,MATCH(Lists!$J$8,$A$1:$L$1,0))&amp;""),""),6,2)),VALUE(MID(IFERROR(TRIM(INDEX($A408:$L408,MATCH(Lists!$J$8,$A$1:$L$1,0))&amp;""),""),9,2)))+TIME(VALUE(MID(IFERROR(TRIM(INDEX($A408:$L408,MATCH(Lists!$J$8,$A$1:$L$1,0))&amp;""),""),12,2)),VALUE(MID(IFERROR(TRIM(INDEX($A408:$L408,MATCH(Lists!$J$8,$A$1:$L$1,0))&amp;""),""),15,2)),VALUE(MID(IFERROR(TRIM(INDEX($A408:$L408,MATCH(Lists!$J$8,$A$1:$L$1,0))&amp;""),""),18,2)))),"")</f>
        <v/>
      </c>
      <c r="W408" s="29">
        <f>IF(V408="","",ROUND(V408*86400,0))</f>
        <v/>
      </c>
      <c r="X408" s="29">
        <f>IF(OR(R408="",U408="",W408=""),"",SUMPRODUCT(($U$2:$U$501=U408)*ISNUMBER($W$2:$W$501)*($W$2:$W$501&lt;W408))+SUMPRODUCT(($U$2:U408=U408)*($W$2:W408=W408)))</f>
        <v/>
      </c>
      <c r="Y408" s="29">
        <f>IF(R408="","",IF(LEN(O408)&gt;0,O408,IF(ISNUMBER(N408),"Offered","Waiting")))</f>
        <v/>
      </c>
      <c r="Z408" s="29">
        <f>IF(AND(Y408="Waiting",X408&lt;&gt;""),SUMPRODUCT(($U$2:$U$501=U408)*($Y$2:$Y$501="Waiting")*ISNUMBER($W$2:$W$501)*($W$2:$W$501&lt;W408))+SUMPRODUCT(($U$2:U408=U408)*($Y$2:Y408="Waiting")*($W$2:W408=W408)),"")</f>
        <v/>
      </c>
      <c r="AA408" s="29">
        <f>IF(X408="","",U408&amp;"|"&amp;X408)</f>
        <v/>
      </c>
      <c r="AB408" s="29">
        <f>IF(Z408="","",U408&amp;"|"&amp;Z408)</f>
        <v/>
      </c>
    </row>
    <row r="409">
      <c r="M409" s="28" t="n"/>
      <c r="N409" s="33" t="n"/>
      <c r="O409" s="30" t="n"/>
      <c r="P409" s="30" t="n"/>
      <c r="Q409" s="28" t="n"/>
      <c r="R409" s="29">
        <f>IFERROR(TRIM(INDEX($A409:$L409,MATCH(Lists!$J$2,$A$1:$L$1,0))&amp;""),"")</f>
        <v/>
      </c>
      <c r="S409" s="29">
        <f>IFERROR(TRIM(INDEX($A409:$L409,MATCH(Lists!$J$3,$A$1:$L$1,0))&amp;""),"")</f>
        <v/>
      </c>
      <c r="T409" s="29">
        <f>IFERROR(TRIM(INDEX($A409:$L409,MATCH(Lists!$J$4,$A$1:$L$1,0))&amp;""),"")</f>
        <v/>
      </c>
      <c r="U409" s="29">
        <f>IFERROR(TRIM(INDEX($A409:$L409,MATCH(Lists!$J$5,$A$1:$L$1,0))&amp;""),"")</f>
        <v/>
      </c>
      <c r="V409" s="32">
        <f>IFERROR(IF(ISNUMBER(INDEX($A409:$L409,MATCH(Lists!$J$8,$A$1:$L$1,0))),INDEX($A409:$L409,MATCH(Lists!$J$8,$A$1:$L$1,0)),DATE(VALUE(LEFT(IFERROR(TRIM(INDEX($A409:$L409,MATCH(Lists!$J$8,$A$1:$L$1,0))&amp;""),""),4)),VALUE(MID(IFERROR(TRIM(INDEX($A409:$L409,MATCH(Lists!$J$8,$A$1:$L$1,0))&amp;""),""),6,2)),VALUE(MID(IFERROR(TRIM(INDEX($A409:$L409,MATCH(Lists!$J$8,$A$1:$L$1,0))&amp;""),""),9,2)))+TIME(VALUE(MID(IFERROR(TRIM(INDEX($A409:$L409,MATCH(Lists!$J$8,$A$1:$L$1,0))&amp;""),""),12,2)),VALUE(MID(IFERROR(TRIM(INDEX($A409:$L409,MATCH(Lists!$J$8,$A$1:$L$1,0))&amp;""),""),15,2)),VALUE(MID(IFERROR(TRIM(INDEX($A409:$L409,MATCH(Lists!$J$8,$A$1:$L$1,0))&amp;""),""),18,2)))),"")</f>
        <v/>
      </c>
      <c r="W409" s="29">
        <f>IF(V409="","",ROUND(V409*86400,0))</f>
        <v/>
      </c>
      <c r="X409" s="29">
        <f>IF(OR(R409="",U409="",W409=""),"",SUMPRODUCT(($U$2:$U$501=U409)*ISNUMBER($W$2:$W$501)*($W$2:$W$501&lt;W409))+SUMPRODUCT(($U$2:U409=U409)*($W$2:W409=W409)))</f>
        <v/>
      </c>
      <c r="Y409" s="29">
        <f>IF(R409="","",IF(LEN(O409)&gt;0,O409,IF(ISNUMBER(N409),"Offered","Waiting")))</f>
        <v/>
      </c>
      <c r="Z409" s="29">
        <f>IF(AND(Y409="Waiting",X409&lt;&gt;""),SUMPRODUCT(($U$2:$U$501=U409)*($Y$2:$Y$501="Waiting")*ISNUMBER($W$2:$W$501)*($W$2:$W$501&lt;W409))+SUMPRODUCT(($U$2:U409=U409)*($Y$2:Y409="Waiting")*($W$2:W409=W409)),"")</f>
        <v/>
      </c>
      <c r="AA409" s="29">
        <f>IF(X409="","",U409&amp;"|"&amp;X409)</f>
        <v/>
      </c>
      <c r="AB409" s="29">
        <f>IF(Z409="","",U409&amp;"|"&amp;Z409)</f>
        <v/>
      </c>
    </row>
    <row r="410">
      <c r="M410" s="28" t="n"/>
      <c r="N410" s="33" t="n"/>
      <c r="O410" s="30" t="n"/>
      <c r="P410" s="30" t="n"/>
      <c r="Q410" s="28" t="n"/>
      <c r="R410" s="29">
        <f>IFERROR(TRIM(INDEX($A410:$L410,MATCH(Lists!$J$2,$A$1:$L$1,0))&amp;""),"")</f>
        <v/>
      </c>
      <c r="S410" s="29">
        <f>IFERROR(TRIM(INDEX($A410:$L410,MATCH(Lists!$J$3,$A$1:$L$1,0))&amp;""),"")</f>
        <v/>
      </c>
      <c r="T410" s="29">
        <f>IFERROR(TRIM(INDEX($A410:$L410,MATCH(Lists!$J$4,$A$1:$L$1,0))&amp;""),"")</f>
        <v/>
      </c>
      <c r="U410" s="29">
        <f>IFERROR(TRIM(INDEX($A410:$L410,MATCH(Lists!$J$5,$A$1:$L$1,0))&amp;""),"")</f>
        <v/>
      </c>
      <c r="V410" s="32">
        <f>IFERROR(IF(ISNUMBER(INDEX($A410:$L410,MATCH(Lists!$J$8,$A$1:$L$1,0))),INDEX($A410:$L410,MATCH(Lists!$J$8,$A$1:$L$1,0)),DATE(VALUE(LEFT(IFERROR(TRIM(INDEX($A410:$L410,MATCH(Lists!$J$8,$A$1:$L$1,0))&amp;""),""),4)),VALUE(MID(IFERROR(TRIM(INDEX($A410:$L410,MATCH(Lists!$J$8,$A$1:$L$1,0))&amp;""),""),6,2)),VALUE(MID(IFERROR(TRIM(INDEX($A410:$L410,MATCH(Lists!$J$8,$A$1:$L$1,0))&amp;""),""),9,2)))+TIME(VALUE(MID(IFERROR(TRIM(INDEX($A410:$L410,MATCH(Lists!$J$8,$A$1:$L$1,0))&amp;""),""),12,2)),VALUE(MID(IFERROR(TRIM(INDEX($A410:$L410,MATCH(Lists!$J$8,$A$1:$L$1,0))&amp;""),""),15,2)),VALUE(MID(IFERROR(TRIM(INDEX($A410:$L410,MATCH(Lists!$J$8,$A$1:$L$1,0))&amp;""),""),18,2)))),"")</f>
        <v/>
      </c>
      <c r="W410" s="29">
        <f>IF(V410="","",ROUND(V410*86400,0))</f>
        <v/>
      </c>
      <c r="X410" s="29">
        <f>IF(OR(R410="",U410="",W410=""),"",SUMPRODUCT(($U$2:$U$501=U410)*ISNUMBER($W$2:$W$501)*($W$2:$W$501&lt;W410))+SUMPRODUCT(($U$2:U410=U410)*($W$2:W410=W410)))</f>
        <v/>
      </c>
      <c r="Y410" s="29">
        <f>IF(R410="","",IF(LEN(O410)&gt;0,O410,IF(ISNUMBER(N410),"Offered","Waiting")))</f>
        <v/>
      </c>
      <c r="Z410" s="29">
        <f>IF(AND(Y410="Waiting",X410&lt;&gt;""),SUMPRODUCT(($U$2:$U$501=U410)*($Y$2:$Y$501="Waiting")*ISNUMBER($W$2:$W$501)*($W$2:$W$501&lt;W410))+SUMPRODUCT(($U$2:U410=U410)*($Y$2:Y410="Waiting")*($W$2:W410=W410)),"")</f>
        <v/>
      </c>
      <c r="AA410" s="29">
        <f>IF(X410="","",U410&amp;"|"&amp;X410)</f>
        <v/>
      </c>
      <c r="AB410" s="29">
        <f>IF(Z410="","",U410&amp;"|"&amp;Z410)</f>
        <v/>
      </c>
    </row>
    <row r="411">
      <c r="M411" s="28" t="n"/>
      <c r="N411" s="33" t="n"/>
      <c r="O411" s="30" t="n"/>
      <c r="P411" s="30" t="n"/>
      <c r="Q411" s="28" t="n"/>
      <c r="R411" s="29">
        <f>IFERROR(TRIM(INDEX($A411:$L411,MATCH(Lists!$J$2,$A$1:$L$1,0))&amp;""),"")</f>
        <v/>
      </c>
      <c r="S411" s="29">
        <f>IFERROR(TRIM(INDEX($A411:$L411,MATCH(Lists!$J$3,$A$1:$L$1,0))&amp;""),"")</f>
        <v/>
      </c>
      <c r="T411" s="29">
        <f>IFERROR(TRIM(INDEX($A411:$L411,MATCH(Lists!$J$4,$A$1:$L$1,0))&amp;""),"")</f>
        <v/>
      </c>
      <c r="U411" s="29">
        <f>IFERROR(TRIM(INDEX($A411:$L411,MATCH(Lists!$J$5,$A$1:$L$1,0))&amp;""),"")</f>
        <v/>
      </c>
      <c r="V411" s="32">
        <f>IFERROR(IF(ISNUMBER(INDEX($A411:$L411,MATCH(Lists!$J$8,$A$1:$L$1,0))),INDEX($A411:$L411,MATCH(Lists!$J$8,$A$1:$L$1,0)),DATE(VALUE(LEFT(IFERROR(TRIM(INDEX($A411:$L411,MATCH(Lists!$J$8,$A$1:$L$1,0))&amp;""),""),4)),VALUE(MID(IFERROR(TRIM(INDEX($A411:$L411,MATCH(Lists!$J$8,$A$1:$L$1,0))&amp;""),""),6,2)),VALUE(MID(IFERROR(TRIM(INDEX($A411:$L411,MATCH(Lists!$J$8,$A$1:$L$1,0))&amp;""),""),9,2)))+TIME(VALUE(MID(IFERROR(TRIM(INDEX($A411:$L411,MATCH(Lists!$J$8,$A$1:$L$1,0))&amp;""),""),12,2)),VALUE(MID(IFERROR(TRIM(INDEX($A411:$L411,MATCH(Lists!$J$8,$A$1:$L$1,0))&amp;""),""),15,2)),VALUE(MID(IFERROR(TRIM(INDEX($A411:$L411,MATCH(Lists!$J$8,$A$1:$L$1,0))&amp;""),""),18,2)))),"")</f>
        <v/>
      </c>
      <c r="W411" s="29">
        <f>IF(V411="","",ROUND(V411*86400,0))</f>
        <v/>
      </c>
      <c r="X411" s="29">
        <f>IF(OR(R411="",U411="",W411=""),"",SUMPRODUCT(($U$2:$U$501=U411)*ISNUMBER($W$2:$W$501)*($W$2:$W$501&lt;W411))+SUMPRODUCT(($U$2:U411=U411)*($W$2:W411=W411)))</f>
        <v/>
      </c>
      <c r="Y411" s="29">
        <f>IF(R411="","",IF(LEN(O411)&gt;0,O411,IF(ISNUMBER(N411),"Offered","Waiting")))</f>
        <v/>
      </c>
      <c r="Z411" s="29">
        <f>IF(AND(Y411="Waiting",X411&lt;&gt;""),SUMPRODUCT(($U$2:$U$501=U411)*($Y$2:$Y$501="Waiting")*ISNUMBER($W$2:$W$501)*($W$2:$W$501&lt;W411))+SUMPRODUCT(($U$2:U411=U411)*($Y$2:Y411="Waiting")*($W$2:W411=W411)),"")</f>
        <v/>
      </c>
      <c r="AA411" s="29">
        <f>IF(X411="","",U411&amp;"|"&amp;X411)</f>
        <v/>
      </c>
      <c r="AB411" s="29">
        <f>IF(Z411="","",U411&amp;"|"&amp;Z411)</f>
        <v/>
      </c>
    </row>
    <row r="412">
      <c r="M412" s="28" t="n"/>
      <c r="N412" s="33" t="n"/>
      <c r="O412" s="30" t="n"/>
      <c r="P412" s="30" t="n"/>
      <c r="Q412" s="28" t="n"/>
      <c r="R412" s="29">
        <f>IFERROR(TRIM(INDEX($A412:$L412,MATCH(Lists!$J$2,$A$1:$L$1,0))&amp;""),"")</f>
        <v/>
      </c>
      <c r="S412" s="29">
        <f>IFERROR(TRIM(INDEX($A412:$L412,MATCH(Lists!$J$3,$A$1:$L$1,0))&amp;""),"")</f>
        <v/>
      </c>
      <c r="T412" s="29">
        <f>IFERROR(TRIM(INDEX($A412:$L412,MATCH(Lists!$J$4,$A$1:$L$1,0))&amp;""),"")</f>
        <v/>
      </c>
      <c r="U412" s="29">
        <f>IFERROR(TRIM(INDEX($A412:$L412,MATCH(Lists!$J$5,$A$1:$L$1,0))&amp;""),"")</f>
        <v/>
      </c>
      <c r="V412" s="32">
        <f>IFERROR(IF(ISNUMBER(INDEX($A412:$L412,MATCH(Lists!$J$8,$A$1:$L$1,0))),INDEX($A412:$L412,MATCH(Lists!$J$8,$A$1:$L$1,0)),DATE(VALUE(LEFT(IFERROR(TRIM(INDEX($A412:$L412,MATCH(Lists!$J$8,$A$1:$L$1,0))&amp;""),""),4)),VALUE(MID(IFERROR(TRIM(INDEX($A412:$L412,MATCH(Lists!$J$8,$A$1:$L$1,0))&amp;""),""),6,2)),VALUE(MID(IFERROR(TRIM(INDEX($A412:$L412,MATCH(Lists!$J$8,$A$1:$L$1,0))&amp;""),""),9,2)))+TIME(VALUE(MID(IFERROR(TRIM(INDEX($A412:$L412,MATCH(Lists!$J$8,$A$1:$L$1,0))&amp;""),""),12,2)),VALUE(MID(IFERROR(TRIM(INDEX($A412:$L412,MATCH(Lists!$J$8,$A$1:$L$1,0))&amp;""),""),15,2)),VALUE(MID(IFERROR(TRIM(INDEX($A412:$L412,MATCH(Lists!$J$8,$A$1:$L$1,0))&amp;""),""),18,2)))),"")</f>
        <v/>
      </c>
      <c r="W412" s="29">
        <f>IF(V412="","",ROUND(V412*86400,0))</f>
        <v/>
      </c>
      <c r="X412" s="29">
        <f>IF(OR(R412="",U412="",W412=""),"",SUMPRODUCT(($U$2:$U$501=U412)*ISNUMBER($W$2:$W$501)*($W$2:$W$501&lt;W412))+SUMPRODUCT(($U$2:U412=U412)*($W$2:W412=W412)))</f>
        <v/>
      </c>
      <c r="Y412" s="29">
        <f>IF(R412="","",IF(LEN(O412)&gt;0,O412,IF(ISNUMBER(N412),"Offered","Waiting")))</f>
        <v/>
      </c>
      <c r="Z412" s="29">
        <f>IF(AND(Y412="Waiting",X412&lt;&gt;""),SUMPRODUCT(($U$2:$U$501=U412)*($Y$2:$Y$501="Waiting")*ISNUMBER($W$2:$W$501)*($W$2:$W$501&lt;W412))+SUMPRODUCT(($U$2:U412=U412)*($Y$2:Y412="Waiting")*($W$2:W412=W412)),"")</f>
        <v/>
      </c>
      <c r="AA412" s="29">
        <f>IF(X412="","",U412&amp;"|"&amp;X412)</f>
        <v/>
      </c>
      <c r="AB412" s="29">
        <f>IF(Z412="","",U412&amp;"|"&amp;Z412)</f>
        <v/>
      </c>
    </row>
    <row r="413">
      <c r="M413" s="28" t="n"/>
      <c r="N413" s="33" t="n"/>
      <c r="O413" s="30" t="n"/>
      <c r="P413" s="30" t="n"/>
      <c r="Q413" s="28" t="n"/>
      <c r="R413" s="29">
        <f>IFERROR(TRIM(INDEX($A413:$L413,MATCH(Lists!$J$2,$A$1:$L$1,0))&amp;""),"")</f>
        <v/>
      </c>
      <c r="S413" s="29">
        <f>IFERROR(TRIM(INDEX($A413:$L413,MATCH(Lists!$J$3,$A$1:$L$1,0))&amp;""),"")</f>
        <v/>
      </c>
      <c r="T413" s="29">
        <f>IFERROR(TRIM(INDEX($A413:$L413,MATCH(Lists!$J$4,$A$1:$L$1,0))&amp;""),"")</f>
        <v/>
      </c>
      <c r="U413" s="29">
        <f>IFERROR(TRIM(INDEX($A413:$L413,MATCH(Lists!$J$5,$A$1:$L$1,0))&amp;""),"")</f>
        <v/>
      </c>
      <c r="V413" s="32">
        <f>IFERROR(IF(ISNUMBER(INDEX($A413:$L413,MATCH(Lists!$J$8,$A$1:$L$1,0))),INDEX($A413:$L413,MATCH(Lists!$J$8,$A$1:$L$1,0)),DATE(VALUE(LEFT(IFERROR(TRIM(INDEX($A413:$L413,MATCH(Lists!$J$8,$A$1:$L$1,0))&amp;""),""),4)),VALUE(MID(IFERROR(TRIM(INDEX($A413:$L413,MATCH(Lists!$J$8,$A$1:$L$1,0))&amp;""),""),6,2)),VALUE(MID(IFERROR(TRIM(INDEX($A413:$L413,MATCH(Lists!$J$8,$A$1:$L$1,0))&amp;""),""),9,2)))+TIME(VALUE(MID(IFERROR(TRIM(INDEX($A413:$L413,MATCH(Lists!$J$8,$A$1:$L$1,0))&amp;""),""),12,2)),VALUE(MID(IFERROR(TRIM(INDEX($A413:$L413,MATCH(Lists!$J$8,$A$1:$L$1,0))&amp;""),""),15,2)),VALUE(MID(IFERROR(TRIM(INDEX($A413:$L413,MATCH(Lists!$J$8,$A$1:$L$1,0))&amp;""),""),18,2)))),"")</f>
        <v/>
      </c>
      <c r="W413" s="29">
        <f>IF(V413="","",ROUND(V413*86400,0))</f>
        <v/>
      </c>
      <c r="X413" s="29">
        <f>IF(OR(R413="",U413="",W413=""),"",SUMPRODUCT(($U$2:$U$501=U413)*ISNUMBER($W$2:$W$501)*($W$2:$W$501&lt;W413))+SUMPRODUCT(($U$2:U413=U413)*($W$2:W413=W413)))</f>
        <v/>
      </c>
      <c r="Y413" s="29">
        <f>IF(R413="","",IF(LEN(O413)&gt;0,O413,IF(ISNUMBER(N413),"Offered","Waiting")))</f>
        <v/>
      </c>
      <c r="Z413" s="29">
        <f>IF(AND(Y413="Waiting",X413&lt;&gt;""),SUMPRODUCT(($U$2:$U$501=U413)*($Y$2:$Y$501="Waiting")*ISNUMBER($W$2:$W$501)*($W$2:$W$501&lt;W413))+SUMPRODUCT(($U$2:U413=U413)*($Y$2:Y413="Waiting")*($W$2:W413=W413)),"")</f>
        <v/>
      </c>
      <c r="AA413" s="29">
        <f>IF(X413="","",U413&amp;"|"&amp;X413)</f>
        <v/>
      </c>
      <c r="AB413" s="29">
        <f>IF(Z413="","",U413&amp;"|"&amp;Z413)</f>
        <v/>
      </c>
    </row>
    <row r="414">
      <c r="M414" s="28" t="n"/>
      <c r="N414" s="33" t="n"/>
      <c r="O414" s="30" t="n"/>
      <c r="P414" s="30" t="n"/>
      <c r="Q414" s="28" t="n"/>
      <c r="R414" s="29">
        <f>IFERROR(TRIM(INDEX($A414:$L414,MATCH(Lists!$J$2,$A$1:$L$1,0))&amp;""),"")</f>
        <v/>
      </c>
      <c r="S414" s="29">
        <f>IFERROR(TRIM(INDEX($A414:$L414,MATCH(Lists!$J$3,$A$1:$L$1,0))&amp;""),"")</f>
        <v/>
      </c>
      <c r="T414" s="29">
        <f>IFERROR(TRIM(INDEX($A414:$L414,MATCH(Lists!$J$4,$A$1:$L$1,0))&amp;""),"")</f>
        <v/>
      </c>
      <c r="U414" s="29">
        <f>IFERROR(TRIM(INDEX($A414:$L414,MATCH(Lists!$J$5,$A$1:$L$1,0))&amp;""),"")</f>
        <v/>
      </c>
      <c r="V414" s="32">
        <f>IFERROR(IF(ISNUMBER(INDEX($A414:$L414,MATCH(Lists!$J$8,$A$1:$L$1,0))),INDEX($A414:$L414,MATCH(Lists!$J$8,$A$1:$L$1,0)),DATE(VALUE(LEFT(IFERROR(TRIM(INDEX($A414:$L414,MATCH(Lists!$J$8,$A$1:$L$1,0))&amp;""),""),4)),VALUE(MID(IFERROR(TRIM(INDEX($A414:$L414,MATCH(Lists!$J$8,$A$1:$L$1,0))&amp;""),""),6,2)),VALUE(MID(IFERROR(TRIM(INDEX($A414:$L414,MATCH(Lists!$J$8,$A$1:$L$1,0))&amp;""),""),9,2)))+TIME(VALUE(MID(IFERROR(TRIM(INDEX($A414:$L414,MATCH(Lists!$J$8,$A$1:$L$1,0))&amp;""),""),12,2)),VALUE(MID(IFERROR(TRIM(INDEX($A414:$L414,MATCH(Lists!$J$8,$A$1:$L$1,0))&amp;""),""),15,2)),VALUE(MID(IFERROR(TRIM(INDEX($A414:$L414,MATCH(Lists!$J$8,$A$1:$L$1,0))&amp;""),""),18,2)))),"")</f>
        <v/>
      </c>
      <c r="W414" s="29">
        <f>IF(V414="","",ROUND(V414*86400,0))</f>
        <v/>
      </c>
      <c r="X414" s="29">
        <f>IF(OR(R414="",U414="",W414=""),"",SUMPRODUCT(($U$2:$U$501=U414)*ISNUMBER($W$2:$W$501)*($W$2:$W$501&lt;W414))+SUMPRODUCT(($U$2:U414=U414)*($W$2:W414=W414)))</f>
        <v/>
      </c>
      <c r="Y414" s="29">
        <f>IF(R414="","",IF(LEN(O414)&gt;0,O414,IF(ISNUMBER(N414),"Offered","Waiting")))</f>
        <v/>
      </c>
      <c r="Z414" s="29">
        <f>IF(AND(Y414="Waiting",X414&lt;&gt;""),SUMPRODUCT(($U$2:$U$501=U414)*($Y$2:$Y$501="Waiting")*ISNUMBER($W$2:$W$501)*($W$2:$W$501&lt;W414))+SUMPRODUCT(($U$2:U414=U414)*($Y$2:Y414="Waiting")*($W$2:W414=W414)),"")</f>
        <v/>
      </c>
      <c r="AA414" s="29">
        <f>IF(X414="","",U414&amp;"|"&amp;X414)</f>
        <v/>
      </c>
      <c r="AB414" s="29">
        <f>IF(Z414="","",U414&amp;"|"&amp;Z414)</f>
        <v/>
      </c>
    </row>
    <row r="415">
      <c r="M415" s="28" t="n"/>
      <c r="N415" s="33" t="n"/>
      <c r="O415" s="30" t="n"/>
      <c r="P415" s="30" t="n"/>
      <c r="Q415" s="28" t="n"/>
      <c r="R415" s="29">
        <f>IFERROR(TRIM(INDEX($A415:$L415,MATCH(Lists!$J$2,$A$1:$L$1,0))&amp;""),"")</f>
        <v/>
      </c>
      <c r="S415" s="29">
        <f>IFERROR(TRIM(INDEX($A415:$L415,MATCH(Lists!$J$3,$A$1:$L$1,0))&amp;""),"")</f>
        <v/>
      </c>
      <c r="T415" s="29">
        <f>IFERROR(TRIM(INDEX($A415:$L415,MATCH(Lists!$J$4,$A$1:$L$1,0))&amp;""),"")</f>
        <v/>
      </c>
      <c r="U415" s="29">
        <f>IFERROR(TRIM(INDEX($A415:$L415,MATCH(Lists!$J$5,$A$1:$L$1,0))&amp;""),"")</f>
        <v/>
      </c>
      <c r="V415" s="32">
        <f>IFERROR(IF(ISNUMBER(INDEX($A415:$L415,MATCH(Lists!$J$8,$A$1:$L$1,0))),INDEX($A415:$L415,MATCH(Lists!$J$8,$A$1:$L$1,0)),DATE(VALUE(LEFT(IFERROR(TRIM(INDEX($A415:$L415,MATCH(Lists!$J$8,$A$1:$L$1,0))&amp;""),""),4)),VALUE(MID(IFERROR(TRIM(INDEX($A415:$L415,MATCH(Lists!$J$8,$A$1:$L$1,0))&amp;""),""),6,2)),VALUE(MID(IFERROR(TRIM(INDEX($A415:$L415,MATCH(Lists!$J$8,$A$1:$L$1,0))&amp;""),""),9,2)))+TIME(VALUE(MID(IFERROR(TRIM(INDEX($A415:$L415,MATCH(Lists!$J$8,$A$1:$L$1,0))&amp;""),""),12,2)),VALUE(MID(IFERROR(TRIM(INDEX($A415:$L415,MATCH(Lists!$J$8,$A$1:$L$1,0))&amp;""),""),15,2)),VALUE(MID(IFERROR(TRIM(INDEX($A415:$L415,MATCH(Lists!$J$8,$A$1:$L$1,0))&amp;""),""),18,2)))),"")</f>
        <v/>
      </c>
      <c r="W415" s="29">
        <f>IF(V415="","",ROUND(V415*86400,0))</f>
        <v/>
      </c>
      <c r="X415" s="29">
        <f>IF(OR(R415="",U415="",W415=""),"",SUMPRODUCT(($U$2:$U$501=U415)*ISNUMBER($W$2:$W$501)*($W$2:$W$501&lt;W415))+SUMPRODUCT(($U$2:U415=U415)*($W$2:W415=W415)))</f>
        <v/>
      </c>
      <c r="Y415" s="29">
        <f>IF(R415="","",IF(LEN(O415)&gt;0,O415,IF(ISNUMBER(N415),"Offered","Waiting")))</f>
        <v/>
      </c>
      <c r="Z415" s="29">
        <f>IF(AND(Y415="Waiting",X415&lt;&gt;""),SUMPRODUCT(($U$2:$U$501=U415)*($Y$2:$Y$501="Waiting")*ISNUMBER($W$2:$W$501)*($W$2:$W$501&lt;W415))+SUMPRODUCT(($U$2:U415=U415)*($Y$2:Y415="Waiting")*($W$2:W415=W415)),"")</f>
        <v/>
      </c>
      <c r="AA415" s="29">
        <f>IF(X415="","",U415&amp;"|"&amp;X415)</f>
        <v/>
      </c>
      <c r="AB415" s="29">
        <f>IF(Z415="","",U415&amp;"|"&amp;Z415)</f>
        <v/>
      </c>
    </row>
    <row r="416">
      <c r="M416" s="28" t="n"/>
      <c r="N416" s="33" t="n"/>
      <c r="O416" s="30" t="n"/>
      <c r="P416" s="30" t="n"/>
      <c r="Q416" s="28" t="n"/>
      <c r="R416" s="29">
        <f>IFERROR(TRIM(INDEX($A416:$L416,MATCH(Lists!$J$2,$A$1:$L$1,0))&amp;""),"")</f>
        <v/>
      </c>
      <c r="S416" s="29">
        <f>IFERROR(TRIM(INDEX($A416:$L416,MATCH(Lists!$J$3,$A$1:$L$1,0))&amp;""),"")</f>
        <v/>
      </c>
      <c r="T416" s="29">
        <f>IFERROR(TRIM(INDEX($A416:$L416,MATCH(Lists!$J$4,$A$1:$L$1,0))&amp;""),"")</f>
        <v/>
      </c>
      <c r="U416" s="29">
        <f>IFERROR(TRIM(INDEX($A416:$L416,MATCH(Lists!$J$5,$A$1:$L$1,0))&amp;""),"")</f>
        <v/>
      </c>
      <c r="V416" s="32">
        <f>IFERROR(IF(ISNUMBER(INDEX($A416:$L416,MATCH(Lists!$J$8,$A$1:$L$1,0))),INDEX($A416:$L416,MATCH(Lists!$J$8,$A$1:$L$1,0)),DATE(VALUE(LEFT(IFERROR(TRIM(INDEX($A416:$L416,MATCH(Lists!$J$8,$A$1:$L$1,0))&amp;""),""),4)),VALUE(MID(IFERROR(TRIM(INDEX($A416:$L416,MATCH(Lists!$J$8,$A$1:$L$1,0))&amp;""),""),6,2)),VALUE(MID(IFERROR(TRIM(INDEX($A416:$L416,MATCH(Lists!$J$8,$A$1:$L$1,0))&amp;""),""),9,2)))+TIME(VALUE(MID(IFERROR(TRIM(INDEX($A416:$L416,MATCH(Lists!$J$8,$A$1:$L$1,0))&amp;""),""),12,2)),VALUE(MID(IFERROR(TRIM(INDEX($A416:$L416,MATCH(Lists!$J$8,$A$1:$L$1,0))&amp;""),""),15,2)),VALUE(MID(IFERROR(TRIM(INDEX($A416:$L416,MATCH(Lists!$J$8,$A$1:$L$1,0))&amp;""),""),18,2)))),"")</f>
        <v/>
      </c>
      <c r="W416" s="29">
        <f>IF(V416="","",ROUND(V416*86400,0))</f>
        <v/>
      </c>
      <c r="X416" s="29">
        <f>IF(OR(R416="",U416="",W416=""),"",SUMPRODUCT(($U$2:$U$501=U416)*ISNUMBER($W$2:$W$501)*($W$2:$W$501&lt;W416))+SUMPRODUCT(($U$2:U416=U416)*($W$2:W416=W416)))</f>
        <v/>
      </c>
      <c r="Y416" s="29">
        <f>IF(R416="","",IF(LEN(O416)&gt;0,O416,IF(ISNUMBER(N416),"Offered","Waiting")))</f>
        <v/>
      </c>
      <c r="Z416" s="29">
        <f>IF(AND(Y416="Waiting",X416&lt;&gt;""),SUMPRODUCT(($U$2:$U$501=U416)*($Y$2:$Y$501="Waiting")*ISNUMBER($W$2:$W$501)*($W$2:$W$501&lt;W416))+SUMPRODUCT(($U$2:U416=U416)*($Y$2:Y416="Waiting")*($W$2:W416=W416)),"")</f>
        <v/>
      </c>
      <c r="AA416" s="29">
        <f>IF(X416="","",U416&amp;"|"&amp;X416)</f>
        <v/>
      </c>
      <c r="AB416" s="29">
        <f>IF(Z416="","",U416&amp;"|"&amp;Z416)</f>
        <v/>
      </c>
    </row>
    <row r="417">
      <c r="M417" s="28" t="n"/>
      <c r="N417" s="33" t="n"/>
      <c r="O417" s="30" t="n"/>
      <c r="P417" s="30" t="n"/>
      <c r="Q417" s="28" t="n"/>
      <c r="R417" s="29">
        <f>IFERROR(TRIM(INDEX($A417:$L417,MATCH(Lists!$J$2,$A$1:$L$1,0))&amp;""),"")</f>
        <v/>
      </c>
      <c r="S417" s="29">
        <f>IFERROR(TRIM(INDEX($A417:$L417,MATCH(Lists!$J$3,$A$1:$L$1,0))&amp;""),"")</f>
        <v/>
      </c>
      <c r="T417" s="29">
        <f>IFERROR(TRIM(INDEX($A417:$L417,MATCH(Lists!$J$4,$A$1:$L$1,0))&amp;""),"")</f>
        <v/>
      </c>
      <c r="U417" s="29">
        <f>IFERROR(TRIM(INDEX($A417:$L417,MATCH(Lists!$J$5,$A$1:$L$1,0))&amp;""),"")</f>
        <v/>
      </c>
      <c r="V417" s="32">
        <f>IFERROR(IF(ISNUMBER(INDEX($A417:$L417,MATCH(Lists!$J$8,$A$1:$L$1,0))),INDEX($A417:$L417,MATCH(Lists!$J$8,$A$1:$L$1,0)),DATE(VALUE(LEFT(IFERROR(TRIM(INDEX($A417:$L417,MATCH(Lists!$J$8,$A$1:$L$1,0))&amp;""),""),4)),VALUE(MID(IFERROR(TRIM(INDEX($A417:$L417,MATCH(Lists!$J$8,$A$1:$L$1,0))&amp;""),""),6,2)),VALUE(MID(IFERROR(TRIM(INDEX($A417:$L417,MATCH(Lists!$J$8,$A$1:$L$1,0))&amp;""),""),9,2)))+TIME(VALUE(MID(IFERROR(TRIM(INDEX($A417:$L417,MATCH(Lists!$J$8,$A$1:$L$1,0))&amp;""),""),12,2)),VALUE(MID(IFERROR(TRIM(INDEX($A417:$L417,MATCH(Lists!$J$8,$A$1:$L$1,0))&amp;""),""),15,2)),VALUE(MID(IFERROR(TRIM(INDEX($A417:$L417,MATCH(Lists!$J$8,$A$1:$L$1,0))&amp;""),""),18,2)))),"")</f>
        <v/>
      </c>
      <c r="W417" s="29">
        <f>IF(V417="","",ROUND(V417*86400,0))</f>
        <v/>
      </c>
      <c r="X417" s="29">
        <f>IF(OR(R417="",U417="",W417=""),"",SUMPRODUCT(($U$2:$U$501=U417)*ISNUMBER($W$2:$W$501)*($W$2:$W$501&lt;W417))+SUMPRODUCT(($U$2:U417=U417)*($W$2:W417=W417)))</f>
        <v/>
      </c>
      <c r="Y417" s="29">
        <f>IF(R417="","",IF(LEN(O417)&gt;0,O417,IF(ISNUMBER(N417),"Offered","Waiting")))</f>
        <v/>
      </c>
      <c r="Z417" s="29">
        <f>IF(AND(Y417="Waiting",X417&lt;&gt;""),SUMPRODUCT(($U$2:$U$501=U417)*($Y$2:$Y$501="Waiting")*ISNUMBER($W$2:$W$501)*($W$2:$W$501&lt;W417))+SUMPRODUCT(($U$2:U417=U417)*($Y$2:Y417="Waiting")*($W$2:W417=W417)),"")</f>
        <v/>
      </c>
      <c r="AA417" s="29">
        <f>IF(X417="","",U417&amp;"|"&amp;X417)</f>
        <v/>
      </c>
      <c r="AB417" s="29">
        <f>IF(Z417="","",U417&amp;"|"&amp;Z417)</f>
        <v/>
      </c>
    </row>
    <row r="418">
      <c r="M418" s="28" t="n"/>
      <c r="N418" s="33" t="n"/>
      <c r="O418" s="30" t="n"/>
      <c r="P418" s="30" t="n"/>
      <c r="Q418" s="28" t="n"/>
      <c r="R418" s="29">
        <f>IFERROR(TRIM(INDEX($A418:$L418,MATCH(Lists!$J$2,$A$1:$L$1,0))&amp;""),"")</f>
        <v/>
      </c>
      <c r="S418" s="29">
        <f>IFERROR(TRIM(INDEX($A418:$L418,MATCH(Lists!$J$3,$A$1:$L$1,0))&amp;""),"")</f>
        <v/>
      </c>
      <c r="T418" s="29">
        <f>IFERROR(TRIM(INDEX($A418:$L418,MATCH(Lists!$J$4,$A$1:$L$1,0))&amp;""),"")</f>
        <v/>
      </c>
      <c r="U418" s="29">
        <f>IFERROR(TRIM(INDEX($A418:$L418,MATCH(Lists!$J$5,$A$1:$L$1,0))&amp;""),"")</f>
        <v/>
      </c>
      <c r="V418" s="32">
        <f>IFERROR(IF(ISNUMBER(INDEX($A418:$L418,MATCH(Lists!$J$8,$A$1:$L$1,0))),INDEX($A418:$L418,MATCH(Lists!$J$8,$A$1:$L$1,0)),DATE(VALUE(LEFT(IFERROR(TRIM(INDEX($A418:$L418,MATCH(Lists!$J$8,$A$1:$L$1,0))&amp;""),""),4)),VALUE(MID(IFERROR(TRIM(INDEX($A418:$L418,MATCH(Lists!$J$8,$A$1:$L$1,0))&amp;""),""),6,2)),VALUE(MID(IFERROR(TRIM(INDEX($A418:$L418,MATCH(Lists!$J$8,$A$1:$L$1,0))&amp;""),""),9,2)))+TIME(VALUE(MID(IFERROR(TRIM(INDEX($A418:$L418,MATCH(Lists!$J$8,$A$1:$L$1,0))&amp;""),""),12,2)),VALUE(MID(IFERROR(TRIM(INDEX($A418:$L418,MATCH(Lists!$J$8,$A$1:$L$1,0))&amp;""),""),15,2)),VALUE(MID(IFERROR(TRIM(INDEX($A418:$L418,MATCH(Lists!$J$8,$A$1:$L$1,0))&amp;""),""),18,2)))),"")</f>
        <v/>
      </c>
      <c r="W418" s="29">
        <f>IF(V418="","",ROUND(V418*86400,0))</f>
        <v/>
      </c>
      <c r="X418" s="29">
        <f>IF(OR(R418="",U418="",W418=""),"",SUMPRODUCT(($U$2:$U$501=U418)*ISNUMBER($W$2:$W$501)*($W$2:$W$501&lt;W418))+SUMPRODUCT(($U$2:U418=U418)*($W$2:W418=W418)))</f>
        <v/>
      </c>
      <c r="Y418" s="29">
        <f>IF(R418="","",IF(LEN(O418)&gt;0,O418,IF(ISNUMBER(N418),"Offered","Waiting")))</f>
        <v/>
      </c>
      <c r="Z418" s="29">
        <f>IF(AND(Y418="Waiting",X418&lt;&gt;""),SUMPRODUCT(($U$2:$U$501=U418)*($Y$2:$Y$501="Waiting")*ISNUMBER($W$2:$W$501)*($W$2:$W$501&lt;W418))+SUMPRODUCT(($U$2:U418=U418)*($Y$2:Y418="Waiting")*($W$2:W418=W418)),"")</f>
        <v/>
      </c>
      <c r="AA418" s="29">
        <f>IF(X418="","",U418&amp;"|"&amp;X418)</f>
        <v/>
      </c>
      <c r="AB418" s="29">
        <f>IF(Z418="","",U418&amp;"|"&amp;Z418)</f>
        <v/>
      </c>
    </row>
    <row r="419">
      <c r="M419" s="28" t="n"/>
      <c r="N419" s="33" t="n"/>
      <c r="O419" s="30" t="n"/>
      <c r="P419" s="30" t="n"/>
      <c r="Q419" s="28" t="n"/>
      <c r="R419" s="29">
        <f>IFERROR(TRIM(INDEX($A419:$L419,MATCH(Lists!$J$2,$A$1:$L$1,0))&amp;""),"")</f>
        <v/>
      </c>
      <c r="S419" s="29">
        <f>IFERROR(TRIM(INDEX($A419:$L419,MATCH(Lists!$J$3,$A$1:$L$1,0))&amp;""),"")</f>
        <v/>
      </c>
      <c r="T419" s="29">
        <f>IFERROR(TRIM(INDEX($A419:$L419,MATCH(Lists!$J$4,$A$1:$L$1,0))&amp;""),"")</f>
        <v/>
      </c>
      <c r="U419" s="29">
        <f>IFERROR(TRIM(INDEX($A419:$L419,MATCH(Lists!$J$5,$A$1:$L$1,0))&amp;""),"")</f>
        <v/>
      </c>
      <c r="V419" s="32">
        <f>IFERROR(IF(ISNUMBER(INDEX($A419:$L419,MATCH(Lists!$J$8,$A$1:$L$1,0))),INDEX($A419:$L419,MATCH(Lists!$J$8,$A$1:$L$1,0)),DATE(VALUE(LEFT(IFERROR(TRIM(INDEX($A419:$L419,MATCH(Lists!$J$8,$A$1:$L$1,0))&amp;""),""),4)),VALUE(MID(IFERROR(TRIM(INDEX($A419:$L419,MATCH(Lists!$J$8,$A$1:$L$1,0))&amp;""),""),6,2)),VALUE(MID(IFERROR(TRIM(INDEX($A419:$L419,MATCH(Lists!$J$8,$A$1:$L$1,0))&amp;""),""),9,2)))+TIME(VALUE(MID(IFERROR(TRIM(INDEX($A419:$L419,MATCH(Lists!$J$8,$A$1:$L$1,0))&amp;""),""),12,2)),VALUE(MID(IFERROR(TRIM(INDEX($A419:$L419,MATCH(Lists!$J$8,$A$1:$L$1,0))&amp;""),""),15,2)),VALUE(MID(IFERROR(TRIM(INDEX($A419:$L419,MATCH(Lists!$J$8,$A$1:$L$1,0))&amp;""),""),18,2)))),"")</f>
        <v/>
      </c>
      <c r="W419" s="29">
        <f>IF(V419="","",ROUND(V419*86400,0))</f>
        <v/>
      </c>
      <c r="X419" s="29">
        <f>IF(OR(R419="",U419="",W419=""),"",SUMPRODUCT(($U$2:$U$501=U419)*ISNUMBER($W$2:$W$501)*($W$2:$W$501&lt;W419))+SUMPRODUCT(($U$2:U419=U419)*($W$2:W419=W419)))</f>
        <v/>
      </c>
      <c r="Y419" s="29">
        <f>IF(R419="","",IF(LEN(O419)&gt;0,O419,IF(ISNUMBER(N419),"Offered","Waiting")))</f>
        <v/>
      </c>
      <c r="Z419" s="29">
        <f>IF(AND(Y419="Waiting",X419&lt;&gt;""),SUMPRODUCT(($U$2:$U$501=U419)*($Y$2:$Y$501="Waiting")*ISNUMBER($W$2:$W$501)*($W$2:$W$501&lt;W419))+SUMPRODUCT(($U$2:U419=U419)*($Y$2:Y419="Waiting")*($W$2:W419=W419)),"")</f>
        <v/>
      </c>
      <c r="AA419" s="29">
        <f>IF(X419="","",U419&amp;"|"&amp;X419)</f>
        <v/>
      </c>
      <c r="AB419" s="29">
        <f>IF(Z419="","",U419&amp;"|"&amp;Z419)</f>
        <v/>
      </c>
    </row>
    <row r="420">
      <c r="M420" s="28" t="n"/>
      <c r="N420" s="33" t="n"/>
      <c r="O420" s="30" t="n"/>
      <c r="P420" s="30" t="n"/>
      <c r="Q420" s="28" t="n"/>
      <c r="R420" s="29">
        <f>IFERROR(TRIM(INDEX($A420:$L420,MATCH(Lists!$J$2,$A$1:$L$1,0))&amp;""),"")</f>
        <v/>
      </c>
      <c r="S420" s="29">
        <f>IFERROR(TRIM(INDEX($A420:$L420,MATCH(Lists!$J$3,$A$1:$L$1,0))&amp;""),"")</f>
        <v/>
      </c>
      <c r="T420" s="29">
        <f>IFERROR(TRIM(INDEX($A420:$L420,MATCH(Lists!$J$4,$A$1:$L$1,0))&amp;""),"")</f>
        <v/>
      </c>
      <c r="U420" s="29">
        <f>IFERROR(TRIM(INDEX($A420:$L420,MATCH(Lists!$J$5,$A$1:$L$1,0))&amp;""),"")</f>
        <v/>
      </c>
      <c r="V420" s="32">
        <f>IFERROR(IF(ISNUMBER(INDEX($A420:$L420,MATCH(Lists!$J$8,$A$1:$L$1,0))),INDEX($A420:$L420,MATCH(Lists!$J$8,$A$1:$L$1,0)),DATE(VALUE(LEFT(IFERROR(TRIM(INDEX($A420:$L420,MATCH(Lists!$J$8,$A$1:$L$1,0))&amp;""),""),4)),VALUE(MID(IFERROR(TRIM(INDEX($A420:$L420,MATCH(Lists!$J$8,$A$1:$L$1,0))&amp;""),""),6,2)),VALUE(MID(IFERROR(TRIM(INDEX($A420:$L420,MATCH(Lists!$J$8,$A$1:$L$1,0))&amp;""),""),9,2)))+TIME(VALUE(MID(IFERROR(TRIM(INDEX($A420:$L420,MATCH(Lists!$J$8,$A$1:$L$1,0))&amp;""),""),12,2)),VALUE(MID(IFERROR(TRIM(INDEX($A420:$L420,MATCH(Lists!$J$8,$A$1:$L$1,0))&amp;""),""),15,2)),VALUE(MID(IFERROR(TRIM(INDEX($A420:$L420,MATCH(Lists!$J$8,$A$1:$L$1,0))&amp;""),""),18,2)))),"")</f>
        <v/>
      </c>
      <c r="W420" s="29">
        <f>IF(V420="","",ROUND(V420*86400,0))</f>
        <v/>
      </c>
      <c r="X420" s="29">
        <f>IF(OR(R420="",U420="",W420=""),"",SUMPRODUCT(($U$2:$U$501=U420)*ISNUMBER($W$2:$W$501)*($W$2:$W$501&lt;W420))+SUMPRODUCT(($U$2:U420=U420)*($W$2:W420=W420)))</f>
        <v/>
      </c>
      <c r="Y420" s="29">
        <f>IF(R420="","",IF(LEN(O420)&gt;0,O420,IF(ISNUMBER(N420),"Offered","Waiting")))</f>
        <v/>
      </c>
      <c r="Z420" s="29">
        <f>IF(AND(Y420="Waiting",X420&lt;&gt;""),SUMPRODUCT(($U$2:$U$501=U420)*($Y$2:$Y$501="Waiting")*ISNUMBER($W$2:$W$501)*($W$2:$W$501&lt;W420))+SUMPRODUCT(($U$2:U420=U420)*($Y$2:Y420="Waiting")*($W$2:W420=W420)),"")</f>
        <v/>
      </c>
      <c r="AA420" s="29">
        <f>IF(X420="","",U420&amp;"|"&amp;X420)</f>
        <v/>
      </c>
      <c r="AB420" s="29">
        <f>IF(Z420="","",U420&amp;"|"&amp;Z420)</f>
        <v/>
      </c>
    </row>
    <row r="421">
      <c r="M421" s="28" t="n"/>
      <c r="N421" s="33" t="n"/>
      <c r="O421" s="30" t="n"/>
      <c r="P421" s="30" t="n"/>
      <c r="Q421" s="28" t="n"/>
      <c r="R421" s="29">
        <f>IFERROR(TRIM(INDEX($A421:$L421,MATCH(Lists!$J$2,$A$1:$L$1,0))&amp;""),"")</f>
        <v/>
      </c>
      <c r="S421" s="29">
        <f>IFERROR(TRIM(INDEX($A421:$L421,MATCH(Lists!$J$3,$A$1:$L$1,0))&amp;""),"")</f>
        <v/>
      </c>
      <c r="T421" s="29">
        <f>IFERROR(TRIM(INDEX($A421:$L421,MATCH(Lists!$J$4,$A$1:$L$1,0))&amp;""),"")</f>
        <v/>
      </c>
      <c r="U421" s="29">
        <f>IFERROR(TRIM(INDEX($A421:$L421,MATCH(Lists!$J$5,$A$1:$L$1,0))&amp;""),"")</f>
        <v/>
      </c>
      <c r="V421" s="32">
        <f>IFERROR(IF(ISNUMBER(INDEX($A421:$L421,MATCH(Lists!$J$8,$A$1:$L$1,0))),INDEX($A421:$L421,MATCH(Lists!$J$8,$A$1:$L$1,0)),DATE(VALUE(LEFT(IFERROR(TRIM(INDEX($A421:$L421,MATCH(Lists!$J$8,$A$1:$L$1,0))&amp;""),""),4)),VALUE(MID(IFERROR(TRIM(INDEX($A421:$L421,MATCH(Lists!$J$8,$A$1:$L$1,0))&amp;""),""),6,2)),VALUE(MID(IFERROR(TRIM(INDEX($A421:$L421,MATCH(Lists!$J$8,$A$1:$L$1,0))&amp;""),""),9,2)))+TIME(VALUE(MID(IFERROR(TRIM(INDEX($A421:$L421,MATCH(Lists!$J$8,$A$1:$L$1,0))&amp;""),""),12,2)),VALUE(MID(IFERROR(TRIM(INDEX($A421:$L421,MATCH(Lists!$J$8,$A$1:$L$1,0))&amp;""),""),15,2)),VALUE(MID(IFERROR(TRIM(INDEX($A421:$L421,MATCH(Lists!$J$8,$A$1:$L$1,0))&amp;""),""),18,2)))),"")</f>
        <v/>
      </c>
      <c r="W421" s="29">
        <f>IF(V421="","",ROUND(V421*86400,0))</f>
        <v/>
      </c>
      <c r="X421" s="29">
        <f>IF(OR(R421="",U421="",W421=""),"",SUMPRODUCT(($U$2:$U$501=U421)*ISNUMBER($W$2:$W$501)*($W$2:$W$501&lt;W421))+SUMPRODUCT(($U$2:U421=U421)*($W$2:W421=W421)))</f>
        <v/>
      </c>
      <c r="Y421" s="29">
        <f>IF(R421="","",IF(LEN(O421)&gt;0,O421,IF(ISNUMBER(N421),"Offered","Waiting")))</f>
        <v/>
      </c>
      <c r="Z421" s="29">
        <f>IF(AND(Y421="Waiting",X421&lt;&gt;""),SUMPRODUCT(($U$2:$U$501=U421)*($Y$2:$Y$501="Waiting")*ISNUMBER($W$2:$W$501)*($W$2:$W$501&lt;W421))+SUMPRODUCT(($U$2:U421=U421)*($Y$2:Y421="Waiting")*($W$2:W421=W421)),"")</f>
        <v/>
      </c>
      <c r="AA421" s="29">
        <f>IF(X421="","",U421&amp;"|"&amp;X421)</f>
        <v/>
      </c>
      <c r="AB421" s="29">
        <f>IF(Z421="","",U421&amp;"|"&amp;Z421)</f>
        <v/>
      </c>
    </row>
    <row r="422">
      <c r="M422" s="28" t="n"/>
      <c r="N422" s="33" t="n"/>
      <c r="O422" s="30" t="n"/>
      <c r="P422" s="30" t="n"/>
      <c r="Q422" s="28" t="n"/>
      <c r="R422" s="29">
        <f>IFERROR(TRIM(INDEX($A422:$L422,MATCH(Lists!$J$2,$A$1:$L$1,0))&amp;""),"")</f>
        <v/>
      </c>
      <c r="S422" s="29">
        <f>IFERROR(TRIM(INDEX($A422:$L422,MATCH(Lists!$J$3,$A$1:$L$1,0))&amp;""),"")</f>
        <v/>
      </c>
      <c r="T422" s="29">
        <f>IFERROR(TRIM(INDEX($A422:$L422,MATCH(Lists!$J$4,$A$1:$L$1,0))&amp;""),"")</f>
        <v/>
      </c>
      <c r="U422" s="29">
        <f>IFERROR(TRIM(INDEX($A422:$L422,MATCH(Lists!$J$5,$A$1:$L$1,0))&amp;""),"")</f>
        <v/>
      </c>
      <c r="V422" s="32">
        <f>IFERROR(IF(ISNUMBER(INDEX($A422:$L422,MATCH(Lists!$J$8,$A$1:$L$1,0))),INDEX($A422:$L422,MATCH(Lists!$J$8,$A$1:$L$1,0)),DATE(VALUE(LEFT(IFERROR(TRIM(INDEX($A422:$L422,MATCH(Lists!$J$8,$A$1:$L$1,0))&amp;""),""),4)),VALUE(MID(IFERROR(TRIM(INDEX($A422:$L422,MATCH(Lists!$J$8,$A$1:$L$1,0))&amp;""),""),6,2)),VALUE(MID(IFERROR(TRIM(INDEX($A422:$L422,MATCH(Lists!$J$8,$A$1:$L$1,0))&amp;""),""),9,2)))+TIME(VALUE(MID(IFERROR(TRIM(INDEX($A422:$L422,MATCH(Lists!$J$8,$A$1:$L$1,0))&amp;""),""),12,2)),VALUE(MID(IFERROR(TRIM(INDEX($A422:$L422,MATCH(Lists!$J$8,$A$1:$L$1,0))&amp;""),""),15,2)),VALUE(MID(IFERROR(TRIM(INDEX($A422:$L422,MATCH(Lists!$J$8,$A$1:$L$1,0))&amp;""),""),18,2)))),"")</f>
        <v/>
      </c>
      <c r="W422" s="29">
        <f>IF(V422="","",ROUND(V422*86400,0))</f>
        <v/>
      </c>
      <c r="X422" s="29">
        <f>IF(OR(R422="",U422="",W422=""),"",SUMPRODUCT(($U$2:$U$501=U422)*ISNUMBER($W$2:$W$501)*($W$2:$W$501&lt;W422))+SUMPRODUCT(($U$2:U422=U422)*($W$2:W422=W422)))</f>
        <v/>
      </c>
      <c r="Y422" s="29">
        <f>IF(R422="","",IF(LEN(O422)&gt;0,O422,IF(ISNUMBER(N422),"Offered","Waiting")))</f>
        <v/>
      </c>
      <c r="Z422" s="29">
        <f>IF(AND(Y422="Waiting",X422&lt;&gt;""),SUMPRODUCT(($U$2:$U$501=U422)*($Y$2:$Y$501="Waiting")*ISNUMBER($W$2:$W$501)*($W$2:$W$501&lt;W422))+SUMPRODUCT(($U$2:U422=U422)*($Y$2:Y422="Waiting")*($W$2:W422=W422)),"")</f>
        <v/>
      </c>
      <c r="AA422" s="29">
        <f>IF(X422="","",U422&amp;"|"&amp;X422)</f>
        <v/>
      </c>
      <c r="AB422" s="29">
        <f>IF(Z422="","",U422&amp;"|"&amp;Z422)</f>
        <v/>
      </c>
    </row>
    <row r="423">
      <c r="M423" s="28" t="n"/>
      <c r="N423" s="33" t="n"/>
      <c r="O423" s="30" t="n"/>
      <c r="P423" s="30" t="n"/>
      <c r="Q423" s="28" t="n"/>
      <c r="R423" s="29">
        <f>IFERROR(TRIM(INDEX($A423:$L423,MATCH(Lists!$J$2,$A$1:$L$1,0))&amp;""),"")</f>
        <v/>
      </c>
      <c r="S423" s="29">
        <f>IFERROR(TRIM(INDEX($A423:$L423,MATCH(Lists!$J$3,$A$1:$L$1,0))&amp;""),"")</f>
        <v/>
      </c>
      <c r="T423" s="29">
        <f>IFERROR(TRIM(INDEX($A423:$L423,MATCH(Lists!$J$4,$A$1:$L$1,0))&amp;""),"")</f>
        <v/>
      </c>
      <c r="U423" s="29">
        <f>IFERROR(TRIM(INDEX($A423:$L423,MATCH(Lists!$J$5,$A$1:$L$1,0))&amp;""),"")</f>
        <v/>
      </c>
      <c r="V423" s="32">
        <f>IFERROR(IF(ISNUMBER(INDEX($A423:$L423,MATCH(Lists!$J$8,$A$1:$L$1,0))),INDEX($A423:$L423,MATCH(Lists!$J$8,$A$1:$L$1,0)),DATE(VALUE(LEFT(IFERROR(TRIM(INDEX($A423:$L423,MATCH(Lists!$J$8,$A$1:$L$1,0))&amp;""),""),4)),VALUE(MID(IFERROR(TRIM(INDEX($A423:$L423,MATCH(Lists!$J$8,$A$1:$L$1,0))&amp;""),""),6,2)),VALUE(MID(IFERROR(TRIM(INDEX($A423:$L423,MATCH(Lists!$J$8,$A$1:$L$1,0))&amp;""),""),9,2)))+TIME(VALUE(MID(IFERROR(TRIM(INDEX($A423:$L423,MATCH(Lists!$J$8,$A$1:$L$1,0))&amp;""),""),12,2)),VALUE(MID(IFERROR(TRIM(INDEX($A423:$L423,MATCH(Lists!$J$8,$A$1:$L$1,0))&amp;""),""),15,2)),VALUE(MID(IFERROR(TRIM(INDEX($A423:$L423,MATCH(Lists!$J$8,$A$1:$L$1,0))&amp;""),""),18,2)))),"")</f>
        <v/>
      </c>
      <c r="W423" s="29">
        <f>IF(V423="","",ROUND(V423*86400,0))</f>
        <v/>
      </c>
      <c r="X423" s="29">
        <f>IF(OR(R423="",U423="",W423=""),"",SUMPRODUCT(($U$2:$U$501=U423)*ISNUMBER($W$2:$W$501)*($W$2:$W$501&lt;W423))+SUMPRODUCT(($U$2:U423=U423)*($W$2:W423=W423)))</f>
        <v/>
      </c>
      <c r="Y423" s="29">
        <f>IF(R423="","",IF(LEN(O423)&gt;0,O423,IF(ISNUMBER(N423),"Offered","Waiting")))</f>
        <v/>
      </c>
      <c r="Z423" s="29">
        <f>IF(AND(Y423="Waiting",X423&lt;&gt;""),SUMPRODUCT(($U$2:$U$501=U423)*($Y$2:$Y$501="Waiting")*ISNUMBER($W$2:$W$501)*($W$2:$W$501&lt;W423))+SUMPRODUCT(($U$2:U423=U423)*($Y$2:Y423="Waiting")*($W$2:W423=W423)),"")</f>
        <v/>
      </c>
      <c r="AA423" s="29">
        <f>IF(X423="","",U423&amp;"|"&amp;X423)</f>
        <v/>
      </c>
      <c r="AB423" s="29">
        <f>IF(Z423="","",U423&amp;"|"&amp;Z423)</f>
        <v/>
      </c>
    </row>
    <row r="424">
      <c r="M424" s="28" t="n"/>
      <c r="N424" s="33" t="n"/>
      <c r="O424" s="30" t="n"/>
      <c r="P424" s="30" t="n"/>
      <c r="Q424" s="28" t="n"/>
      <c r="R424" s="29">
        <f>IFERROR(TRIM(INDEX($A424:$L424,MATCH(Lists!$J$2,$A$1:$L$1,0))&amp;""),"")</f>
        <v/>
      </c>
      <c r="S424" s="29">
        <f>IFERROR(TRIM(INDEX($A424:$L424,MATCH(Lists!$J$3,$A$1:$L$1,0))&amp;""),"")</f>
        <v/>
      </c>
      <c r="T424" s="29">
        <f>IFERROR(TRIM(INDEX($A424:$L424,MATCH(Lists!$J$4,$A$1:$L$1,0))&amp;""),"")</f>
        <v/>
      </c>
      <c r="U424" s="29">
        <f>IFERROR(TRIM(INDEX($A424:$L424,MATCH(Lists!$J$5,$A$1:$L$1,0))&amp;""),"")</f>
        <v/>
      </c>
      <c r="V424" s="32">
        <f>IFERROR(IF(ISNUMBER(INDEX($A424:$L424,MATCH(Lists!$J$8,$A$1:$L$1,0))),INDEX($A424:$L424,MATCH(Lists!$J$8,$A$1:$L$1,0)),DATE(VALUE(LEFT(IFERROR(TRIM(INDEX($A424:$L424,MATCH(Lists!$J$8,$A$1:$L$1,0))&amp;""),""),4)),VALUE(MID(IFERROR(TRIM(INDEX($A424:$L424,MATCH(Lists!$J$8,$A$1:$L$1,0))&amp;""),""),6,2)),VALUE(MID(IFERROR(TRIM(INDEX($A424:$L424,MATCH(Lists!$J$8,$A$1:$L$1,0))&amp;""),""),9,2)))+TIME(VALUE(MID(IFERROR(TRIM(INDEX($A424:$L424,MATCH(Lists!$J$8,$A$1:$L$1,0))&amp;""),""),12,2)),VALUE(MID(IFERROR(TRIM(INDEX($A424:$L424,MATCH(Lists!$J$8,$A$1:$L$1,0))&amp;""),""),15,2)),VALUE(MID(IFERROR(TRIM(INDEX($A424:$L424,MATCH(Lists!$J$8,$A$1:$L$1,0))&amp;""),""),18,2)))),"")</f>
        <v/>
      </c>
      <c r="W424" s="29">
        <f>IF(V424="","",ROUND(V424*86400,0))</f>
        <v/>
      </c>
      <c r="X424" s="29">
        <f>IF(OR(R424="",U424="",W424=""),"",SUMPRODUCT(($U$2:$U$501=U424)*ISNUMBER($W$2:$W$501)*($W$2:$W$501&lt;W424))+SUMPRODUCT(($U$2:U424=U424)*($W$2:W424=W424)))</f>
        <v/>
      </c>
      <c r="Y424" s="29">
        <f>IF(R424="","",IF(LEN(O424)&gt;0,O424,IF(ISNUMBER(N424),"Offered","Waiting")))</f>
        <v/>
      </c>
      <c r="Z424" s="29">
        <f>IF(AND(Y424="Waiting",X424&lt;&gt;""),SUMPRODUCT(($U$2:$U$501=U424)*($Y$2:$Y$501="Waiting")*ISNUMBER($W$2:$W$501)*($W$2:$W$501&lt;W424))+SUMPRODUCT(($U$2:U424=U424)*($Y$2:Y424="Waiting")*($W$2:W424=W424)),"")</f>
        <v/>
      </c>
      <c r="AA424" s="29">
        <f>IF(X424="","",U424&amp;"|"&amp;X424)</f>
        <v/>
      </c>
      <c r="AB424" s="29">
        <f>IF(Z424="","",U424&amp;"|"&amp;Z424)</f>
        <v/>
      </c>
    </row>
    <row r="425">
      <c r="M425" s="28" t="n"/>
      <c r="N425" s="33" t="n"/>
      <c r="O425" s="30" t="n"/>
      <c r="P425" s="30" t="n"/>
      <c r="Q425" s="28" t="n"/>
      <c r="R425" s="29">
        <f>IFERROR(TRIM(INDEX($A425:$L425,MATCH(Lists!$J$2,$A$1:$L$1,0))&amp;""),"")</f>
        <v/>
      </c>
      <c r="S425" s="29">
        <f>IFERROR(TRIM(INDEX($A425:$L425,MATCH(Lists!$J$3,$A$1:$L$1,0))&amp;""),"")</f>
        <v/>
      </c>
      <c r="T425" s="29">
        <f>IFERROR(TRIM(INDEX($A425:$L425,MATCH(Lists!$J$4,$A$1:$L$1,0))&amp;""),"")</f>
        <v/>
      </c>
      <c r="U425" s="29">
        <f>IFERROR(TRIM(INDEX($A425:$L425,MATCH(Lists!$J$5,$A$1:$L$1,0))&amp;""),"")</f>
        <v/>
      </c>
      <c r="V425" s="32">
        <f>IFERROR(IF(ISNUMBER(INDEX($A425:$L425,MATCH(Lists!$J$8,$A$1:$L$1,0))),INDEX($A425:$L425,MATCH(Lists!$J$8,$A$1:$L$1,0)),DATE(VALUE(LEFT(IFERROR(TRIM(INDEX($A425:$L425,MATCH(Lists!$J$8,$A$1:$L$1,0))&amp;""),""),4)),VALUE(MID(IFERROR(TRIM(INDEX($A425:$L425,MATCH(Lists!$J$8,$A$1:$L$1,0))&amp;""),""),6,2)),VALUE(MID(IFERROR(TRIM(INDEX($A425:$L425,MATCH(Lists!$J$8,$A$1:$L$1,0))&amp;""),""),9,2)))+TIME(VALUE(MID(IFERROR(TRIM(INDEX($A425:$L425,MATCH(Lists!$J$8,$A$1:$L$1,0))&amp;""),""),12,2)),VALUE(MID(IFERROR(TRIM(INDEX($A425:$L425,MATCH(Lists!$J$8,$A$1:$L$1,0))&amp;""),""),15,2)),VALUE(MID(IFERROR(TRIM(INDEX($A425:$L425,MATCH(Lists!$J$8,$A$1:$L$1,0))&amp;""),""),18,2)))),"")</f>
        <v/>
      </c>
      <c r="W425" s="29">
        <f>IF(V425="","",ROUND(V425*86400,0))</f>
        <v/>
      </c>
      <c r="X425" s="29">
        <f>IF(OR(R425="",U425="",W425=""),"",SUMPRODUCT(($U$2:$U$501=U425)*ISNUMBER($W$2:$W$501)*($W$2:$W$501&lt;W425))+SUMPRODUCT(($U$2:U425=U425)*($W$2:W425=W425)))</f>
        <v/>
      </c>
      <c r="Y425" s="29">
        <f>IF(R425="","",IF(LEN(O425)&gt;0,O425,IF(ISNUMBER(N425),"Offered","Waiting")))</f>
        <v/>
      </c>
      <c r="Z425" s="29">
        <f>IF(AND(Y425="Waiting",X425&lt;&gt;""),SUMPRODUCT(($U$2:$U$501=U425)*($Y$2:$Y$501="Waiting")*ISNUMBER($W$2:$W$501)*($W$2:$W$501&lt;W425))+SUMPRODUCT(($U$2:U425=U425)*($Y$2:Y425="Waiting")*($W$2:W425=W425)),"")</f>
        <v/>
      </c>
      <c r="AA425" s="29">
        <f>IF(X425="","",U425&amp;"|"&amp;X425)</f>
        <v/>
      </c>
      <c r="AB425" s="29">
        <f>IF(Z425="","",U425&amp;"|"&amp;Z425)</f>
        <v/>
      </c>
    </row>
    <row r="426">
      <c r="M426" s="28" t="n"/>
      <c r="N426" s="33" t="n"/>
      <c r="O426" s="30" t="n"/>
      <c r="P426" s="30" t="n"/>
      <c r="Q426" s="28" t="n"/>
      <c r="R426" s="29">
        <f>IFERROR(TRIM(INDEX($A426:$L426,MATCH(Lists!$J$2,$A$1:$L$1,0))&amp;""),"")</f>
        <v/>
      </c>
      <c r="S426" s="29">
        <f>IFERROR(TRIM(INDEX($A426:$L426,MATCH(Lists!$J$3,$A$1:$L$1,0))&amp;""),"")</f>
        <v/>
      </c>
      <c r="T426" s="29">
        <f>IFERROR(TRIM(INDEX($A426:$L426,MATCH(Lists!$J$4,$A$1:$L$1,0))&amp;""),"")</f>
        <v/>
      </c>
      <c r="U426" s="29">
        <f>IFERROR(TRIM(INDEX($A426:$L426,MATCH(Lists!$J$5,$A$1:$L$1,0))&amp;""),"")</f>
        <v/>
      </c>
      <c r="V426" s="32">
        <f>IFERROR(IF(ISNUMBER(INDEX($A426:$L426,MATCH(Lists!$J$8,$A$1:$L$1,0))),INDEX($A426:$L426,MATCH(Lists!$J$8,$A$1:$L$1,0)),DATE(VALUE(LEFT(IFERROR(TRIM(INDEX($A426:$L426,MATCH(Lists!$J$8,$A$1:$L$1,0))&amp;""),""),4)),VALUE(MID(IFERROR(TRIM(INDEX($A426:$L426,MATCH(Lists!$J$8,$A$1:$L$1,0))&amp;""),""),6,2)),VALUE(MID(IFERROR(TRIM(INDEX($A426:$L426,MATCH(Lists!$J$8,$A$1:$L$1,0))&amp;""),""),9,2)))+TIME(VALUE(MID(IFERROR(TRIM(INDEX($A426:$L426,MATCH(Lists!$J$8,$A$1:$L$1,0))&amp;""),""),12,2)),VALUE(MID(IFERROR(TRIM(INDEX($A426:$L426,MATCH(Lists!$J$8,$A$1:$L$1,0))&amp;""),""),15,2)),VALUE(MID(IFERROR(TRIM(INDEX($A426:$L426,MATCH(Lists!$J$8,$A$1:$L$1,0))&amp;""),""),18,2)))),"")</f>
        <v/>
      </c>
      <c r="W426" s="29">
        <f>IF(V426="","",ROUND(V426*86400,0))</f>
        <v/>
      </c>
      <c r="X426" s="29">
        <f>IF(OR(R426="",U426="",W426=""),"",SUMPRODUCT(($U$2:$U$501=U426)*ISNUMBER($W$2:$W$501)*($W$2:$W$501&lt;W426))+SUMPRODUCT(($U$2:U426=U426)*($W$2:W426=W426)))</f>
        <v/>
      </c>
      <c r="Y426" s="29">
        <f>IF(R426="","",IF(LEN(O426)&gt;0,O426,IF(ISNUMBER(N426),"Offered","Waiting")))</f>
        <v/>
      </c>
      <c r="Z426" s="29">
        <f>IF(AND(Y426="Waiting",X426&lt;&gt;""),SUMPRODUCT(($U$2:$U$501=U426)*($Y$2:$Y$501="Waiting")*ISNUMBER($W$2:$W$501)*($W$2:$W$501&lt;W426))+SUMPRODUCT(($U$2:U426=U426)*($Y$2:Y426="Waiting")*($W$2:W426=W426)),"")</f>
        <v/>
      </c>
      <c r="AA426" s="29">
        <f>IF(X426="","",U426&amp;"|"&amp;X426)</f>
        <v/>
      </c>
      <c r="AB426" s="29">
        <f>IF(Z426="","",U426&amp;"|"&amp;Z426)</f>
        <v/>
      </c>
    </row>
    <row r="427">
      <c r="M427" s="28" t="n"/>
      <c r="N427" s="33" t="n"/>
      <c r="O427" s="30" t="n"/>
      <c r="P427" s="30" t="n"/>
      <c r="Q427" s="28" t="n"/>
      <c r="R427" s="29">
        <f>IFERROR(TRIM(INDEX($A427:$L427,MATCH(Lists!$J$2,$A$1:$L$1,0))&amp;""),"")</f>
        <v/>
      </c>
      <c r="S427" s="29">
        <f>IFERROR(TRIM(INDEX($A427:$L427,MATCH(Lists!$J$3,$A$1:$L$1,0))&amp;""),"")</f>
        <v/>
      </c>
      <c r="T427" s="29">
        <f>IFERROR(TRIM(INDEX($A427:$L427,MATCH(Lists!$J$4,$A$1:$L$1,0))&amp;""),"")</f>
        <v/>
      </c>
      <c r="U427" s="29">
        <f>IFERROR(TRIM(INDEX($A427:$L427,MATCH(Lists!$J$5,$A$1:$L$1,0))&amp;""),"")</f>
        <v/>
      </c>
      <c r="V427" s="32">
        <f>IFERROR(IF(ISNUMBER(INDEX($A427:$L427,MATCH(Lists!$J$8,$A$1:$L$1,0))),INDEX($A427:$L427,MATCH(Lists!$J$8,$A$1:$L$1,0)),DATE(VALUE(LEFT(IFERROR(TRIM(INDEX($A427:$L427,MATCH(Lists!$J$8,$A$1:$L$1,0))&amp;""),""),4)),VALUE(MID(IFERROR(TRIM(INDEX($A427:$L427,MATCH(Lists!$J$8,$A$1:$L$1,0))&amp;""),""),6,2)),VALUE(MID(IFERROR(TRIM(INDEX($A427:$L427,MATCH(Lists!$J$8,$A$1:$L$1,0))&amp;""),""),9,2)))+TIME(VALUE(MID(IFERROR(TRIM(INDEX($A427:$L427,MATCH(Lists!$J$8,$A$1:$L$1,0))&amp;""),""),12,2)),VALUE(MID(IFERROR(TRIM(INDEX($A427:$L427,MATCH(Lists!$J$8,$A$1:$L$1,0))&amp;""),""),15,2)),VALUE(MID(IFERROR(TRIM(INDEX($A427:$L427,MATCH(Lists!$J$8,$A$1:$L$1,0))&amp;""),""),18,2)))),"")</f>
        <v/>
      </c>
      <c r="W427" s="29">
        <f>IF(V427="","",ROUND(V427*86400,0))</f>
        <v/>
      </c>
      <c r="X427" s="29">
        <f>IF(OR(R427="",U427="",W427=""),"",SUMPRODUCT(($U$2:$U$501=U427)*ISNUMBER($W$2:$W$501)*($W$2:$W$501&lt;W427))+SUMPRODUCT(($U$2:U427=U427)*($W$2:W427=W427)))</f>
        <v/>
      </c>
      <c r="Y427" s="29">
        <f>IF(R427="","",IF(LEN(O427)&gt;0,O427,IF(ISNUMBER(N427),"Offered","Waiting")))</f>
        <v/>
      </c>
      <c r="Z427" s="29">
        <f>IF(AND(Y427="Waiting",X427&lt;&gt;""),SUMPRODUCT(($U$2:$U$501=U427)*($Y$2:$Y$501="Waiting")*ISNUMBER($W$2:$W$501)*($W$2:$W$501&lt;W427))+SUMPRODUCT(($U$2:U427=U427)*($Y$2:Y427="Waiting")*($W$2:W427=W427)),"")</f>
        <v/>
      </c>
      <c r="AA427" s="29">
        <f>IF(X427="","",U427&amp;"|"&amp;X427)</f>
        <v/>
      </c>
      <c r="AB427" s="29">
        <f>IF(Z427="","",U427&amp;"|"&amp;Z427)</f>
        <v/>
      </c>
    </row>
    <row r="428">
      <c r="M428" s="28" t="n"/>
      <c r="N428" s="33" t="n"/>
      <c r="O428" s="30" t="n"/>
      <c r="P428" s="30" t="n"/>
      <c r="Q428" s="28" t="n"/>
      <c r="R428" s="29">
        <f>IFERROR(TRIM(INDEX($A428:$L428,MATCH(Lists!$J$2,$A$1:$L$1,0))&amp;""),"")</f>
        <v/>
      </c>
      <c r="S428" s="29">
        <f>IFERROR(TRIM(INDEX($A428:$L428,MATCH(Lists!$J$3,$A$1:$L$1,0))&amp;""),"")</f>
        <v/>
      </c>
      <c r="T428" s="29">
        <f>IFERROR(TRIM(INDEX($A428:$L428,MATCH(Lists!$J$4,$A$1:$L$1,0))&amp;""),"")</f>
        <v/>
      </c>
      <c r="U428" s="29">
        <f>IFERROR(TRIM(INDEX($A428:$L428,MATCH(Lists!$J$5,$A$1:$L$1,0))&amp;""),"")</f>
        <v/>
      </c>
      <c r="V428" s="32">
        <f>IFERROR(IF(ISNUMBER(INDEX($A428:$L428,MATCH(Lists!$J$8,$A$1:$L$1,0))),INDEX($A428:$L428,MATCH(Lists!$J$8,$A$1:$L$1,0)),DATE(VALUE(LEFT(IFERROR(TRIM(INDEX($A428:$L428,MATCH(Lists!$J$8,$A$1:$L$1,0))&amp;""),""),4)),VALUE(MID(IFERROR(TRIM(INDEX($A428:$L428,MATCH(Lists!$J$8,$A$1:$L$1,0))&amp;""),""),6,2)),VALUE(MID(IFERROR(TRIM(INDEX($A428:$L428,MATCH(Lists!$J$8,$A$1:$L$1,0))&amp;""),""),9,2)))+TIME(VALUE(MID(IFERROR(TRIM(INDEX($A428:$L428,MATCH(Lists!$J$8,$A$1:$L$1,0))&amp;""),""),12,2)),VALUE(MID(IFERROR(TRIM(INDEX($A428:$L428,MATCH(Lists!$J$8,$A$1:$L$1,0))&amp;""),""),15,2)),VALUE(MID(IFERROR(TRIM(INDEX($A428:$L428,MATCH(Lists!$J$8,$A$1:$L$1,0))&amp;""),""),18,2)))),"")</f>
        <v/>
      </c>
      <c r="W428" s="29">
        <f>IF(V428="","",ROUND(V428*86400,0))</f>
        <v/>
      </c>
      <c r="X428" s="29">
        <f>IF(OR(R428="",U428="",W428=""),"",SUMPRODUCT(($U$2:$U$501=U428)*ISNUMBER($W$2:$W$501)*($W$2:$W$501&lt;W428))+SUMPRODUCT(($U$2:U428=U428)*($W$2:W428=W428)))</f>
        <v/>
      </c>
      <c r="Y428" s="29">
        <f>IF(R428="","",IF(LEN(O428)&gt;0,O428,IF(ISNUMBER(N428),"Offered","Waiting")))</f>
        <v/>
      </c>
      <c r="Z428" s="29">
        <f>IF(AND(Y428="Waiting",X428&lt;&gt;""),SUMPRODUCT(($U$2:$U$501=U428)*($Y$2:$Y$501="Waiting")*ISNUMBER($W$2:$W$501)*($W$2:$W$501&lt;W428))+SUMPRODUCT(($U$2:U428=U428)*($Y$2:Y428="Waiting")*($W$2:W428=W428)),"")</f>
        <v/>
      </c>
      <c r="AA428" s="29">
        <f>IF(X428="","",U428&amp;"|"&amp;X428)</f>
        <v/>
      </c>
      <c r="AB428" s="29">
        <f>IF(Z428="","",U428&amp;"|"&amp;Z428)</f>
        <v/>
      </c>
    </row>
    <row r="429">
      <c r="M429" s="28" t="n"/>
      <c r="N429" s="33" t="n"/>
      <c r="O429" s="30" t="n"/>
      <c r="P429" s="30" t="n"/>
      <c r="Q429" s="28" t="n"/>
      <c r="R429" s="29">
        <f>IFERROR(TRIM(INDEX($A429:$L429,MATCH(Lists!$J$2,$A$1:$L$1,0))&amp;""),"")</f>
        <v/>
      </c>
      <c r="S429" s="29">
        <f>IFERROR(TRIM(INDEX($A429:$L429,MATCH(Lists!$J$3,$A$1:$L$1,0))&amp;""),"")</f>
        <v/>
      </c>
      <c r="T429" s="29">
        <f>IFERROR(TRIM(INDEX($A429:$L429,MATCH(Lists!$J$4,$A$1:$L$1,0))&amp;""),"")</f>
        <v/>
      </c>
      <c r="U429" s="29">
        <f>IFERROR(TRIM(INDEX($A429:$L429,MATCH(Lists!$J$5,$A$1:$L$1,0))&amp;""),"")</f>
        <v/>
      </c>
      <c r="V429" s="32">
        <f>IFERROR(IF(ISNUMBER(INDEX($A429:$L429,MATCH(Lists!$J$8,$A$1:$L$1,0))),INDEX($A429:$L429,MATCH(Lists!$J$8,$A$1:$L$1,0)),DATE(VALUE(LEFT(IFERROR(TRIM(INDEX($A429:$L429,MATCH(Lists!$J$8,$A$1:$L$1,0))&amp;""),""),4)),VALUE(MID(IFERROR(TRIM(INDEX($A429:$L429,MATCH(Lists!$J$8,$A$1:$L$1,0))&amp;""),""),6,2)),VALUE(MID(IFERROR(TRIM(INDEX($A429:$L429,MATCH(Lists!$J$8,$A$1:$L$1,0))&amp;""),""),9,2)))+TIME(VALUE(MID(IFERROR(TRIM(INDEX($A429:$L429,MATCH(Lists!$J$8,$A$1:$L$1,0))&amp;""),""),12,2)),VALUE(MID(IFERROR(TRIM(INDEX($A429:$L429,MATCH(Lists!$J$8,$A$1:$L$1,0))&amp;""),""),15,2)),VALUE(MID(IFERROR(TRIM(INDEX($A429:$L429,MATCH(Lists!$J$8,$A$1:$L$1,0))&amp;""),""),18,2)))),"")</f>
        <v/>
      </c>
      <c r="W429" s="29">
        <f>IF(V429="","",ROUND(V429*86400,0))</f>
        <v/>
      </c>
      <c r="X429" s="29">
        <f>IF(OR(R429="",U429="",W429=""),"",SUMPRODUCT(($U$2:$U$501=U429)*ISNUMBER($W$2:$W$501)*($W$2:$W$501&lt;W429))+SUMPRODUCT(($U$2:U429=U429)*($W$2:W429=W429)))</f>
        <v/>
      </c>
      <c r="Y429" s="29">
        <f>IF(R429="","",IF(LEN(O429)&gt;0,O429,IF(ISNUMBER(N429),"Offered","Waiting")))</f>
        <v/>
      </c>
      <c r="Z429" s="29">
        <f>IF(AND(Y429="Waiting",X429&lt;&gt;""),SUMPRODUCT(($U$2:$U$501=U429)*($Y$2:$Y$501="Waiting")*ISNUMBER($W$2:$W$501)*($W$2:$W$501&lt;W429))+SUMPRODUCT(($U$2:U429=U429)*($Y$2:Y429="Waiting")*($W$2:W429=W429)),"")</f>
        <v/>
      </c>
      <c r="AA429" s="29">
        <f>IF(X429="","",U429&amp;"|"&amp;X429)</f>
        <v/>
      </c>
      <c r="AB429" s="29">
        <f>IF(Z429="","",U429&amp;"|"&amp;Z429)</f>
        <v/>
      </c>
    </row>
    <row r="430">
      <c r="M430" s="28" t="n"/>
      <c r="N430" s="33" t="n"/>
      <c r="O430" s="30" t="n"/>
      <c r="P430" s="30" t="n"/>
      <c r="Q430" s="28" t="n"/>
      <c r="R430" s="29">
        <f>IFERROR(TRIM(INDEX($A430:$L430,MATCH(Lists!$J$2,$A$1:$L$1,0))&amp;""),"")</f>
        <v/>
      </c>
      <c r="S430" s="29">
        <f>IFERROR(TRIM(INDEX($A430:$L430,MATCH(Lists!$J$3,$A$1:$L$1,0))&amp;""),"")</f>
        <v/>
      </c>
      <c r="T430" s="29">
        <f>IFERROR(TRIM(INDEX($A430:$L430,MATCH(Lists!$J$4,$A$1:$L$1,0))&amp;""),"")</f>
        <v/>
      </c>
      <c r="U430" s="29">
        <f>IFERROR(TRIM(INDEX($A430:$L430,MATCH(Lists!$J$5,$A$1:$L$1,0))&amp;""),"")</f>
        <v/>
      </c>
      <c r="V430" s="32">
        <f>IFERROR(IF(ISNUMBER(INDEX($A430:$L430,MATCH(Lists!$J$8,$A$1:$L$1,0))),INDEX($A430:$L430,MATCH(Lists!$J$8,$A$1:$L$1,0)),DATE(VALUE(LEFT(IFERROR(TRIM(INDEX($A430:$L430,MATCH(Lists!$J$8,$A$1:$L$1,0))&amp;""),""),4)),VALUE(MID(IFERROR(TRIM(INDEX($A430:$L430,MATCH(Lists!$J$8,$A$1:$L$1,0))&amp;""),""),6,2)),VALUE(MID(IFERROR(TRIM(INDEX($A430:$L430,MATCH(Lists!$J$8,$A$1:$L$1,0))&amp;""),""),9,2)))+TIME(VALUE(MID(IFERROR(TRIM(INDEX($A430:$L430,MATCH(Lists!$J$8,$A$1:$L$1,0))&amp;""),""),12,2)),VALUE(MID(IFERROR(TRIM(INDEX($A430:$L430,MATCH(Lists!$J$8,$A$1:$L$1,0))&amp;""),""),15,2)),VALUE(MID(IFERROR(TRIM(INDEX($A430:$L430,MATCH(Lists!$J$8,$A$1:$L$1,0))&amp;""),""),18,2)))),"")</f>
        <v/>
      </c>
      <c r="W430" s="29">
        <f>IF(V430="","",ROUND(V430*86400,0))</f>
        <v/>
      </c>
      <c r="X430" s="29">
        <f>IF(OR(R430="",U430="",W430=""),"",SUMPRODUCT(($U$2:$U$501=U430)*ISNUMBER($W$2:$W$501)*($W$2:$W$501&lt;W430))+SUMPRODUCT(($U$2:U430=U430)*($W$2:W430=W430)))</f>
        <v/>
      </c>
      <c r="Y430" s="29">
        <f>IF(R430="","",IF(LEN(O430)&gt;0,O430,IF(ISNUMBER(N430),"Offered","Waiting")))</f>
        <v/>
      </c>
      <c r="Z430" s="29">
        <f>IF(AND(Y430="Waiting",X430&lt;&gt;""),SUMPRODUCT(($U$2:$U$501=U430)*($Y$2:$Y$501="Waiting")*ISNUMBER($W$2:$W$501)*($W$2:$W$501&lt;W430))+SUMPRODUCT(($U$2:U430=U430)*($Y$2:Y430="Waiting")*($W$2:W430=W430)),"")</f>
        <v/>
      </c>
      <c r="AA430" s="29">
        <f>IF(X430="","",U430&amp;"|"&amp;X430)</f>
        <v/>
      </c>
      <c r="AB430" s="29">
        <f>IF(Z430="","",U430&amp;"|"&amp;Z430)</f>
        <v/>
      </c>
    </row>
    <row r="431">
      <c r="M431" s="28" t="n"/>
      <c r="N431" s="33" t="n"/>
      <c r="O431" s="30" t="n"/>
      <c r="P431" s="30" t="n"/>
      <c r="Q431" s="28" t="n"/>
      <c r="R431" s="29">
        <f>IFERROR(TRIM(INDEX($A431:$L431,MATCH(Lists!$J$2,$A$1:$L$1,0))&amp;""),"")</f>
        <v/>
      </c>
      <c r="S431" s="29">
        <f>IFERROR(TRIM(INDEX($A431:$L431,MATCH(Lists!$J$3,$A$1:$L$1,0))&amp;""),"")</f>
        <v/>
      </c>
      <c r="T431" s="29">
        <f>IFERROR(TRIM(INDEX($A431:$L431,MATCH(Lists!$J$4,$A$1:$L$1,0))&amp;""),"")</f>
        <v/>
      </c>
      <c r="U431" s="29">
        <f>IFERROR(TRIM(INDEX($A431:$L431,MATCH(Lists!$J$5,$A$1:$L$1,0))&amp;""),"")</f>
        <v/>
      </c>
      <c r="V431" s="32">
        <f>IFERROR(IF(ISNUMBER(INDEX($A431:$L431,MATCH(Lists!$J$8,$A$1:$L$1,0))),INDEX($A431:$L431,MATCH(Lists!$J$8,$A$1:$L$1,0)),DATE(VALUE(LEFT(IFERROR(TRIM(INDEX($A431:$L431,MATCH(Lists!$J$8,$A$1:$L$1,0))&amp;""),""),4)),VALUE(MID(IFERROR(TRIM(INDEX($A431:$L431,MATCH(Lists!$J$8,$A$1:$L$1,0))&amp;""),""),6,2)),VALUE(MID(IFERROR(TRIM(INDEX($A431:$L431,MATCH(Lists!$J$8,$A$1:$L$1,0))&amp;""),""),9,2)))+TIME(VALUE(MID(IFERROR(TRIM(INDEX($A431:$L431,MATCH(Lists!$J$8,$A$1:$L$1,0))&amp;""),""),12,2)),VALUE(MID(IFERROR(TRIM(INDEX($A431:$L431,MATCH(Lists!$J$8,$A$1:$L$1,0))&amp;""),""),15,2)),VALUE(MID(IFERROR(TRIM(INDEX($A431:$L431,MATCH(Lists!$J$8,$A$1:$L$1,0))&amp;""),""),18,2)))),"")</f>
        <v/>
      </c>
      <c r="W431" s="29">
        <f>IF(V431="","",ROUND(V431*86400,0))</f>
        <v/>
      </c>
      <c r="X431" s="29">
        <f>IF(OR(R431="",U431="",W431=""),"",SUMPRODUCT(($U$2:$U$501=U431)*ISNUMBER($W$2:$W$501)*($W$2:$W$501&lt;W431))+SUMPRODUCT(($U$2:U431=U431)*($W$2:W431=W431)))</f>
        <v/>
      </c>
      <c r="Y431" s="29">
        <f>IF(R431="","",IF(LEN(O431)&gt;0,O431,IF(ISNUMBER(N431),"Offered","Waiting")))</f>
        <v/>
      </c>
      <c r="Z431" s="29">
        <f>IF(AND(Y431="Waiting",X431&lt;&gt;""),SUMPRODUCT(($U$2:$U$501=U431)*($Y$2:$Y$501="Waiting")*ISNUMBER($W$2:$W$501)*($W$2:$W$501&lt;W431))+SUMPRODUCT(($U$2:U431=U431)*($Y$2:Y431="Waiting")*($W$2:W431=W431)),"")</f>
        <v/>
      </c>
      <c r="AA431" s="29">
        <f>IF(X431="","",U431&amp;"|"&amp;X431)</f>
        <v/>
      </c>
      <c r="AB431" s="29">
        <f>IF(Z431="","",U431&amp;"|"&amp;Z431)</f>
        <v/>
      </c>
    </row>
    <row r="432">
      <c r="M432" s="28" t="n"/>
      <c r="N432" s="33" t="n"/>
      <c r="O432" s="30" t="n"/>
      <c r="P432" s="30" t="n"/>
      <c r="Q432" s="28" t="n"/>
      <c r="R432" s="29">
        <f>IFERROR(TRIM(INDEX($A432:$L432,MATCH(Lists!$J$2,$A$1:$L$1,0))&amp;""),"")</f>
        <v/>
      </c>
      <c r="S432" s="29">
        <f>IFERROR(TRIM(INDEX($A432:$L432,MATCH(Lists!$J$3,$A$1:$L$1,0))&amp;""),"")</f>
        <v/>
      </c>
      <c r="T432" s="29">
        <f>IFERROR(TRIM(INDEX($A432:$L432,MATCH(Lists!$J$4,$A$1:$L$1,0))&amp;""),"")</f>
        <v/>
      </c>
      <c r="U432" s="29">
        <f>IFERROR(TRIM(INDEX($A432:$L432,MATCH(Lists!$J$5,$A$1:$L$1,0))&amp;""),"")</f>
        <v/>
      </c>
      <c r="V432" s="32">
        <f>IFERROR(IF(ISNUMBER(INDEX($A432:$L432,MATCH(Lists!$J$8,$A$1:$L$1,0))),INDEX($A432:$L432,MATCH(Lists!$J$8,$A$1:$L$1,0)),DATE(VALUE(LEFT(IFERROR(TRIM(INDEX($A432:$L432,MATCH(Lists!$J$8,$A$1:$L$1,0))&amp;""),""),4)),VALUE(MID(IFERROR(TRIM(INDEX($A432:$L432,MATCH(Lists!$J$8,$A$1:$L$1,0))&amp;""),""),6,2)),VALUE(MID(IFERROR(TRIM(INDEX($A432:$L432,MATCH(Lists!$J$8,$A$1:$L$1,0))&amp;""),""),9,2)))+TIME(VALUE(MID(IFERROR(TRIM(INDEX($A432:$L432,MATCH(Lists!$J$8,$A$1:$L$1,0))&amp;""),""),12,2)),VALUE(MID(IFERROR(TRIM(INDEX($A432:$L432,MATCH(Lists!$J$8,$A$1:$L$1,0))&amp;""),""),15,2)),VALUE(MID(IFERROR(TRIM(INDEX($A432:$L432,MATCH(Lists!$J$8,$A$1:$L$1,0))&amp;""),""),18,2)))),"")</f>
        <v/>
      </c>
      <c r="W432" s="29">
        <f>IF(V432="","",ROUND(V432*86400,0))</f>
        <v/>
      </c>
      <c r="X432" s="29">
        <f>IF(OR(R432="",U432="",W432=""),"",SUMPRODUCT(($U$2:$U$501=U432)*ISNUMBER($W$2:$W$501)*($W$2:$W$501&lt;W432))+SUMPRODUCT(($U$2:U432=U432)*($W$2:W432=W432)))</f>
        <v/>
      </c>
      <c r="Y432" s="29">
        <f>IF(R432="","",IF(LEN(O432)&gt;0,O432,IF(ISNUMBER(N432),"Offered","Waiting")))</f>
        <v/>
      </c>
      <c r="Z432" s="29">
        <f>IF(AND(Y432="Waiting",X432&lt;&gt;""),SUMPRODUCT(($U$2:$U$501=U432)*($Y$2:$Y$501="Waiting")*ISNUMBER($W$2:$W$501)*($W$2:$W$501&lt;W432))+SUMPRODUCT(($U$2:U432=U432)*($Y$2:Y432="Waiting")*($W$2:W432=W432)),"")</f>
        <v/>
      </c>
      <c r="AA432" s="29">
        <f>IF(X432="","",U432&amp;"|"&amp;X432)</f>
        <v/>
      </c>
      <c r="AB432" s="29">
        <f>IF(Z432="","",U432&amp;"|"&amp;Z432)</f>
        <v/>
      </c>
    </row>
    <row r="433">
      <c r="M433" s="28" t="n"/>
      <c r="N433" s="33" t="n"/>
      <c r="O433" s="30" t="n"/>
      <c r="P433" s="30" t="n"/>
      <c r="Q433" s="28" t="n"/>
      <c r="R433" s="29">
        <f>IFERROR(TRIM(INDEX($A433:$L433,MATCH(Lists!$J$2,$A$1:$L$1,0))&amp;""),"")</f>
        <v/>
      </c>
      <c r="S433" s="29">
        <f>IFERROR(TRIM(INDEX($A433:$L433,MATCH(Lists!$J$3,$A$1:$L$1,0))&amp;""),"")</f>
        <v/>
      </c>
      <c r="T433" s="29">
        <f>IFERROR(TRIM(INDEX($A433:$L433,MATCH(Lists!$J$4,$A$1:$L$1,0))&amp;""),"")</f>
        <v/>
      </c>
      <c r="U433" s="29">
        <f>IFERROR(TRIM(INDEX($A433:$L433,MATCH(Lists!$J$5,$A$1:$L$1,0))&amp;""),"")</f>
        <v/>
      </c>
      <c r="V433" s="32">
        <f>IFERROR(IF(ISNUMBER(INDEX($A433:$L433,MATCH(Lists!$J$8,$A$1:$L$1,0))),INDEX($A433:$L433,MATCH(Lists!$J$8,$A$1:$L$1,0)),DATE(VALUE(LEFT(IFERROR(TRIM(INDEX($A433:$L433,MATCH(Lists!$J$8,$A$1:$L$1,0))&amp;""),""),4)),VALUE(MID(IFERROR(TRIM(INDEX($A433:$L433,MATCH(Lists!$J$8,$A$1:$L$1,0))&amp;""),""),6,2)),VALUE(MID(IFERROR(TRIM(INDEX($A433:$L433,MATCH(Lists!$J$8,$A$1:$L$1,0))&amp;""),""),9,2)))+TIME(VALUE(MID(IFERROR(TRIM(INDEX($A433:$L433,MATCH(Lists!$J$8,$A$1:$L$1,0))&amp;""),""),12,2)),VALUE(MID(IFERROR(TRIM(INDEX($A433:$L433,MATCH(Lists!$J$8,$A$1:$L$1,0))&amp;""),""),15,2)),VALUE(MID(IFERROR(TRIM(INDEX($A433:$L433,MATCH(Lists!$J$8,$A$1:$L$1,0))&amp;""),""),18,2)))),"")</f>
        <v/>
      </c>
      <c r="W433" s="29">
        <f>IF(V433="","",ROUND(V433*86400,0))</f>
        <v/>
      </c>
      <c r="X433" s="29">
        <f>IF(OR(R433="",U433="",W433=""),"",SUMPRODUCT(($U$2:$U$501=U433)*ISNUMBER($W$2:$W$501)*($W$2:$W$501&lt;W433))+SUMPRODUCT(($U$2:U433=U433)*($W$2:W433=W433)))</f>
        <v/>
      </c>
      <c r="Y433" s="29">
        <f>IF(R433="","",IF(LEN(O433)&gt;0,O433,IF(ISNUMBER(N433),"Offered","Waiting")))</f>
        <v/>
      </c>
      <c r="Z433" s="29">
        <f>IF(AND(Y433="Waiting",X433&lt;&gt;""),SUMPRODUCT(($U$2:$U$501=U433)*($Y$2:$Y$501="Waiting")*ISNUMBER($W$2:$W$501)*($W$2:$W$501&lt;W433))+SUMPRODUCT(($U$2:U433=U433)*($Y$2:Y433="Waiting")*($W$2:W433=W433)),"")</f>
        <v/>
      </c>
      <c r="AA433" s="29">
        <f>IF(X433="","",U433&amp;"|"&amp;X433)</f>
        <v/>
      </c>
      <c r="AB433" s="29">
        <f>IF(Z433="","",U433&amp;"|"&amp;Z433)</f>
        <v/>
      </c>
    </row>
    <row r="434">
      <c r="M434" s="28" t="n"/>
      <c r="N434" s="33" t="n"/>
      <c r="O434" s="30" t="n"/>
      <c r="P434" s="30" t="n"/>
      <c r="Q434" s="28" t="n"/>
      <c r="R434" s="29">
        <f>IFERROR(TRIM(INDEX($A434:$L434,MATCH(Lists!$J$2,$A$1:$L$1,0))&amp;""),"")</f>
        <v/>
      </c>
      <c r="S434" s="29">
        <f>IFERROR(TRIM(INDEX($A434:$L434,MATCH(Lists!$J$3,$A$1:$L$1,0))&amp;""),"")</f>
        <v/>
      </c>
      <c r="T434" s="29">
        <f>IFERROR(TRIM(INDEX($A434:$L434,MATCH(Lists!$J$4,$A$1:$L$1,0))&amp;""),"")</f>
        <v/>
      </c>
      <c r="U434" s="29">
        <f>IFERROR(TRIM(INDEX($A434:$L434,MATCH(Lists!$J$5,$A$1:$L$1,0))&amp;""),"")</f>
        <v/>
      </c>
      <c r="V434" s="32">
        <f>IFERROR(IF(ISNUMBER(INDEX($A434:$L434,MATCH(Lists!$J$8,$A$1:$L$1,0))),INDEX($A434:$L434,MATCH(Lists!$J$8,$A$1:$L$1,0)),DATE(VALUE(LEFT(IFERROR(TRIM(INDEX($A434:$L434,MATCH(Lists!$J$8,$A$1:$L$1,0))&amp;""),""),4)),VALUE(MID(IFERROR(TRIM(INDEX($A434:$L434,MATCH(Lists!$J$8,$A$1:$L$1,0))&amp;""),""),6,2)),VALUE(MID(IFERROR(TRIM(INDEX($A434:$L434,MATCH(Lists!$J$8,$A$1:$L$1,0))&amp;""),""),9,2)))+TIME(VALUE(MID(IFERROR(TRIM(INDEX($A434:$L434,MATCH(Lists!$J$8,$A$1:$L$1,0))&amp;""),""),12,2)),VALUE(MID(IFERROR(TRIM(INDEX($A434:$L434,MATCH(Lists!$J$8,$A$1:$L$1,0))&amp;""),""),15,2)),VALUE(MID(IFERROR(TRIM(INDEX($A434:$L434,MATCH(Lists!$J$8,$A$1:$L$1,0))&amp;""),""),18,2)))),"")</f>
        <v/>
      </c>
      <c r="W434" s="29">
        <f>IF(V434="","",ROUND(V434*86400,0))</f>
        <v/>
      </c>
      <c r="X434" s="29">
        <f>IF(OR(R434="",U434="",W434=""),"",SUMPRODUCT(($U$2:$U$501=U434)*ISNUMBER($W$2:$W$501)*($W$2:$W$501&lt;W434))+SUMPRODUCT(($U$2:U434=U434)*($W$2:W434=W434)))</f>
        <v/>
      </c>
      <c r="Y434" s="29">
        <f>IF(R434="","",IF(LEN(O434)&gt;0,O434,IF(ISNUMBER(N434),"Offered","Waiting")))</f>
        <v/>
      </c>
      <c r="Z434" s="29">
        <f>IF(AND(Y434="Waiting",X434&lt;&gt;""),SUMPRODUCT(($U$2:$U$501=U434)*($Y$2:$Y$501="Waiting")*ISNUMBER($W$2:$W$501)*($W$2:$W$501&lt;W434))+SUMPRODUCT(($U$2:U434=U434)*($Y$2:Y434="Waiting")*($W$2:W434=W434)),"")</f>
        <v/>
      </c>
      <c r="AA434" s="29">
        <f>IF(X434="","",U434&amp;"|"&amp;X434)</f>
        <v/>
      </c>
      <c r="AB434" s="29">
        <f>IF(Z434="","",U434&amp;"|"&amp;Z434)</f>
        <v/>
      </c>
    </row>
    <row r="435">
      <c r="M435" s="28" t="n"/>
      <c r="N435" s="33" t="n"/>
      <c r="O435" s="30" t="n"/>
      <c r="P435" s="30" t="n"/>
      <c r="Q435" s="28" t="n"/>
      <c r="R435" s="29">
        <f>IFERROR(TRIM(INDEX($A435:$L435,MATCH(Lists!$J$2,$A$1:$L$1,0))&amp;""),"")</f>
        <v/>
      </c>
      <c r="S435" s="29">
        <f>IFERROR(TRIM(INDEX($A435:$L435,MATCH(Lists!$J$3,$A$1:$L$1,0))&amp;""),"")</f>
        <v/>
      </c>
      <c r="T435" s="29">
        <f>IFERROR(TRIM(INDEX($A435:$L435,MATCH(Lists!$J$4,$A$1:$L$1,0))&amp;""),"")</f>
        <v/>
      </c>
      <c r="U435" s="29">
        <f>IFERROR(TRIM(INDEX($A435:$L435,MATCH(Lists!$J$5,$A$1:$L$1,0))&amp;""),"")</f>
        <v/>
      </c>
      <c r="V435" s="32">
        <f>IFERROR(IF(ISNUMBER(INDEX($A435:$L435,MATCH(Lists!$J$8,$A$1:$L$1,0))),INDEX($A435:$L435,MATCH(Lists!$J$8,$A$1:$L$1,0)),DATE(VALUE(LEFT(IFERROR(TRIM(INDEX($A435:$L435,MATCH(Lists!$J$8,$A$1:$L$1,0))&amp;""),""),4)),VALUE(MID(IFERROR(TRIM(INDEX($A435:$L435,MATCH(Lists!$J$8,$A$1:$L$1,0))&amp;""),""),6,2)),VALUE(MID(IFERROR(TRIM(INDEX($A435:$L435,MATCH(Lists!$J$8,$A$1:$L$1,0))&amp;""),""),9,2)))+TIME(VALUE(MID(IFERROR(TRIM(INDEX($A435:$L435,MATCH(Lists!$J$8,$A$1:$L$1,0))&amp;""),""),12,2)),VALUE(MID(IFERROR(TRIM(INDEX($A435:$L435,MATCH(Lists!$J$8,$A$1:$L$1,0))&amp;""),""),15,2)),VALUE(MID(IFERROR(TRIM(INDEX($A435:$L435,MATCH(Lists!$J$8,$A$1:$L$1,0))&amp;""),""),18,2)))),"")</f>
        <v/>
      </c>
      <c r="W435" s="29">
        <f>IF(V435="","",ROUND(V435*86400,0))</f>
        <v/>
      </c>
      <c r="X435" s="29">
        <f>IF(OR(R435="",U435="",W435=""),"",SUMPRODUCT(($U$2:$U$501=U435)*ISNUMBER($W$2:$W$501)*($W$2:$W$501&lt;W435))+SUMPRODUCT(($U$2:U435=U435)*($W$2:W435=W435)))</f>
        <v/>
      </c>
      <c r="Y435" s="29">
        <f>IF(R435="","",IF(LEN(O435)&gt;0,O435,IF(ISNUMBER(N435),"Offered","Waiting")))</f>
        <v/>
      </c>
      <c r="Z435" s="29">
        <f>IF(AND(Y435="Waiting",X435&lt;&gt;""),SUMPRODUCT(($U$2:$U$501=U435)*($Y$2:$Y$501="Waiting")*ISNUMBER($W$2:$W$501)*($W$2:$W$501&lt;W435))+SUMPRODUCT(($U$2:U435=U435)*($Y$2:Y435="Waiting")*($W$2:W435=W435)),"")</f>
        <v/>
      </c>
      <c r="AA435" s="29">
        <f>IF(X435="","",U435&amp;"|"&amp;X435)</f>
        <v/>
      </c>
      <c r="AB435" s="29">
        <f>IF(Z435="","",U435&amp;"|"&amp;Z435)</f>
        <v/>
      </c>
    </row>
    <row r="436">
      <c r="M436" s="28" t="n"/>
      <c r="N436" s="33" t="n"/>
      <c r="O436" s="30" t="n"/>
      <c r="P436" s="30" t="n"/>
      <c r="Q436" s="28" t="n"/>
      <c r="R436" s="29">
        <f>IFERROR(TRIM(INDEX($A436:$L436,MATCH(Lists!$J$2,$A$1:$L$1,0))&amp;""),"")</f>
        <v/>
      </c>
      <c r="S436" s="29">
        <f>IFERROR(TRIM(INDEX($A436:$L436,MATCH(Lists!$J$3,$A$1:$L$1,0))&amp;""),"")</f>
        <v/>
      </c>
      <c r="T436" s="29">
        <f>IFERROR(TRIM(INDEX($A436:$L436,MATCH(Lists!$J$4,$A$1:$L$1,0))&amp;""),"")</f>
        <v/>
      </c>
      <c r="U436" s="29">
        <f>IFERROR(TRIM(INDEX($A436:$L436,MATCH(Lists!$J$5,$A$1:$L$1,0))&amp;""),"")</f>
        <v/>
      </c>
      <c r="V436" s="32">
        <f>IFERROR(IF(ISNUMBER(INDEX($A436:$L436,MATCH(Lists!$J$8,$A$1:$L$1,0))),INDEX($A436:$L436,MATCH(Lists!$J$8,$A$1:$L$1,0)),DATE(VALUE(LEFT(IFERROR(TRIM(INDEX($A436:$L436,MATCH(Lists!$J$8,$A$1:$L$1,0))&amp;""),""),4)),VALUE(MID(IFERROR(TRIM(INDEX($A436:$L436,MATCH(Lists!$J$8,$A$1:$L$1,0))&amp;""),""),6,2)),VALUE(MID(IFERROR(TRIM(INDEX($A436:$L436,MATCH(Lists!$J$8,$A$1:$L$1,0))&amp;""),""),9,2)))+TIME(VALUE(MID(IFERROR(TRIM(INDEX($A436:$L436,MATCH(Lists!$J$8,$A$1:$L$1,0))&amp;""),""),12,2)),VALUE(MID(IFERROR(TRIM(INDEX($A436:$L436,MATCH(Lists!$J$8,$A$1:$L$1,0))&amp;""),""),15,2)),VALUE(MID(IFERROR(TRIM(INDEX($A436:$L436,MATCH(Lists!$J$8,$A$1:$L$1,0))&amp;""),""),18,2)))),"")</f>
        <v/>
      </c>
      <c r="W436" s="29">
        <f>IF(V436="","",ROUND(V436*86400,0))</f>
        <v/>
      </c>
      <c r="X436" s="29">
        <f>IF(OR(R436="",U436="",W436=""),"",SUMPRODUCT(($U$2:$U$501=U436)*ISNUMBER($W$2:$W$501)*($W$2:$W$501&lt;W436))+SUMPRODUCT(($U$2:U436=U436)*($W$2:W436=W436)))</f>
        <v/>
      </c>
      <c r="Y436" s="29">
        <f>IF(R436="","",IF(LEN(O436)&gt;0,O436,IF(ISNUMBER(N436),"Offered","Waiting")))</f>
        <v/>
      </c>
      <c r="Z436" s="29">
        <f>IF(AND(Y436="Waiting",X436&lt;&gt;""),SUMPRODUCT(($U$2:$U$501=U436)*($Y$2:$Y$501="Waiting")*ISNUMBER($W$2:$W$501)*($W$2:$W$501&lt;W436))+SUMPRODUCT(($U$2:U436=U436)*($Y$2:Y436="Waiting")*($W$2:W436=W436)),"")</f>
        <v/>
      </c>
      <c r="AA436" s="29">
        <f>IF(X436="","",U436&amp;"|"&amp;X436)</f>
        <v/>
      </c>
      <c r="AB436" s="29">
        <f>IF(Z436="","",U436&amp;"|"&amp;Z436)</f>
        <v/>
      </c>
    </row>
    <row r="437">
      <c r="M437" s="28" t="n"/>
      <c r="N437" s="33" t="n"/>
      <c r="O437" s="30" t="n"/>
      <c r="P437" s="30" t="n"/>
      <c r="Q437" s="28" t="n"/>
      <c r="R437" s="29">
        <f>IFERROR(TRIM(INDEX($A437:$L437,MATCH(Lists!$J$2,$A$1:$L$1,0))&amp;""),"")</f>
        <v/>
      </c>
      <c r="S437" s="29">
        <f>IFERROR(TRIM(INDEX($A437:$L437,MATCH(Lists!$J$3,$A$1:$L$1,0))&amp;""),"")</f>
        <v/>
      </c>
      <c r="T437" s="29">
        <f>IFERROR(TRIM(INDEX($A437:$L437,MATCH(Lists!$J$4,$A$1:$L$1,0))&amp;""),"")</f>
        <v/>
      </c>
      <c r="U437" s="29">
        <f>IFERROR(TRIM(INDEX($A437:$L437,MATCH(Lists!$J$5,$A$1:$L$1,0))&amp;""),"")</f>
        <v/>
      </c>
      <c r="V437" s="32">
        <f>IFERROR(IF(ISNUMBER(INDEX($A437:$L437,MATCH(Lists!$J$8,$A$1:$L$1,0))),INDEX($A437:$L437,MATCH(Lists!$J$8,$A$1:$L$1,0)),DATE(VALUE(LEFT(IFERROR(TRIM(INDEX($A437:$L437,MATCH(Lists!$J$8,$A$1:$L$1,0))&amp;""),""),4)),VALUE(MID(IFERROR(TRIM(INDEX($A437:$L437,MATCH(Lists!$J$8,$A$1:$L$1,0))&amp;""),""),6,2)),VALUE(MID(IFERROR(TRIM(INDEX($A437:$L437,MATCH(Lists!$J$8,$A$1:$L$1,0))&amp;""),""),9,2)))+TIME(VALUE(MID(IFERROR(TRIM(INDEX($A437:$L437,MATCH(Lists!$J$8,$A$1:$L$1,0))&amp;""),""),12,2)),VALUE(MID(IFERROR(TRIM(INDEX($A437:$L437,MATCH(Lists!$J$8,$A$1:$L$1,0))&amp;""),""),15,2)),VALUE(MID(IFERROR(TRIM(INDEX($A437:$L437,MATCH(Lists!$J$8,$A$1:$L$1,0))&amp;""),""),18,2)))),"")</f>
        <v/>
      </c>
      <c r="W437" s="29">
        <f>IF(V437="","",ROUND(V437*86400,0))</f>
        <v/>
      </c>
      <c r="X437" s="29">
        <f>IF(OR(R437="",U437="",W437=""),"",SUMPRODUCT(($U$2:$U$501=U437)*ISNUMBER($W$2:$W$501)*($W$2:$W$501&lt;W437))+SUMPRODUCT(($U$2:U437=U437)*($W$2:W437=W437)))</f>
        <v/>
      </c>
      <c r="Y437" s="29">
        <f>IF(R437="","",IF(LEN(O437)&gt;0,O437,IF(ISNUMBER(N437),"Offered","Waiting")))</f>
        <v/>
      </c>
      <c r="Z437" s="29">
        <f>IF(AND(Y437="Waiting",X437&lt;&gt;""),SUMPRODUCT(($U$2:$U$501=U437)*($Y$2:$Y$501="Waiting")*ISNUMBER($W$2:$W$501)*($W$2:$W$501&lt;W437))+SUMPRODUCT(($U$2:U437=U437)*($Y$2:Y437="Waiting")*($W$2:W437=W437)),"")</f>
        <v/>
      </c>
      <c r="AA437" s="29">
        <f>IF(X437="","",U437&amp;"|"&amp;X437)</f>
        <v/>
      </c>
      <c r="AB437" s="29">
        <f>IF(Z437="","",U437&amp;"|"&amp;Z437)</f>
        <v/>
      </c>
    </row>
    <row r="438">
      <c r="M438" s="28" t="n"/>
      <c r="N438" s="33" t="n"/>
      <c r="O438" s="30" t="n"/>
      <c r="P438" s="30" t="n"/>
      <c r="Q438" s="28" t="n"/>
      <c r="R438" s="29">
        <f>IFERROR(TRIM(INDEX($A438:$L438,MATCH(Lists!$J$2,$A$1:$L$1,0))&amp;""),"")</f>
        <v/>
      </c>
      <c r="S438" s="29">
        <f>IFERROR(TRIM(INDEX($A438:$L438,MATCH(Lists!$J$3,$A$1:$L$1,0))&amp;""),"")</f>
        <v/>
      </c>
      <c r="T438" s="29">
        <f>IFERROR(TRIM(INDEX($A438:$L438,MATCH(Lists!$J$4,$A$1:$L$1,0))&amp;""),"")</f>
        <v/>
      </c>
      <c r="U438" s="29">
        <f>IFERROR(TRIM(INDEX($A438:$L438,MATCH(Lists!$J$5,$A$1:$L$1,0))&amp;""),"")</f>
        <v/>
      </c>
      <c r="V438" s="32">
        <f>IFERROR(IF(ISNUMBER(INDEX($A438:$L438,MATCH(Lists!$J$8,$A$1:$L$1,0))),INDEX($A438:$L438,MATCH(Lists!$J$8,$A$1:$L$1,0)),DATE(VALUE(LEFT(IFERROR(TRIM(INDEX($A438:$L438,MATCH(Lists!$J$8,$A$1:$L$1,0))&amp;""),""),4)),VALUE(MID(IFERROR(TRIM(INDEX($A438:$L438,MATCH(Lists!$J$8,$A$1:$L$1,0))&amp;""),""),6,2)),VALUE(MID(IFERROR(TRIM(INDEX($A438:$L438,MATCH(Lists!$J$8,$A$1:$L$1,0))&amp;""),""),9,2)))+TIME(VALUE(MID(IFERROR(TRIM(INDEX($A438:$L438,MATCH(Lists!$J$8,$A$1:$L$1,0))&amp;""),""),12,2)),VALUE(MID(IFERROR(TRIM(INDEX($A438:$L438,MATCH(Lists!$J$8,$A$1:$L$1,0))&amp;""),""),15,2)),VALUE(MID(IFERROR(TRIM(INDEX($A438:$L438,MATCH(Lists!$J$8,$A$1:$L$1,0))&amp;""),""),18,2)))),"")</f>
        <v/>
      </c>
      <c r="W438" s="29">
        <f>IF(V438="","",ROUND(V438*86400,0))</f>
        <v/>
      </c>
      <c r="X438" s="29">
        <f>IF(OR(R438="",U438="",W438=""),"",SUMPRODUCT(($U$2:$U$501=U438)*ISNUMBER($W$2:$W$501)*($W$2:$W$501&lt;W438))+SUMPRODUCT(($U$2:U438=U438)*($W$2:W438=W438)))</f>
        <v/>
      </c>
      <c r="Y438" s="29">
        <f>IF(R438="","",IF(LEN(O438)&gt;0,O438,IF(ISNUMBER(N438),"Offered","Waiting")))</f>
        <v/>
      </c>
      <c r="Z438" s="29">
        <f>IF(AND(Y438="Waiting",X438&lt;&gt;""),SUMPRODUCT(($U$2:$U$501=U438)*($Y$2:$Y$501="Waiting")*ISNUMBER($W$2:$W$501)*($W$2:$W$501&lt;W438))+SUMPRODUCT(($U$2:U438=U438)*($Y$2:Y438="Waiting")*($W$2:W438=W438)),"")</f>
        <v/>
      </c>
      <c r="AA438" s="29">
        <f>IF(X438="","",U438&amp;"|"&amp;X438)</f>
        <v/>
      </c>
      <c r="AB438" s="29">
        <f>IF(Z438="","",U438&amp;"|"&amp;Z438)</f>
        <v/>
      </c>
    </row>
    <row r="439">
      <c r="M439" s="28" t="n"/>
      <c r="N439" s="33" t="n"/>
      <c r="O439" s="30" t="n"/>
      <c r="P439" s="30" t="n"/>
      <c r="Q439" s="28" t="n"/>
      <c r="R439" s="29">
        <f>IFERROR(TRIM(INDEX($A439:$L439,MATCH(Lists!$J$2,$A$1:$L$1,0))&amp;""),"")</f>
        <v/>
      </c>
      <c r="S439" s="29">
        <f>IFERROR(TRIM(INDEX($A439:$L439,MATCH(Lists!$J$3,$A$1:$L$1,0))&amp;""),"")</f>
        <v/>
      </c>
      <c r="T439" s="29">
        <f>IFERROR(TRIM(INDEX($A439:$L439,MATCH(Lists!$J$4,$A$1:$L$1,0))&amp;""),"")</f>
        <v/>
      </c>
      <c r="U439" s="29">
        <f>IFERROR(TRIM(INDEX($A439:$L439,MATCH(Lists!$J$5,$A$1:$L$1,0))&amp;""),"")</f>
        <v/>
      </c>
      <c r="V439" s="32">
        <f>IFERROR(IF(ISNUMBER(INDEX($A439:$L439,MATCH(Lists!$J$8,$A$1:$L$1,0))),INDEX($A439:$L439,MATCH(Lists!$J$8,$A$1:$L$1,0)),DATE(VALUE(LEFT(IFERROR(TRIM(INDEX($A439:$L439,MATCH(Lists!$J$8,$A$1:$L$1,0))&amp;""),""),4)),VALUE(MID(IFERROR(TRIM(INDEX($A439:$L439,MATCH(Lists!$J$8,$A$1:$L$1,0))&amp;""),""),6,2)),VALUE(MID(IFERROR(TRIM(INDEX($A439:$L439,MATCH(Lists!$J$8,$A$1:$L$1,0))&amp;""),""),9,2)))+TIME(VALUE(MID(IFERROR(TRIM(INDEX($A439:$L439,MATCH(Lists!$J$8,$A$1:$L$1,0))&amp;""),""),12,2)),VALUE(MID(IFERROR(TRIM(INDEX($A439:$L439,MATCH(Lists!$J$8,$A$1:$L$1,0))&amp;""),""),15,2)),VALUE(MID(IFERROR(TRIM(INDEX($A439:$L439,MATCH(Lists!$J$8,$A$1:$L$1,0))&amp;""),""),18,2)))),"")</f>
        <v/>
      </c>
      <c r="W439" s="29">
        <f>IF(V439="","",ROUND(V439*86400,0))</f>
        <v/>
      </c>
      <c r="X439" s="29">
        <f>IF(OR(R439="",U439="",W439=""),"",SUMPRODUCT(($U$2:$U$501=U439)*ISNUMBER($W$2:$W$501)*($W$2:$W$501&lt;W439))+SUMPRODUCT(($U$2:U439=U439)*($W$2:W439=W439)))</f>
        <v/>
      </c>
      <c r="Y439" s="29">
        <f>IF(R439="","",IF(LEN(O439)&gt;0,O439,IF(ISNUMBER(N439),"Offered","Waiting")))</f>
        <v/>
      </c>
      <c r="Z439" s="29">
        <f>IF(AND(Y439="Waiting",X439&lt;&gt;""),SUMPRODUCT(($U$2:$U$501=U439)*($Y$2:$Y$501="Waiting")*ISNUMBER($W$2:$W$501)*($W$2:$W$501&lt;W439))+SUMPRODUCT(($U$2:U439=U439)*($Y$2:Y439="Waiting")*($W$2:W439=W439)),"")</f>
        <v/>
      </c>
      <c r="AA439" s="29">
        <f>IF(X439="","",U439&amp;"|"&amp;X439)</f>
        <v/>
      </c>
      <c r="AB439" s="29">
        <f>IF(Z439="","",U439&amp;"|"&amp;Z439)</f>
        <v/>
      </c>
    </row>
    <row r="440">
      <c r="M440" s="28" t="n"/>
      <c r="N440" s="33" t="n"/>
      <c r="O440" s="30" t="n"/>
      <c r="P440" s="30" t="n"/>
      <c r="Q440" s="28" t="n"/>
      <c r="R440" s="29">
        <f>IFERROR(TRIM(INDEX($A440:$L440,MATCH(Lists!$J$2,$A$1:$L$1,0))&amp;""),"")</f>
        <v/>
      </c>
      <c r="S440" s="29">
        <f>IFERROR(TRIM(INDEX($A440:$L440,MATCH(Lists!$J$3,$A$1:$L$1,0))&amp;""),"")</f>
        <v/>
      </c>
      <c r="T440" s="29">
        <f>IFERROR(TRIM(INDEX($A440:$L440,MATCH(Lists!$J$4,$A$1:$L$1,0))&amp;""),"")</f>
        <v/>
      </c>
      <c r="U440" s="29">
        <f>IFERROR(TRIM(INDEX($A440:$L440,MATCH(Lists!$J$5,$A$1:$L$1,0))&amp;""),"")</f>
        <v/>
      </c>
      <c r="V440" s="32">
        <f>IFERROR(IF(ISNUMBER(INDEX($A440:$L440,MATCH(Lists!$J$8,$A$1:$L$1,0))),INDEX($A440:$L440,MATCH(Lists!$J$8,$A$1:$L$1,0)),DATE(VALUE(LEFT(IFERROR(TRIM(INDEX($A440:$L440,MATCH(Lists!$J$8,$A$1:$L$1,0))&amp;""),""),4)),VALUE(MID(IFERROR(TRIM(INDEX($A440:$L440,MATCH(Lists!$J$8,$A$1:$L$1,0))&amp;""),""),6,2)),VALUE(MID(IFERROR(TRIM(INDEX($A440:$L440,MATCH(Lists!$J$8,$A$1:$L$1,0))&amp;""),""),9,2)))+TIME(VALUE(MID(IFERROR(TRIM(INDEX($A440:$L440,MATCH(Lists!$J$8,$A$1:$L$1,0))&amp;""),""),12,2)),VALUE(MID(IFERROR(TRIM(INDEX($A440:$L440,MATCH(Lists!$J$8,$A$1:$L$1,0))&amp;""),""),15,2)),VALUE(MID(IFERROR(TRIM(INDEX($A440:$L440,MATCH(Lists!$J$8,$A$1:$L$1,0))&amp;""),""),18,2)))),"")</f>
        <v/>
      </c>
      <c r="W440" s="29">
        <f>IF(V440="","",ROUND(V440*86400,0))</f>
        <v/>
      </c>
      <c r="X440" s="29">
        <f>IF(OR(R440="",U440="",W440=""),"",SUMPRODUCT(($U$2:$U$501=U440)*ISNUMBER($W$2:$W$501)*($W$2:$W$501&lt;W440))+SUMPRODUCT(($U$2:U440=U440)*($W$2:W440=W440)))</f>
        <v/>
      </c>
      <c r="Y440" s="29">
        <f>IF(R440="","",IF(LEN(O440)&gt;0,O440,IF(ISNUMBER(N440),"Offered","Waiting")))</f>
        <v/>
      </c>
      <c r="Z440" s="29">
        <f>IF(AND(Y440="Waiting",X440&lt;&gt;""),SUMPRODUCT(($U$2:$U$501=U440)*($Y$2:$Y$501="Waiting")*ISNUMBER($W$2:$W$501)*($W$2:$W$501&lt;W440))+SUMPRODUCT(($U$2:U440=U440)*($Y$2:Y440="Waiting")*($W$2:W440=W440)),"")</f>
        <v/>
      </c>
      <c r="AA440" s="29">
        <f>IF(X440="","",U440&amp;"|"&amp;X440)</f>
        <v/>
      </c>
      <c r="AB440" s="29">
        <f>IF(Z440="","",U440&amp;"|"&amp;Z440)</f>
        <v/>
      </c>
    </row>
    <row r="441">
      <c r="M441" s="28" t="n"/>
      <c r="N441" s="33" t="n"/>
      <c r="O441" s="30" t="n"/>
      <c r="P441" s="30" t="n"/>
      <c r="Q441" s="28" t="n"/>
      <c r="R441" s="29">
        <f>IFERROR(TRIM(INDEX($A441:$L441,MATCH(Lists!$J$2,$A$1:$L$1,0))&amp;""),"")</f>
        <v/>
      </c>
      <c r="S441" s="29">
        <f>IFERROR(TRIM(INDEX($A441:$L441,MATCH(Lists!$J$3,$A$1:$L$1,0))&amp;""),"")</f>
        <v/>
      </c>
      <c r="T441" s="29">
        <f>IFERROR(TRIM(INDEX($A441:$L441,MATCH(Lists!$J$4,$A$1:$L$1,0))&amp;""),"")</f>
        <v/>
      </c>
      <c r="U441" s="29">
        <f>IFERROR(TRIM(INDEX($A441:$L441,MATCH(Lists!$J$5,$A$1:$L$1,0))&amp;""),"")</f>
        <v/>
      </c>
      <c r="V441" s="32">
        <f>IFERROR(IF(ISNUMBER(INDEX($A441:$L441,MATCH(Lists!$J$8,$A$1:$L$1,0))),INDEX($A441:$L441,MATCH(Lists!$J$8,$A$1:$L$1,0)),DATE(VALUE(LEFT(IFERROR(TRIM(INDEX($A441:$L441,MATCH(Lists!$J$8,$A$1:$L$1,0))&amp;""),""),4)),VALUE(MID(IFERROR(TRIM(INDEX($A441:$L441,MATCH(Lists!$J$8,$A$1:$L$1,0))&amp;""),""),6,2)),VALUE(MID(IFERROR(TRIM(INDEX($A441:$L441,MATCH(Lists!$J$8,$A$1:$L$1,0))&amp;""),""),9,2)))+TIME(VALUE(MID(IFERROR(TRIM(INDEX($A441:$L441,MATCH(Lists!$J$8,$A$1:$L$1,0))&amp;""),""),12,2)),VALUE(MID(IFERROR(TRIM(INDEX($A441:$L441,MATCH(Lists!$J$8,$A$1:$L$1,0))&amp;""),""),15,2)),VALUE(MID(IFERROR(TRIM(INDEX($A441:$L441,MATCH(Lists!$J$8,$A$1:$L$1,0))&amp;""),""),18,2)))),"")</f>
        <v/>
      </c>
      <c r="W441" s="29">
        <f>IF(V441="","",ROUND(V441*86400,0))</f>
        <v/>
      </c>
      <c r="X441" s="29">
        <f>IF(OR(R441="",U441="",W441=""),"",SUMPRODUCT(($U$2:$U$501=U441)*ISNUMBER($W$2:$W$501)*($W$2:$W$501&lt;W441))+SUMPRODUCT(($U$2:U441=U441)*($W$2:W441=W441)))</f>
        <v/>
      </c>
      <c r="Y441" s="29">
        <f>IF(R441="","",IF(LEN(O441)&gt;0,O441,IF(ISNUMBER(N441),"Offered","Waiting")))</f>
        <v/>
      </c>
      <c r="Z441" s="29">
        <f>IF(AND(Y441="Waiting",X441&lt;&gt;""),SUMPRODUCT(($U$2:$U$501=U441)*($Y$2:$Y$501="Waiting")*ISNUMBER($W$2:$W$501)*($W$2:$W$501&lt;W441))+SUMPRODUCT(($U$2:U441=U441)*($Y$2:Y441="Waiting")*($W$2:W441=W441)),"")</f>
        <v/>
      </c>
      <c r="AA441" s="29">
        <f>IF(X441="","",U441&amp;"|"&amp;X441)</f>
        <v/>
      </c>
      <c r="AB441" s="29">
        <f>IF(Z441="","",U441&amp;"|"&amp;Z441)</f>
        <v/>
      </c>
    </row>
    <row r="442">
      <c r="M442" s="28" t="n"/>
      <c r="N442" s="33" t="n"/>
      <c r="O442" s="30" t="n"/>
      <c r="P442" s="30" t="n"/>
      <c r="Q442" s="28" t="n"/>
      <c r="R442" s="29">
        <f>IFERROR(TRIM(INDEX($A442:$L442,MATCH(Lists!$J$2,$A$1:$L$1,0))&amp;""),"")</f>
        <v/>
      </c>
      <c r="S442" s="29">
        <f>IFERROR(TRIM(INDEX($A442:$L442,MATCH(Lists!$J$3,$A$1:$L$1,0))&amp;""),"")</f>
        <v/>
      </c>
      <c r="T442" s="29">
        <f>IFERROR(TRIM(INDEX($A442:$L442,MATCH(Lists!$J$4,$A$1:$L$1,0))&amp;""),"")</f>
        <v/>
      </c>
      <c r="U442" s="29">
        <f>IFERROR(TRIM(INDEX($A442:$L442,MATCH(Lists!$J$5,$A$1:$L$1,0))&amp;""),"")</f>
        <v/>
      </c>
      <c r="V442" s="32">
        <f>IFERROR(IF(ISNUMBER(INDEX($A442:$L442,MATCH(Lists!$J$8,$A$1:$L$1,0))),INDEX($A442:$L442,MATCH(Lists!$J$8,$A$1:$L$1,0)),DATE(VALUE(LEFT(IFERROR(TRIM(INDEX($A442:$L442,MATCH(Lists!$J$8,$A$1:$L$1,0))&amp;""),""),4)),VALUE(MID(IFERROR(TRIM(INDEX($A442:$L442,MATCH(Lists!$J$8,$A$1:$L$1,0))&amp;""),""),6,2)),VALUE(MID(IFERROR(TRIM(INDEX($A442:$L442,MATCH(Lists!$J$8,$A$1:$L$1,0))&amp;""),""),9,2)))+TIME(VALUE(MID(IFERROR(TRIM(INDEX($A442:$L442,MATCH(Lists!$J$8,$A$1:$L$1,0))&amp;""),""),12,2)),VALUE(MID(IFERROR(TRIM(INDEX($A442:$L442,MATCH(Lists!$J$8,$A$1:$L$1,0))&amp;""),""),15,2)),VALUE(MID(IFERROR(TRIM(INDEX($A442:$L442,MATCH(Lists!$J$8,$A$1:$L$1,0))&amp;""),""),18,2)))),"")</f>
        <v/>
      </c>
      <c r="W442" s="29">
        <f>IF(V442="","",ROUND(V442*86400,0))</f>
        <v/>
      </c>
      <c r="X442" s="29">
        <f>IF(OR(R442="",U442="",W442=""),"",SUMPRODUCT(($U$2:$U$501=U442)*ISNUMBER($W$2:$W$501)*($W$2:$W$501&lt;W442))+SUMPRODUCT(($U$2:U442=U442)*($W$2:W442=W442)))</f>
        <v/>
      </c>
      <c r="Y442" s="29">
        <f>IF(R442="","",IF(LEN(O442)&gt;0,O442,IF(ISNUMBER(N442),"Offered","Waiting")))</f>
        <v/>
      </c>
      <c r="Z442" s="29">
        <f>IF(AND(Y442="Waiting",X442&lt;&gt;""),SUMPRODUCT(($U$2:$U$501=U442)*($Y$2:$Y$501="Waiting")*ISNUMBER($W$2:$W$501)*($W$2:$W$501&lt;W442))+SUMPRODUCT(($U$2:U442=U442)*($Y$2:Y442="Waiting")*($W$2:W442=W442)),"")</f>
        <v/>
      </c>
      <c r="AA442" s="29">
        <f>IF(X442="","",U442&amp;"|"&amp;X442)</f>
        <v/>
      </c>
      <c r="AB442" s="29">
        <f>IF(Z442="","",U442&amp;"|"&amp;Z442)</f>
        <v/>
      </c>
    </row>
    <row r="443">
      <c r="M443" s="28" t="n"/>
      <c r="N443" s="33" t="n"/>
      <c r="O443" s="30" t="n"/>
      <c r="P443" s="30" t="n"/>
      <c r="Q443" s="28" t="n"/>
      <c r="R443" s="29">
        <f>IFERROR(TRIM(INDEX($A443:$L443,MATCH(Lists!$J$2,$A$1:$L$1,0))&amp;""),"")</f>
        <v/>
      </c>
      <c r="S443" s="29">
        <f>IFERROR(TRIM(INDEX($A443:$L443,MATCH(Lists!$J$3,$A$1:$L$1,0))&amp;""),"")</f>
        <v/>
      </c>
      <c r="T443" s="29">
        <f>IFERROR(TRIM(INDEX($A443:$L443,MATCH(Lists!$J$4,$A$1:$L$1,0))&amp;""),"")</f>
        <v/>
      </c>
      <c r="U443" s="29">
        <f>IFERROR(TRIM(INDEX($A443:$L443,MATCH(Lists!$J$5,$A$1:$L$1,0))&amp;""),"")</f>
        <v/>
      </c>
      <c r="V443" s="32">
        <f>IFERROR(IF(ISNUMBER(INDEX($A443:$L443,MATCH(Lists!$J$8,$A$1:$L$1,0))),INDEX($A443:$L443,MATCH(Lists!$J$8,$A$1:$L$1,0)),DATE(VALUE(LEFT(IFERROR(TRIM(INDEX($A443:$L443,MATCH(Lists!$J$8,$A$1:$L$1,0))&amp;""),""),4)),VALUE(MID(IFERROR(TRIM(INDEX($A443:$L443,MATCH(Lists!$J$8,$A$1:$L$1,0))&amp;""),""),6,2)),VALUE(MID(IFERROR(TRIM(INDEX($A443:$L443,MATCH(Lists!$J$8,$A$1:$L$1,0))&amp;""),""),9,2)))+TIME(VALUE(MID(IFERROR(TRIM(INDEX($A443:$L443,MATCH(Lists!$J$8,$A$1:$L$1,0))&amp;""),""),12,2)),VALUE(MID(IFERROR(TRIM(INDEX($A443:$L443,MATCH(Lists!$J$8,$A$1:$L$1,0))&amp;""),""),15,2)),VALUE(MID(IFERROR(TRIM(INDEX($A443:$L443,MATCH(Lists!$J$8,$A$1:$L$1,0))&amp;""),""),18,2)))),"")</f>
        <v/>
      </c>
      <c r="W443" s="29">
        <f>IF(V443="","",ROUND(V443*86400,0))</f>
        <v/>
      </c>
      <c r="X443" s="29">
        <f>IF(OR(R443="",U443="",W443=""),"",SUMPRODUCT(($U$2:$U$501=U443)*ISNUMBER($W$2:$W$501)*($W$2:$W$501&lt;W443))+SUMPRODUCT(($U$2:U443=U443)*($W$2:W443=W443)))</f>
        <v/>
      </c>
      <c r="Y443" s="29">
        <f>IF(R443="","",IF(LEN(O443)&gt;0,O443,IF(ISNUMBER(N443),"Offered","Waiting")))</f>
        <v/>
      </c>
      <c r="Z443" s="29">
        <f>IF(AND(Y443="Waiting",X443&lt;&gt;""),SUMPRODUCT(($U$2:$U$501=U443)*($Y$2:$Y$501="Waiting")*ISNUMBER($W$2:$W$501)*($W$2:$W$501&lt;W443))+SUMPRODUCT(($U$2:U443=U443)*($Y$2:Y443="Waiting")*($W$2:W443=W443)),"")</f>
        <v/>
      </c>
      <c r="AA443" s="29">
        <f>IF(X443="","",U443&amp;"|"&amp;X443)</f>
        <v/>
      </c>
      <c r="AB443" s="29">
        <f>IF(Z443="","",U443&amp;"|"&amp;Z443)</f>
        <v/>
      </c>
    </row>
    <row r="444">
      <c r="M444" s="28" t="n"/>
      <c r="N444" s="33" t="n"/>
      <c r="O444" s="30" t="n"/>
      <c r="P444" s="30" t="n"/>
      <c r="Q444" s="28" t="n"/>
      <c r="R444" s="29">
        <f>IFERROR(TRIM(INDEX($A444:$L444,MATCH(Lists!$J$2,$A$1:$L$1,0))&amp;""),"")</f>
        <v/>
      </c>
      <c r="S444" s="29">
        <f>IFERROR(TRIM(INDEX($A444:$L444,MATCH(Lists!$J$3,$A$1:$L$1,0))&amp;""),"")</f>
        <v/>
      </c>
      <c r="T444" s="29">
        <f>IFERROR(TRIM(INDEX($A444:$L444,MATCH(Lists!$J$4,$A$1:$L$1,0))&amp;""),"")</f>
        <v/>
      </c>
      <c r="U444" s="29">
        <f>IFERROR(TRIM(INDEX($A444:$L444,MATCH(Lists!$J$5,$A$1:$L$1,0))&amp;""),"")</f>
        <v/>
      </c>
      <c r="V444" s="32">
        <f>IFERROR(IF(ISNUMBER(INDEX($A444:$L444,MATCH(Lists!$J$8,$A$1:$L$1,0))),INDEX($A444:$L444,MATCH(Lists!$J$8,$A$1:$L$1,0)),DATE(VALUE(LEFT(IFERROR(TRIM(INDEX($A444:$L444,MATCH(Lists!$J$8,$A$1:$L$1,0))&amp;""),""),4)),VALUE(MID(IFERROR(TRIM(INDEX($A444:$L444,MATCH(Lists!$J$8,$A$1:$L$1,0))&amp;""),""),6,2)),VALUE(MID(IFERROR(TRIM(INDEX($A444:$L444,MATCH(Lists!$J$8,$A$1:$L$1,0))&amp;""),""),9,2)))+TIME(VALUE(MID(IFERROR(TRIM(INDEX($A444:$L444,MATCH(Lists!$J$8,$A$1:$L$1,0))&amp;""),""),12,2)),VALUE(MID(IFERROR(TRIM(INDEX($A444:$L444,MATCH(Lists!$J$8,$A$1:$L$1,0))&amp;""),""),15,2)),VALUE(MID(IFERROR(TRIM(INDEX($A444:$L444,MATCH(Lists!$J$8,$A$1:$L$1,0))&amp;""),""),18,2)))),"")</f>
        <v/>
      </c>
      <c r="W444" s="29">
        <f>IF(V444="","",ROUND(V444*86400,0))</f>
        <v/>
      </c>
      <c r="X444" s="29">
        <f>IF(OR(R444="",U444="",W444=""),"",SUMPRODUCT(($U$2:$U$501=U444)*ISNUMBER($W$2:$W$501)*($W$2:$W$501&lt;W444))+SUMPRODUCT(($U$2:U444=U444)*($W$2:W444=W444)))</f>
        <v/>
      </c>
      <c r="Y444" s="29">
        <f>IF(R444="","",IF(LEN(O444)&gt;0,O444,IF(ISNUMBER(N444),"Offered","Waiting")))</f>
        <v/>
      </c>
      <c r="Z444" s="29">
        <f>IF(AND(Y444="Waiting",X444&lt;&gt;""),SUMPRODUCT(($U$2:$U$501=U444)*($Y$2:$Y$501="Waiting")*ISNUMBER($W$2:$W$501)*($W$2:$W$501&lt;W444))+SUMPRODUCT(($U$2:U444=U444)*($Y$2:Y444="Waiting")*($W$2:W444=W444)),"")</f>
        <v/>
      </c>
      <c r="AA444" s="29">
        <f>IF(X444="","",U444&amp;"|"&amp;X444)</f>
        <v/>
      </c>
      <c r="AB444" s="29">
        <f>IF(Z444="","",U444&amp;"|"&amp;Z444)</f>
        <v/>
      </c>
    </row>
    <row r="445">
      <c r="M445" s="28" t="n"/>
      <c r="N445" s="33" t="n"/>
      <c r="O445" s="30" t="n"/>
      <c r="P445" s="30" t="n"/>
      <c r="Q445" s="28" t="n"/>
      <c r="R445" s="29">
        <f>IFERROR(TRIM(INDEX($A445:$L445,MATCH(Lists!$J$2,$A$1:$L$1,0))&amp;""),"")</f>
        <v/>
      </c>
      <c r="S445" s="29">
        <f>IFERROR(TRIM(INDEX($A445:$L445,MATCH(Lists!$J$3,$A$1:$L$1,0))&amp;""),"")</f>
        <v/>
      </c>
      <c r="T445" s="29">
        <f>IFERROR(TRIM(INDEX($A445:$L445,MATCH(Lists!$J$4,$A$1:$L$1,0))&amp;""),"")</f>
        <v/>
      </c>
      <c r="U445" s="29">
        <f>IFERROR(TRIM(INDEX($A445:$L445,MATCH(Lists!$J$5,$A$1:$L$1,0))&amp;""),"")</f>
        <v/>
      </c>
      <c r="V445" s="32">
        <f>IFERROR(IF(ISNUMBER(INDEX($A445:$L445,MATCH(Lists!$J$8,$A$1:$L$1,0))),INDEX($A445:$L445,MATCH(Lists!$J$8,$A$1:$L$1,0)),DATE(VALUE(LEFT(IFERROR(TRIM(INDEX($A445:$L445,MATCH(Lists!$J$8,$A$1:$L$1,0))&amp;""),""),4)),VALUE(MID(IFERROR(TRIM(INDEX($A445:$L445,MATCH(Lists!$J$8,$A$1:$L$1,0))&amp;""),""),6,2)),VALUE(MID(IFERROR(TRIM(INDEX($A445:$L445,MATCH(Lists!$J$8,$A$1:$L$1,0))&amp;""),""),9,2)))+TIME(VALUE(MID(IFERROR(TRIM(INDEX($A445:$L445,MATCH(Lists!$J$8,$A$1:$L$1,0))&amp;""),""),12,2)),VALUE(MID(IFERROR(TRIM(INDEX($A445:$L445,MATCH(Lists!$J$8,$A$1:$L$1,0))&amp;""),""),15,2)),VALUE(MID(IFERROR(TRIM(INDEX($A445:$L445,MATCH(Lists!$J$8,$A$1:$L$1,0))&amp;""),""),18,2)))),"")</f>
        <v/>
      </c>
      <c r="W445" s="29">
        <f>IF(V445="","",ROUND(V445*86400,0))</f>
        <v/>
      </c>
      <c r="X445" s="29">
        <f>IF(OR(R445="",U445="",W445=""),"",SUMPRODUCT(($U$2:$U$501=U445)*ISNUMBER($W$2:$W$501)*($W$2:$W$501&lt;W445))+SUMPRODUCT(($U$2:U445=U445)*($W$2:W445=W445)))</f>
        <v/>
      </c>
      <c r="Y445" s="29">
        <f>IF(R445="","",IF(LEN(O445)&gt;0,O445,IF(ISNUMBER(N445),"Offered","Waiting")))</f>
        <v/>
      </c>
      <c r="Z445" s="29">
        <f>IF(AND(Y445="Waiting",X445&lt;&gt;""),SUMPRODUCT(($U$2:$U$501=U445)*($Y$2:$Y$501="Waiting")*ISNUMBER($W$2:$W$501)*($W$2:$W$501&lt;W445))+SUMPRODUCT(($U$2:U445=U445)*($Y$2:Y445="Waiting")*($W$2:W445=W445)),"")</f>
        <v/>
      </c>
      <c r="AA445" s="29">
        <f>IF(X445="","",U445&amp;"|"&amp;X445)</f>
        <v/>
      </c>
      <c r="AB445" s="29">
        <f>IF(Z445="","",U445&amp;"|"&amp;Z445)</f>
        <v/>
      </c>
    </row>
    <row r="446">
      <c r="M446" s="28" t="n"/>
      <c r="N446" s="33" t="n"/>
      <c r="O446" s="30" t="n"/>
      <c r="P446" s="30" t="n"/>
      <c r="Q446" s="28" t="n"/>
      <c r="R446" s="29">
        <f>IFERROR(TRIM(INDEX($A446:$L446,MATCH(Lists!$J$2,$A$1:$L$1,0))&amp;""),"")</f>
        <v/>
      </c>
      <c r="S446" s="29">
        <f>IFERROR(TRIM(INDEX($A446:$L446,MATCH(Lists!$J$3,$A$1:$L$1,0))&amp;""),"")</f>
        <v/>
      </c>
      <c r="T446" s="29">
        <f>IFERROR(TRIM(INDEX($A446:$L446,MATCH(Lists!$J$4,$A$1:$L$1,0))&amp;""),"")</f>
        <v/>
      </c>
      <c r="U446" s="29">
        <f>IFERROR(TRIM(INDEX($A446:$L446,MATCH(Lists!$J$5,$A$1:$L$1,0))&amp;""),"")</f>
        <v/>
      </c>
      <c r="V446" s="32">
        <f>IFERROR(IF(ISNUMBER(INDEX($A446:$L446,MATCH(Lists!$J$8,$A$1:$L$1,0))),INDEX($A446:$L446,MATCH(Lists!$J$8,$A$1:$L$1,0)),DATE(VALUE(LEFT(IFERROR(TRIM(INDEX($A446:$L446,MATCH(Lists!$J$8,$A$1:$L$1,0))&amp;""),""),4)),VALUE(MID(IFERROR(TRIM(INDEX($A446:$L446,MATCH(Lists!$J$8,$A$1:$L$1,0))&amp;""),""),6,2)),VALUE(MID(IFERROR(TRIM(INDEX($A446:$L446,MATCH(Lists!$J$8,$A$1:$L$1,0))&amp;""),""),9,2)))+TIME(VALUE(MID(IFERROR(TRIM(INDEX($A446:$L446,MATCH(Lists!$J$8,$A$1:$L$1,0))&amp;""),""),12,2)),VALUE(MID(IFERROR(TRIM(INDEX($A446:$L446,MATCH(Lists!$J$8,$A$1:$L$1,0))&amp;""),""),15,2)),VALUE(MID(IFERROR(TRIM(INDEX($A446:$L446,MATCH(Lists!$J$8,$A$1:$L$1,0))&amp;""),""),18,2)))),"")</f>
        <v/>
      </c>
      <c r="W446" s="29">
        <f>IF(V446="","",ROUND(V446*86400,0))</f>
        <v/>
      </c>
      <c r="X446" s="29">
        <f>IF(OR(R446="",U446="",W446=""),"",SUMPRODUCT(($U$2:$U$501=U446)*ISNUMBER($W$2:$W$501)*($W$2:$W$501&lt;W446))+SUMPRODUCT(($U$2:U446=U446)*($W$2:W446=W446)))</f>
        <v/>
      </c>
      <c r="Y446" s="29">
        <f>IF(R446="","",IF(LEN(O446)&gt;0,O446,IF(ISNUMBER(N446),"Offered","Waiting")))</f>
        <v/>
      </c>
      <c r="Z446" s="29">
        <f>IF(AND(Y446="Waiting",X446&lt;&gt;""),SUMPRODUCT(($U$2:$U$501=U446)*($Y$2:$Y$501="Waiting")*ISNUMBER($W$2:$W$501)*($W$2:$W$501&lt;W446))+SUMPRODUCT(($U$2:U446=U446)*($Y$2:Y446="Waiting")*($W$2:W446=W446)),"")</f>
        <v/>
      </c>
      <c r="AA446" s="29">
        <f>IF(X446="","",U446&amp;"|"&amp;X446)</f>
        <v/>
      </c>
      <c r="AB446" s="29">
        <f>IF(Z446="","",U446&amp;"|"&amp;Z446)</f>
        <v/>
      </c>
    </row>
    <row r="447">
      <c r="M447" s="28" t="n"/>
      <c r="N447" s="33" t="n"/>
      <c r="O447" s="30" t="n"/>
      <c r="P447" s="30" t="n"/>
      <c r="Q447" s="28" t="n"/>
      <c r="R447" s="29">
        <f>IFERROR(TRIM(INDEX($A447:$L447,MATCH(Lists!$J$2,$A$1:$L$1,0))&amp;""),"")</f>
        <v/>
      </c>
      <c r="S447" s="29">
        <f>IFERROR(TRIM(INDEX($A447:$L447,MATCH(Lists!$J$3,$A$1:$L$1,0))&amp;""),"")</f>
        <v/>
      </c>
      <c r="T447" s="29">
        <f>IFERROR(TRIM(INDEX($A447:$L447,MATCH(Lists!$J$4,$A$1:$L$1,0))&amp;""),"")</f>
        <v/>
      </c>
      <c r="U447" s="29">
        <f>IFERROR(TRIM(INDEX($A447:$L447,MATCH(Lists!$J$5,$A$1:$L$1,0))&amp;""),"")</f>
        <v/>
      </c>
      <c r="V447" s="32">
        <f>IFERROR(IF(ISNUMBER(INDEX($A447:$L447,MATCH(Lists!$J$8,$A$1:$L$1,0))),INDEX($A447:$L447,MATCH(Lists!$J$8,$A$1:$L$1,0)),DATE(VALUE(LEFT(IFERROR(TRIM(INDEX($A447:$L447,MATCH(Lists!$J$8,$A$1:$L$1,0))&amp;""),""),4)),VALUE(MID(IFERROR(TRIM(INDEX($A447:$L447,MATCH(Lists!$J$8,$A$1:$L$1,0))&amp;""),""),6,2)),VALUE(MID(IFERROR(TRIM(INDEX($A447:$L447,MATCH(Lists!$J$8,$A$1:$L$1,0))&amp;""),""),9,2)))+TIME(VALUE(MID(IFERROR(TRIM(INDEX($A447:$L447,MATCH(Lists!$J$8,$A$1:$L$1,0))&amp;""),""),12,2)),VALUE(MID(IFERROR(TRIM(INDEX($A447:$L447,MATCH(Lists!$J$8,$A$1:$L$1,0))&amp;""),""),15,2)),VALUE(MID(IFERROR(TRIM(INDEX($A447:$L447,MATCH(Lists!$J$8,$A$1:$L$1,0))&amp;""),""),18,2)))),"")</f>
        <v/>
      </c>
      <c r="W447" s="29">
        <f>IF(V447="","",ROUND(V447*86400,0))</f>
        <v/>
      </c>
      <c r="X447" s="29">
        <f>IF(OR(R447="",U447="",W447=""),"",SUMPRODUCT(($U$2:$U$501=U447)*ISNUMBER($W$2:$W$501)*($W$2:$W$501&lt;W447))+SUMPRODUCT(($U$2:U447=U447)*($W$2:W447=W447)))</f>
        <v/>
      </c>
      <c r="Y447" s="29">
        <f>IF(R447="","",IF(LEN(O447)&gt;0,O447,IF(ISNUMBER(N447),"Offered","Waiting")))</f>
        <v/>
      </c>
      <c r="Z447" s="29">
        <f>IF(AND(Y447="Waiting",X447&lt;&gt;""),SUMPRODUCT(($U$2:$U$501=U447)*($Y$2:$Y$501="Waiting")*ISNUMBER($W$2:$W$501)*($W$2:$W$501&lt;W447))+SUMPRODUCT(($U$2:U447=U447)*($Y$2:Y447="Waiting")*($W$2:W447=W447)),"")</f>
        <v/>
      </c>
      <c r="AA447" s="29">
        <f>IF(X447="","",U447&amp;"|"&amp;X447)</f>
        <v/>
      </c>
      <c r="AB447" s="29">
        <f>IF(Z447="","",U447&amp;"|"&amp;Z447)</f>
        <v/>
      </c>
    </row>
    <row r="448">
      <c r="M448" s="28" t="n"/>
      <c r="N448" s="33" t="n"/>
      <c r="O448" s="30" t="n"/>
      <c r="P448" s="30" t="n"/>
      <c r="Q448" s="28" t="n"/>
      <c r="R448" s="29">
        <f>IFERROR(TRIM(INDEX($A448:$L448,MATCH(Lists!$J$2,$A$1:$L$1,0))&amp;""),"")</f>
        <v/>
      </c>
      <c r="S448" s="29">
        <f>IFERROR(TRIM(INDEX($A448:$L448,MATCH(Lists!$J$3,$A$1:$L$1,0))&amp;""),"")</f>
        <v/>
      </c>
      <c r="T448" s="29">
        <f>IFERROR(TRIM(INDEX($A448:$L448,MATCH(Lists!$J$4,$A$1:$L$1,0))&amp;""),"")</f>
        <v/>
      </c>
      <c r="U448" s="29">
        <f>IFERROR(TRIM(INDEX($A448:$L448,MATCH(Lists!$J$5,$A$1:$L$1,0))&amp;""),"")</f>
        <v/>
      </c>
      <c r="V448" s="32">
        <f>IFERROR(IF(ISNUMBER(INDEX($A448:$L448,MATCH(Lists!$J$8,$A$1:$L$1,0))),INDEX($A448:$L448,MATCH(Lists!$J$8,$A$1:$L$1,0)),DATE(VALUE(LEFT(IFERROR(TRIM(INDEX($A448:$L448,MATCH(Lists!$J$8,$A$1:$L$1,0))&amp;""),""),4)),VALUE(MID(IFERROR(TRIM(INDEX($A448:$L448,MATCH(Lists!$J$8,$A$1:$L$1,0))&amp;""),""),6,2)),VALUE(MID(IFERROR(TRIM(INDEX($A448:$L448,MATCH(Lists!$J$8,$A$1:$L$1,0))&amp;""),""),9,2)))+TIME(VALUE(MID(IFERROR(TRIM(INDEX($A448:$L448,MATCH(Lists!$J$8,$A$1:$L$1,0))&amp;""),""),12,2)),VALUE(MID(IFERROR(TRIM(INDEX($A448:$L448,MATCH(Lists!$J$8,$A$1:$L$1,0))&amp;""),""),15,2)),VALUE(MID(IFERROR(TRIM(INDEX($A448:$L448,MATCH(Lists!$J$8,$A$1:$L$1,0))&amp;""),""),18,2)))),"")</f>
        <v/>
      </c>
      <c r="W448" s="29">
        <f>IF(V448="","",ROUND(V448*86400,0))</f>
        <v/>
      </c>
      <c r="X448" s="29">
        <f>IF(OR(R448="",U448="",W448=""),"",SUMPRODUCT(($U$2:$U$501=U448)*ISNUMBER($W$2:$W$501)*($W$2:$W$501&lt;W448))+SUMPRODUCT(($U$2:U448=U448)*($W$2:W448=W448)))</f>
        <v/>
      </c>
      <c r="Y448" s="29">
        <f>IF(R448="","",IF(LEN(O448)&gt;0,O448,IF(ISNUMBER(N448),"Offered","Waiting")))</f>
        <v/>
      </c>
      <c r="Z448" s="29">
        <f>IF(AND(Y448="Waiting",X448&lt;&gt;""),SUMPRODUCT(($U$2:$U$501=U448)*($Y$2:$Y$501="Waiting")*ISNUMBER($W$2:$W$501)*($W$2:$W$501&lt;W448))+SUMPRODUCT(($U$2:U448=U448)*($Y$2:Y448="Waiting")*($W$2:W448=W448)),"")</f>
        <v/>
      </c>
      <c r="AA448" s="29">
        <f>IF(X448="","",U448&amp;"|"&amp;X448)</f>
        <v/>
      </c>
      <c r="AB448" s="29">
        <f>IF(Z448="","",U448&amp;"|"&amp;Z448)</f>
        <v/>
      </c>
    </row>
    <row r="449">
      <c r="M449" s="28" t="n"/>
      <c r="N449" s="33" t="n"/>
      <c r="O449" s="30" t="n"/>
      <c r="P449" s="30" t="n"/>
      <c r="Q449" s="28" t="n"/>
      <c r="R449" s="29">
        <f>IFERROR(TRIM(INDEX($A449:$L449,MATCH(Lists!$J$2,$A$1:$L$1,0))&amp;""),"")</f>
        <v/>
      </c>
      <c r="S449" s="29">
        <f>IFERROR(TRIM(INDEX($A449:$L449,MATCH(Lists!$J$3,$A$1:$L$1,0))&amp;""),"")</f>
        <v/>
      </c>
      <c r="T449" s="29">
        <f>IFERROR(TRIM(INDEX($A449:$L449,MATCH(Lists!$J$4,$A$1:$L$1,0))&amp;""),"")</f>
        <v/>
      </c>
      <c r="U449" s="29">
        <f>IFERROR(TRIM(INDEX($A449:$L449,MATCH(Lists!$J$5,$A$1:$L$1,0))&amp;""),"")</f>
        <v/>
      </c>
      <c r="V449" s="32">
        <f>IFERROR(IF(ISNUMBER(INDEX($A449:$L449,MATCH(Lists!$J$8,$A$1:$L$1,0))),INDEX($A449:$L449,MATCH(Lists!$J$8,$A$1:$L$1,0)),DATE(VALUE(LEFT(IFERROR(TRIM(INDEX($A449:$L449,MATCH(Lists!$J$8,$A$1:$L$1,0))&amp;""),""),4)),VALUE(MID(IFERROR(TRIM(INDEX($A449:$L449,MATCH(Lists!$J$8,$A$1:$L$1,0))&amp;""),""),6,2)),VALUE(MID(IFERROR(TRIM(INDEX($A449:$L449,MATCH(Lists!$J$8,$A$1:$L$1,0))&amp;""),""),9,2)))+TIME(VALUE(MID(IFERROR(TRIM(INDEX($A449:$L449,MATCH(Lists!$J$8,$A$1:$L$1,0))&amp;""),""),12,2)),VALUE(MID(IFERROR(TRIM(INDEX($A449:$L449,MATCH(Lists!$J$8,$A$1:$L$1,0))&amp;""),""),15,2)),VALUE(MID(IFERROR(TRIM(INDEX($A449:$L449,MATCH(Lists!$J$8,$A$1:$L$1,0))&amp;""),""),18,2)))),"")</f>
        <v/>
      </c>
      <c r="W449" s="29">
        <f>IF(V449="","",ROUND(V449*86400,0))</f>
        <v/>
      </c>
      <c r="X449" s="29">
        <f>IF(OR(R449="",U449="",W449=""),"",SUMPRODUCT(($U$2:$U$501=U449)*ISNUMBER($W$2:$W$501)*($W$2:$W$501&lt;W449))+SUMPRODUCT(($U$2:U449=U449)*($W$2:W449=W449)))</f>
        <v/>
      </c>
      <c r="Y449" s="29">
        <f>IF(R449="","",IF(LEN(O449)&gt;0,O449,IF(ISNUMBER(N449),"Offered","Waiting")))</f>
        <v/>
      </c>
      <c r="Z449" s="29">
        <f>IF(AND(Y449="Waiting",X449&lt;&gt;""),SUMPRODUCT(($U$2:$U$501=U449)*($Y$2:$Y$501="Waiting")*ISNUMBER($W$2:$W$501)*($W$2:$W$501&lt;W449))+SUMPRODUCT(($U$2:U449=U449)*($Y$2:Y449="Waiting")*($W$2:W449=W449)),"")</f>
        <v/>
      </c>
      <c r="AA449" s="29">
        <f>IF(X449="","",U449&amp;"|"&amp;X449)</f>
        <v/>
      </c>
      <c r="AB449" s="29">
        <f>IF(Z449="","",U449&amp;"|"&amp;Z449)</f>
        <v/>
      </c>
    </row>
    <row r="450">
      <c r="M450" s="28" t="n"/>
      <c r="N450" s="33" t="n"/>
      <c r="O450" s="30" t="n"/>
      <c r="P450" s="30" t="n"/>
      <c r="Q450" s="28" t="n"/>
      <c r="R450" s="29">
        <f>IFERROR(TRIM(INDEX($A450:$L450,MATCH(Lists!$J$2,$A$1:$L$1,0))&amp;""),"")</f>
        <v/>
      </c>
      <c r="S450" s="29">
        <f>IFERROR(TRIM(INDEX($A450:$L450,MATCH(Lists!$J$3,$A$1:$L$1,0))&amp;""),"")</f>
        <v/>
      </c>
      <c r="T450" s="29">
        <f>IFERROR(TRIM(INDEX($A450:$L450,MATCH(Lists!$J$4,$A$1:$L$1,0))&amp;""),"")</f>
        <v/>
      </c>
      <c r="U450" s="29">
        <f>IFERROR(TRIM(INDEX($A450:$L450,MATCH(Lists!$J$5,$A$1:$L$1,0))&amp;""),"")</f>
        <v/>
      </c>
      <c r="V450" s="32">
        <f>IFERROR(IF(ISNUMBER(INDEX($A450:$L450,MATCH(Lists!$J$8,$A$1:$L$1,0))),INDEX($A450:$L450,MATCH(Lists!$J$8,$A$1:$L$1,0)),DATE(VALUE(LEFT(IFERROR(TRIM(INDEX($A450:$L450,MATCH(Lists!$J$8,$A$1:$L$1,0))&amp;""),""),4)),VALUE(MID(IFERROR(TRIM(INDEX($A450:$L450,MATCH(Lists!$J$8,$A$1:$L$1,0))&amp;""),""),6,2)),VALUE(MID(IFERROR(TRIM(INDEX($A450:$L450,MATCH(Lists!$J$8,$A$1:$L$1,0))&amp;""),""),9,2)))+TIME(VALUE(MID(IFERROR(TRIM(INDEX($A450:$L450,MATCH(Lists!$J$8,$A$1:$L$1,0))&amp;""),""),12,2)),VALUE(MID(IFERROR(TRIM(INDEX($A450:$L450,MATCH(Lists!$J$8,$A$1:$L$1,0))&amp;""),""),15,2)),VALUE(MID(IFERROR(TRIM(INDEX($A450:$L450,MATCH(Lists!$J$8,$A$1:$L$1,0))&amp;""),""),18,2)))),"")</f>
        <v/>
      </c>
      <c r="W450" s="29">
        <f>IF(V450="","",ROUND(V450*86400,0))</f>
        <v/>
      </c>
      <c r="X450" s="29">
        <f>IF(OR(R450="",U450="",W450=""),"",SUMPRODUCT(($U$2:$U$501=U450)*ISNUMBER($W$2:$W$501)*($W$2:$W$501&lt;W450))+SUMPRODUCT(($U$2:U450=U450)*($W$2:W450=W450)))</f>
        <v/>
      </c>
      <c r="Y450" s="29">
        <f>IF(R450="","",IF(LEN(O450)&gt;0,O450,IF(ISNUMBER(N450),"Offered","Waiting")))</f>
        <v/>
      </c>
      <c r="Z450" s="29">
        <f>IF(AND(Y450="Waiting",X450&lt;&gt;""),SUMPRODUCT(($U$2:$U$501=U450)*($Y$2:$Y$501="Waiting")*ISNUMBER($W$2:$W$501)*($W$2:$W$501&lt;W450))+SUMPRODUCT(($U$2:U450=U450)*($Y$2:Y450="Waiting")*($W$2:W450=W450)),"")</f>
        <v/>
      </c>
      <c r="AA450" s="29">
        <f>IF(X450="","",U450&amp;"|"&amp;X450)</f>
        <v/>
      </c>
      <c r="AB450" s="29">
        <f>IF(Z450="","",U450&amp;"|"&amp;Z450)</f>
        <v/>
      </c>
    </row>
    <row r="451">
      <c r="M451" s="28" t="n"/>
      <c r="N451" s="33" t="n"/>
      <c r="O451" s="30" t="n"/>
      <c r="P451" s="30" t="n"/>
      <c r="Q451" s="28" t="n"/>
      <c r="R451" s="29">
        <f>IFERROR(TRIM(INDEX($A451:$L451,MATCH(Lists!$J$2,$A$1:$L$1,0))&amp;""),"")</f>
        <v/>
      </c>
      <c r="S451" s="29">
        <f>IFERROR(TRIM(INDEX($A451:$L451,MATCH(Lists!$J$3,$A$1:$L$1,0))&amp;""),"")</f>
        <v/>
      </c>
      <c r="T451" s="29">
        <f>IFERROR(TRIM(INDEX($A451:$L451,MATCH(Lists!$J$4,$A$1:$L$1,0))&amp;""),"")</f>
        <v/>
      </c>
      <c r="U451" s="29">
        <f>IFERROR(TRIM(INDEX($A451:$L451,MATCH(Lists!$J$5,$A$1:$L$1,0))&amp;""),"")</f>
        <v/>
      </c>
      <c r="V451" s="32">
        <f>IFERROR(IF(ISNUMBER(INDEX($A451:$L451,MATCH(Lists!$J$8,$A$1:$L$1,0))),INDEX($A451:$L451,MATCH(Lists!$J$8,$A$1:$L$1,0)),DATE(VALUE(LEFT(IFERROR(TRIM(INDEX($A451:$L451,MATCH(Lists!$J$8,$A$1:$L$1,0))&amp;""),""),4)),VALUE(MID(IFERROR(TRIM(INDEX($A451:$L451,MATCH(Lists!$J$8,$A$1:$L$1,0))&amp;""),""),6,2)),VALUE(MID(IFERROR(TRIM(INDEX($A451:$L451,MATCH(Lists!$J$8,$A$1:$L$1,0))&amp;""),""),9,2)))+TIME(VALUE(MID(IFERROR(TRIM(INDEX($A451:$L451,MATCH(Lists!$J$8,$A$1:$L$1,0))&amp;""),""),12,2)),VALUE(MID(IFERROR(TRIM(INDEX($A451:$L451,MATCH(Lists!$J$8,$A$1:$L$1,0))&amp;""),""),15,2)),VALUE(MID(IFERROR(TRIM(INDEX($A451:$L451,MATCH(Lists!$J$8,$A$1:$L$1,0))&amp;""),""),18,2)))),"")</f>
        <v/>
      </c>
      <c r="W451" s="29">
        <f>IF(V451="","",ROUND(V451*86400,0))</f>
        <v/>
      </c>
      <c r="X451" s="29">
        <f>IF(OR(R451="",U451="",W451=""),"",SUMPRODUCT(($U$2:$U$501=U451)*ISNUMBER($W$2:$W$501)*($W$2:$W$501&lt;W451))+SUMPRODUCT(($U$2:U451=U451)*($W$2:W451=W451)))</f>
        <v/>
      </c>
      <c r="Y451" s="29">
        <f>IF(R451="","",IF(LEN(O451)&gt;0,O451,IF(ISNUMBER(N451),"Offered","Waiting")))</f>
        <v/>
      </c>
      <c r="Z451" s="29">
        <f>IF(AND(Y451="Waiting",X451&lt;&gt;""),SUMPRODUCT(($U$2:$U$501=U451)*($Y$2:$Y$501="Waiting")*ISNUMBER($W$2:$W$501)*($W$2:$W$501&lt;W451))+SUMPRODUCT(($U$2:U451=U451)*($Y$2:Y451="Waiting")*($W$2:W451=W451)),"")</f>
        <v/>
      </c>
      <c r="AA451" s="29">
        <f>IF(X451="","",U451&amp;"|"&amp;X451)</f>
        <v/>
      </c>
      <c r="AB451" s="29">
        <f>IF(Z451="","",U451&amp;"|"&amp;Z451)</f>
        <v/>
      </c>
    </row>
    <row r="452">
      <c r="M452" s="28" t="n"/>
      <c r="N452" s="33" t="n"/>
      <c r="O452" s="30" t="n"/>
      <c r="P452" s="30" t="n"/>
      <c r="Q452" s="28" t="n"/>
      <c r="R452" s="29">
        <f>IFERROR(TRIM(INDEX($A452:$L452,MATCH(Lists!$J$2,$A$1:$L$1,0))&amp;""),"")</f>
        <v/>
      </c>
      <c r="S452" s="29">
        <f>IFERROR(TRIM(INDEX($A452:$L452,MATCH(Lists!$J$3,$A$1:$L$1,0))&amp;""),"")</f>
        <v/>
      </c>
      <c r="T452" s="29">
        <f>IFERROR(TRIM(INDEX($A452:$L452,MATCH(Lists!$J$4,$A$1:$L$1,0))&amp;""),"")</f>
        <v/>
      </c>
      <c r="U452" s="29">
        <f>IFERROR(TRIM(INDEX($A452:$L452,MATCH(Lists!$J$5,$A$1:$L$1,0))&amp;""),"")</f>
        <v/>
      </c>
      <c r="V452" s="32">
        <f>IFERROR(IF(ISNUMBER(INDEX($A452:$L452,MATCH(Lists!$J$8,$A$1:$L$1,0))),INDEX($A452:$L452,MATCH(Lists!$J$8,$A$1:$L$1,0)),DATE(VALUE(LEFT(IFERROR(TRIM(INDEX($A452:$L452,MATCH(Lists!$J$8,$A$1:$L$1,0))&amp;""),""),4)),VALUE(MID(IFERROR(TRIM(INDEX($A452:$L452,MATCH(Lists!$J$8,$A$1:$L$1,0))&amp;""),""),6,2)),VALUE(MID(IFERROR(TRIM(INDEX($A452:$L452,MATCH(Lists!$J$8,$A$1:$L$1,0))&amp;""),""),9,2)))+TIME(VALUE(MID(IFERROR(TRIM(INDEX($A452:$L452,MATCH(Lists!$J$8,$A$1:$L$1,0))&amp;""),""),12,2)),VALUE(MID(IFERROR(TRIM(INDEX($A452:$L452,MATCH(Lists!$J$8,$A$1:$L$1,0))&amp;""),""),15,2)),VALUE(MID(IFERROR(TRIM(INDEX($A452:$L452,MATCH(Lists!$J$8,$A$1:$L$1,0))&amp;""),""),18,2)))),"")</f>
        <v/>
      </c>
      <c r="W452" s="29">
        <f>IF(V452="","",ROUND(V452*86400,0))</f>
        <v/>
      </c>
      <c r="X452" s="29">
        <f>IF(OR(R452="",U452="",W452=""),"",SUMPRODUCT(($U$2:$U$501=U452)*ISNUMBER($W$2:$W$501)*($W$2:$W$501&lt;W452))+SUMPRODUCT(($U$2:U452=U452)*($W$2:W452=W452)))</f>
        <v/>
      </c>
      <c r="Y452" s="29">
        <f>IF(R452="","",IF(LEN(O452)&gt;0,O452,IF(ISNUMBER(N452),"Offered","Waiting")))</f>
        <v/>
      </c>
      <c r="Z452" s="29">
        <f>IF(AND(Y452="Waiting",X452&lt;&gt;""),SUMPRODUCT(($U$2:$U$501=U452)*($Y$2:$Y$501="Waiting")*ISNUMBER($W$2:$W$501)*($W$2:$W$501&lt;W452))+SUMPRODUCT(($U$2:U452=U452)*($Y$2:Y452="Waiting")*($W$2:W452=W452)),"")</f>
        <v/>
      </c>
      <c r="AA452" s="29">
        <f>IF(X452="","",U452&amp;"|"&amp;X452)</f>
        <v/>
      </c>
      <c r="AB452" s="29">
        <f>IF(Z452="","",U452&amp;"|"&amp;Z452)</f>
        <v/>
      </c>
    </row>
    <row r="453">
      <c r="M453" s="28" t="n"/>
      <c r="N453" s="33" t="n"/>
      <c r="O453" s="30" t="n"/>
      <c r="P453" s="30" t="n"/>
      <c r="Q453" s="28" t="n"/>
      <c r="R453" s="29">
        <f>IFERROR(TRIM(INDEX($A453:$L453,MATCH(Lists!$J$2,$A$1:$L$1,0))&amp;""),"")</f>
        <v/>
      </c>
      <c r="S453" s="29">
        <f>IFERROR(TRIM(INDEX($A453:$L453,MATCH(Lists!$J$3,$A$1:$L$1,0))&amp;""),"")</f>
        <v/>
      </c>
      <c r="T453" s="29">
        <f>IFERROR(TRIM(INDEX($A453:$L453,MATCH(Lists!$J$4,$A$1:$L$1,0))&amp;""),"")</f>
        <v/>
      </c>
      <c r="U453" s="29">
        <f>IFERROR(TRIM(INDEX($A453:$L453,MATCH(Lists!$J$5,$A$1:$L$1,0))&amp;""),"")</f>
        <v/>
      </c>
      <c r="V453" s="32">
        <f>IFERROR(IF(ISNUMBER(INDEX($A453:$L453,MATCH(Lists!$J$8,$A$1:$L$1,0))),INDEX($A453:$L453,MATCH(Lists!$J$8,$A$1:$L$1,0)),DATE(VALUE(LEFT(IFERROR(TRIM(INDEX($A453:$L453,MATCH(Lists!$J$8,$A$1:$L$1,0))&amp;""),""),4)),VALUE(MID(IFERROR(TRIM(INDEX($A453:$L453,MATCH(Lists!$J$8,$A$1:$L$1,0))&amp;""),""),6,2)),VALUE(MID(IFERROR(TRIM(INDEX($A453:$L453,MATCH(Lists!$J$8,$A$1:$L$1,0))&amp;""),""),9,2)))+TIME(VALUE(MID(IFERROR(TRIM(INDEX($A453:$L453,MATCH(Lists!$J$8,$A$1:$L$1,0))&amp;""),""),12,2)),VALUE(MID(IFERROR(TRIM(INDEX($A453:$L453,MATCH(Lists!$J$8,$A$1:$L$1,0))&amp;""),""),15,2)),VALUE(MID(IFERROR(TRIM(INDEX($A453:$L453,MATCH(Lists!$J$8,$A$1:$L$1,0))&amp;""),""),18,2)))),"")</f>
        <v/>
      </c>
      <c r="W453" s="29">
        <f>IF(V453="","",ROUND(V453*86400,0))</f>
        <v/>
      </c>
      <c r="X453" s="29">
        <f>IF(OR(R453="",U453="",W453=""),"",SUMPRODUCT(($U$2:$U$501=U453)*ISNUMBER($W$2:$W$501)*($W$2:$W$501&lt;W453))+SUMPRODUCT(($U$2:U453=U453)*($W$2:W453=W453)))</f>
        <v/>
      </c>
      <c r="Y453" s="29">
        <f>IF(R453="","",IF(LEN(O453)&gt;0,O453,IF(ISNUMBER(N453),"Offered","Waiting")))</f>
        <v/>
      </c>
      <c r="Z453" s="29">
        <f>IF(AND(Y453="Waiting",X453&lt;&gt;""),SUMPRODUCT(($U$2:$U$501=U453)*($Y$2:$Y$501="Waiting")*ISNUMBER($W$2:$W$501)*($W$2:$W$501&lt;W453))+SUMPRODUCT(($U$2:U453=U453)*($Y$2:Y453="Waiting")*($W$2:W453=W453)),"")</f>
        <v/>
      </c>
      <c r="AA453" s="29">
        <f>IF(X453="","",U453&amp;"|"&amp;X453)</f>
        <v/>
      </c>
      <c r="AB453" s="29">
        <f>IF(Z453="","",U453&amp;"|"&amp;Z453)</f>
        <v/>
      </c>
    </row>
    <row r="454">
      <c r="M454" s="28" t="n"/>
      <c r="N454" s="33" t="n"/>
      <c r="O454" s="30" t="n"/>
      <c r="P454" s="30" t="n"/>
      <c r="Q454" s="28" t="n"/>
      <c r="R454" s="29">
        <f>IFERROR(TRIM(INDEX($A454:$L454,MATCH(Lists!$J$2,$A$1:$L$1,0))&amp;""),"")</f>
        <v/>
      </c>
      <c r="S454" s="29">
        <f>IFERROR(TRIM(INDEX($A454:$L454,MATCH(Lists!$J$3,$A$1:$L$1,0))&amp;""),"")</f>
        <v/>
      </c>
      <c r="T454" s="29">
        <f>IFERROR(TRIM(INDEX($A454:$L454,MATCH(Lists!$J$4,$A$1:$L$1,0))&amp;""),"")</f>
        <v/>
      </c>
      <c r="U454" s="29">
        <f>IFERROR(TRIM(INDEX($A454:$L454,MATCH(Lists!$J$5,$A$1:$L$1,0))&amp;""),"")</f>
        <v/>
      </c>
      <c r="V454" s="32">
        <f>IFERROR(IF(ISNUMBER(INDEX($A454:$L454,MATCH(Lists!$J$8,$A$1:$L$1,0))),INDEX($A454:$L454,MATCH(Lists!$J$8,$A$1:$L$1,0)),DATE(VALUE(LEFT(IFERROR(TRIM(INDEX($A454:$L454,MATCH(Lists!$J$8,$A$1:$L$1,0))&amp;""),""),4)),VALUE(MID(IFERROR(TRIM(INDEX($A454:$L454,MATCH(Lists!$J$8,$A$1:$L$1,0))&amp;""),""),6,2)),VALUE(MID(IFERROR(TRIM(INDEX($A454:$L454,MATCH(Lists!$J$8,$A$1:$L$1,0))&amp;""),""),9,2)))+TIME(VALUE(MID(IFERROR(TRIM(INDEX($A454:$L454,MATCH(Lists!$J$8,$A$1:$L$1,0))&amp;""),""),12,2)),VALUE(MID(IFERROR(TRIM(INDEX($A454:$L454,MATCH(Lists!$J$8,$A$1:$L$1,0))&amp;""),""),15,2)),VALUE(MID(IFERROR(TRIM(INDEX($A454:$L454,MATCH(Lists!$J$8,$A$1:$L$1,0))&amp;""),""),18,2)))),"")</f>
        <v/>
      </c>
      <c r="W454" s="29">
        <f>IF(V454="","",ROUND(V454*86400,0))</f>
        <v/>
      </c>
      <c r="X454" s="29">
        <f>IF(OR(R454="",U454="",W454=""),"",SUMPRODUCT(($U$2:$U$501=U454)*ISNUMBER($W$2:$W$501)*($W$2:$W$501&lt;W454))+SUMPRODUCT(($U$2:U454=U454)*($W$2:W454=W454)))</f>
        <v/>
      </c>
      <c r="Y454" s="29">
        <f>IF(R454="","",IF(LEN(O454)&gt;0,O454,IF(ISNUMBER(N454),"Offered","Waiting")))</f>
        <v/>
      </c>
      <c r="Z454" s="29">
        <f>IF(AND(Y454="Waiting",X454&lt;&gt;""),SUMPRODUCT(($U$2:$U$501=U454)*($Y$2:$Y$501="Waiting")*ISNUMBER($W$2:$W$501)*($W$2:$W$501&lt;W454))+SUMPRODUCT(($U$2:U454=U454)*($Y$2:Y454="Waiting")*($W$2:W454=W454)),"")</f>
        <v/>
      </c>
      <c r="AA454" s="29">
        <f>IF(X454="","",U454&amp;"|"&amp;X454)</f>
        <v/>
      </c>
      <c r="AB454" s="29">
        <f>IF(Z454="","",U454&amp;"|"&amp;Z454)</f>
        <v/>
      </c>
    </row>
    <row r="455">
      <c r="M455" s="28" t="n"/>
      <c r="N455" s="33" t="n"/>
      <c r="O455" s="30" t="n"/>
      <c r="P455" s="30" t="n"/>
      <c r="Q455" s="28" t="n"/>
      <c r="R455" s="29">
        <f>IFERROR(TRIM(INDEX($A455:$L455,MATCH(Lists!$J$2,$A$1:$L$1,0))&amp;""),"")</f>
        <v/>
      </c>
      <c r="S455" s="29">
        <f>IFERROR(TRIM(INDEX($A455:$L455,MATCH(Lists!$J$3,$A$1:$L$1,0))&amp;""),"")</f>
        <v/>
      </c>
      <c r="T455" s="29">
        <f>IFERROR(TRIM(INDEX($A455:$L455,MATCH(Lists!$J$4,$A$1:$L$1,0))&amp;""),"")</f>
        <v/>
      </c>
      <c r="U455" s="29">
        <f>IFERROR(TRIM(INDEX($A455:$L455,MATCH(Lists!$J$5,$A$1:$L$1,0))&amp;""),"")</f>
        <v/>
      </c>
      <c r="V455" s="32">
        <f>IFERROR(IF(ISNUMBER(INDEX($A455:$L455,MATCH(Lists!$J$8,$A$1:$L$1,0))),INDEX($A455:$L455,MATCH(Lists!$J$8,$A$1:$L$1,0)),DATE(VALUE(LEFT(IFERROR(TRIM(INDEX($A455:$L455,MATCH(Lists!$J$8,$A$1:$L$1,0))&amp;""),""),4)),VALUE(MID(IFERROR(TRIM(INDEX($A455:$L455,MATCH(Lists!$J$8,$A$1:$L$1,0))&amp;""),""),6,2)),VALUE(MID(IFERROR(TRIM(INDEX($A455:$L455,MATCH(Lists!$J$8,$A$1:$L$1,0))&amp;""),""),9,2)))+TIME(VALUE(MID(IFERROR(TRIM(INDEX($A455:$L455,MATCH(Lists!$J$8,$A$1:$L$1,0))&amp;""),""),12,2)),VALUE(MID(IFERROR(TRIM(INDEX($A455:$L455,MATCH(Lists!$J$8,$A$1:$L$1,0))&amp;""),""),15,2)),VALUE(MID(IFERROR(TRIM(INDEX($A455:$L455,MATCH(Lists!$J$8,$A$1:$L$1,0))&amp;""),""),18,2)))),"")</f>
        <v/>
      </c>
      <c r="W455" s="29">
        <f>IF(V455="","",ROUND(V455*86400,0))</f>
        <v/>
      </c>
      <c r="X455" s="29">
        <f>IF(OR(R455="",U455="",W455=""),"",SUMPRODUCT(($U$2:$U$501=U455)*ISNUMBER($W$2:$W$501)*($W$2:$W$501&lt;W455))+SUMPRODUCT(($U$2:U455=U455)*($W$2:W455=W455)))</f>
        <v/>
      </c>
      <c r="Y455" s="29">
        <f>IF(R455="","",IF(LEN(O455)&gt;0,O455,IF(ISNUMBER(N455),"Offered","Waiting")))</f>
        <v/>
      </c>
      <c r="Z455" s="29">
        <f>IF(AND(Y455="Waiting",X455&lt;&gt;""),SUMPRODUCT(($U$2:$U$501=U455)*($Y$2:$Y$501="Waiting")*ISNUMBER($W$2:$W$501)*($W$2:$W$501&lt;W455))+SUMPRODUCT(($U$2:U455=U455)*($Y$2:Y455="Waiting")*($W$2:W455=W455)),"")</f>
        <v/>
      </c>
      <c r="AA455" s="29">
        <f>IF(X455="","",U455&amp;"|"&amp;X455)</f>
        <v/>
      </c>
      <c r="AB455" s="29">
        <f>IF(Z455="","",U455&amp;"|"&amp;Z455)</f>
        <v/>
      </c>
    </row>
    <row r="456">
      <c r="M456" s="28" t="n"/>
      <c r="N456" s="33" t="n"/>
      <c r="O456" s="30" t="n"/>
      <c r="P456" s="30" t="n"/>
      <c r="Q456" s="28" t="n"/>
      <c r="R456" s="29">
        <f>IFERROR(TRIM(INDEX($A456:$L456,MATCH(Lists!$J$2,$A$1:$L$1,0))&amp;""),"")</f>
        <v/>
      </c>
      <c r="S456" s="29">
        <f>IFERROR(TRIM(INDEX($A456:$L456,MATCH(Lists!$J$3,$A$1:$L$1,0))&amp;""),"")</f>
        <v/>
      </c>
      <c r="T456" s="29">
        <f>IFERROR(TRIM(INDEX($A456:$L456,MATCH(Lists!$J$4,$A$1:$L$1,0))&amp;""),"")</f>
        <v/>
      </c>
      <c r="U456" s="29">
        <f>IFERROR(TRIM(INDEX($A456:$L456,MATCH(Lists!$J$5,$A$1:$L$1,0))&amp;""),"")</f>
        <v/>
      </c>
      <c r="V456" s="32">
        <f>IFERROR(IF(ISNUMBER(INDEX($A456:$L456,MATCH(Lists!$J$8,$A$1:$L$1,0))),INDEX($A456:$L456,MATCH(Lists!$J$8,$A$1:$L$1,0)),DATE(VALUE(LEFT(IFERROR(TRIM(INDEX($A456:$L456,MATCH(Lists!$J$8,$A$1:$L$1,0))&amp;""),""),4)),VALUE(MID(IFERROR(TRIM(INDEX($A456:$L456,MATCH(Lists!$J$8,$A$1:$L$1,0))&amp;""),""),6,2)),VALUE(MID(IFERROR(TRIM(INDEX($A456:$L456,MATCH(Lists!$J$8,$A$1:$L$1,0))&amp;""),""),9,2)))+TIME(VALUE(MID(IFERROR(TRIM(INDEX($A456:$L456,MATCH(Lists!$J$8,$A$1:$L$1,0))&amp;""),""),12,2)),VALUE(MID(IFERROR(TRIM(INDEX($A456:$L456,MATCH(Lists!$J$8,$A$1:$L$1,0))&amp;""),""),15,2)),VALUE(MID(IFERROR(TRIM(INDEX($A456:$L456,MATCH(Lists!$J$8,$A$1:$L$1,0))&amp;""),""),18,2)))),"")</f>
        <v/>
      </c>
      <c r="W456" s="29">
        <f>IF(V456="","",ROUND(V456*86400,0))</f>
        <v/>
      </c>
      <c r="X456" s="29">
        <f>IF(OR(R456="",U456="",W456=""),"",SUMPRODUCT(($U$2:$U$501=U456)*ISNUMBER($W$2:$W$501)*($W$2:$W$501&lt;W456))+SUMPRODUCT(($U$2:U456=U456)*($W$2:W456=W456)))</f>
        <v/>
      </c>
      <c r="Y456" s="29">
        <f>IF(R456="","",IF(LEN(O456)&gt;0,O456,IF(ISNUMBER(N456),"Offered","Waiting")))</f>
        <v/>
      </c>
      <c r="Z456" s="29">
        <f>IF(AND(Y456="Waiting",X456&lt;&gt;""),SUMPRODUCT(($U$2:$U$501=U456)*($Y$2:$Y$501="Waiting")*ISNUMBER($W$2:$W$501)*($W$2:$W$501&lt;W456))+SUMPRODUCT(($U$2:U456=U456)*($Y$2:Y456="Waiting")*($W$2:W456=W456)),"")</f>
        <v/>
      </c>
      <c r="AA456" s="29">
        <f>IF(X456="","",U456&amp;"|"&amp;X456)</f>
        <v/>
      </c>
      <c r="AB456" s="29">
        <f>IF(Z456="","",U456&amp;"|"&amp;Z456)</f>
        <v/>
      </c>
    </row>
    <row r="457">
      <c r="M457" s="28" t="n"/>
      <c r="N457" s="33" t="n"/>
      <c r="O457" s="30" t="n"/>
      <c r="P457" s="30" t="n"/>
      <c r="Q457" s="28" t="n"/>
      <c r="R457" s="29">
        <f>IFERROR(TRIM(INDEX($A457:$L457,MATCH(Lists!$J$2,$A$1:$L$1,0))&amp;""),"")</f>
        <v/>
      </c>
      <c r="S457" s="29">
        <f>IFERROR(TRIM(INDEX($A457:$L457,MATCH(Lists!$J$3,$A$1:$L$1,0))&amp;""),"")</f>
        <v/>
      </c>
      <c r="T457" s="29">
        <f>IFERROR(TRIM(INDEX($A457:$L457,MATCH(Lists!$J$4,$A$1:$L$1,0))&amp;""),"")</f>
        <v/>
      </c>
      <c r="U457" s="29">
        <f>IFERROR(TRIM(INDEX($A457:$L457,MATCH(Lists!$J$5,$A$1:$L$1,0))&amp;""),"")</f>
        <v/>
      </c>
      <c r="V457" s="32">
        <f>IFERROR(IF(ISNUMBER(INDEX($A457:$L457,MATCH(Lists!$J$8,$A$1:$L$1,0))),INDEX($A457:$L457,MATCH(Lists!$J$8,$A$1:$L$1,0)),DATE(VALUE(LEFT(IFERROR(TRIM(INDEX($A457:$L457,MATCH(Lists!$J$8,$A$1:$L$1,0))&amp;""),""),4)),VALUE(MID(IFERROR(TRIM(INDEX($A457:$L457,MATCH(Lists!$J$8,$A$1:$L$1,0))&amp;""),""),6,2)),VALUE(MID(IFERROR(TRIM(INDEX($A457:$L457,MATCH(Lists!$J$8,$A$1:$L$1,0))&amp;""),""),9,2)))+TIME(VALUE(MID(IFERROR(TRIM(INDEX($A457:$L457,MATCH(Lists!$J$8,$A$1:$L$1,0))&amp;""),""),12,2)),VALUE(MID(IFERROR(TRIM(INDEX($A457:$L457,MATCH(Lists!$J$8,$A$1:$L$1,0))&amp;""),""),15,2)),VALUE(MID(IFERROR(TRIM(INDEX($A457:$L457,MATCH(Lists!$J$8,$A$1:$L$1,0))&amp;""),""),18,2)))),"")</f>
        <v/>
      </c>
      <c r="W457" s="29">
        <f>IF(V457="","",ROUND(V457*86400,0))</f>
        <v/>
      </c>
      <c r="X457" s="29">
        <f>IF(OR(R457="",U457="",W457=""),"",SUMPRODUCT(($U$2:$U$501=U457)*ISNUMBER($W$2:$W$501)*($W$2:$W$501&lt;W457))+SUMPRODUCT(($U$2:U457=U457)*($W$2:W457=W457)))</f>
        <v/>
      </c>
      <c r="Y457" s="29">
        <f>IF(R457="","",IF(LEN(O457)&gt;0,O457,IF(ISNUMBER(N457),"Offered","Waiting")))</f>
        <v/>
      </c>
      <c r="Z457" s="29">
        <f>IF(AND(Y457="Waiting",X457&lt;&gt;""),SUMPRODUCT(($U$2:$U$501=U457)*($Y$2:$Y$501="Waiting")*ISNUMBER($W$2:$W$501)*($W$2:$W$501&lt;W457))+SUMPRODUCT(($U$2:U457=U457)*($Y$2:Y457="Waiting")*($W$2:W457=W457)),"")</f>
        <v/>
      </c>
      <c r="AA457" s="29">
        <f>IF(X457="","",U457&amp;"|"&amp;X457)</f>
        <v/>
      </c>
      <c r="AB457" s="29">
        <f>IF(Z457="","",U457&amp;"|"&amp;Z457)</f>
        <v/>
      </c>
    </row>
    <row r="458">
      <c r="M458" s="28" t="n"/>
      <c r="N458" s="33" t="n"/>
      <c r="O458" s="30" t="n"/>
      <c r="P458" s="30" t="n"/>
      <c r="Q458" s="28" t="n"/>
      <c r="R458" s="29">
        <f>IFERROR(TRIM(INDEX($A458:$L458,MATCH(Lists!$J$2,$A$1:$L$1,0))&amp;""),"")</f>
        <v/>
      </c>
      <c r="S458" s="29">
        <f>IFERROR(TRIM(INDEX($A458:$L458,MATCH(Lists!$J$3,$A$1:$L$1,0))&amp;""),"")</f>
        <v/>
      </c>
      <c r="T458" s="29">
        <f>IFERROR(TRIM(INDEX($A458:$L458,MATCH(Lists!$J$4,$A$1:$L$1,0))&amp;""),"")</f>
        <v/>
      </c>
      <c r="U458" s="29">
        <f>IFERROR(TRIM(INDEX($A458:$L458,MATCH(Lists!$J$5,$A$1:$L$1,0))&amp;""),"")</f>
        <v/>
      </c>
      <c r="V458" s="32">
        <f>IFERROR(IF(ISNUMBER(INDEX($A458:$L458,MATCH(Lists!$J$8,$A$1:$L$1,0))),INDEX($A458:$L458,MATCH(Lists!$J$8,$A$1:$L$1,0)),DATE(VALUE(LEFT(IFERROR(TRIM(INDEX($A458:$L458,MATCH(Lists!$J$8,$A$1:$L$1,0))&amp;""),""),4)),VALUE(MID(IFERROR(TRIM(INDEX($A458:$L458,MATCH(Lists!$J$8,$A$1:$L$1,0))&amp;""),""),6,2)),VALUE(MID(IFERROR(TRIM(INDEX($A458:$L458,MATCH(Lists!$J$8,$A$1:$L$1,0))&amp;""),""),9,2)))+TIME(VALUE(MID(IFERROR(TRIM(INDEX($A458:$L458,MATCH(Lists!$J$8,$A$1:$L$1,0))&amp;""),""),12,2)),VALUE(MID(IFERROR(TRIM(INDEX($A458:$L458,MATCH(Lists!$J$8,$A$1:$L$1,0))&amp;""),""),15,2)),VALUE(MID(IFERROR(TRIM(INDEX($A458:$L458,MATCH(Lists!$J$8,$A$1:$L$1,0))&amp;""),""),18,2)))),"")</f>
        <v/>
      </c>
      <c r="W458" s="29">
        <f>IF(V458="","",ROUND(V458*86400,0))</f>
        <v/>
      </c>
      <c r="X458" s="29">
        <f>IF(OR(R458="",U458="",W458=""),"",SUMPRODUCT(($U$2:$U$501=U458)*ISNUMBER($W$2:$W$501)*($W$2:$W$501&lt;W458))+SUMPRODUCT(($U$2:U458=U458)*($W$2:W458=W458)))</f>
        <v/>
      </c>
      <c r="Y458" s="29">
        <f>IF(R458="","",IF(LEN(O458)&gt;0,O458,IF(ISNUMBER(N458),"Offered","Waiting")))</f>
        <v/>
      </c>
      <c r="Z458" s="29">
        <f>IF(AND(Y458="Waiting",X458&lt;&gt;""),SUMPRODUCT(($U$2:$U$501=U458)*($Y$2:$Y$501="Waiting")*ISNUMBER($W$2:$W$501)*($W$2:$W$501&lt;W458))+SUMPRODUCT(($U$2:U458=U458)*($Y$2:Y458="Waiting")*($W$2:W458=W458)),"")</f>
        <v/>
      </c>
      <c r="AA458" s="29">
        <f>IF(X458="","",U458&amp;"|"&amp;X458)</f>
        <v/>
      </c>
      <c r="AB458" s="29">
        <f>IF(Z458="","",U458&amp;"|"&amp;Z458)</f>
        <v/>
      </c>
    </row>
    <row r="459">
      <c r="M459" s="28" t="n"/>
      <c r="N459" s="33" t="n"/>
      <c r="O459" s="30" t="n"/>
      <c r="P459" s="30" t="n"/>
      <c r="Q459" s="28" t="n"/>
      <c r="R459" s="29">
        <f>IFERROR(TRIM(INDEX($A459:$L459,MATCH(Lists!$J$2,$A$1:$L$1,0))&amp;""),"")</f>
        <v/>
      </c>
      <c r="S459" s="29">
        <f>IFERROR(TRIM(INDEX($A459:$L459,MATCH(Lists!$J$3,$A$1:$L$1,0))&amp;""),"")</f>
        <v/>
      </c>
      <c r="T459" s="29">
        <f>IFERROR(TRIM(INDEX($A459:$L459,MATCH(Lists!$J$4,$A$1:$L$1,0))&amp;""),"")</f>
        <v/>
      </c>
      <c r="U459" s="29">
        <f>IFERROR(TRIM(INDEX($A459:$L459,MATCH(Lists!$J$5,$A$1:$L$1,0))&amp;""),"")</f>
        <v/>
      </c>
      <c r="V459" s="32">
        <f>IFERROR(IF(ISNUMBER(INDEX($A459:$L459,MATCH(Lists!$J$8,$A$1:$L$1,0))),INDEX($A459:$L459,MATCH(Lists!$J$8,$A$1:$L$1,0)),DATE(VALUE(LEFT(IFERROR(TRIM(INDEX($A459:$L459,MATCH(Lists!$J$8,$A$1:$L$1,0))&amp;""),""),4)),VALUE(MID(IFERROR(TRIM(INDEX($A459:$L459,MATCH(Lists!$J$8,$A$1:$L$1,0))&amp;""),""),6,2)),VALUE(MID(IFERROR(TRIM(INDEX($A459:$L459,MATCH(Lists!$J$8,$A$1:$L$1,0))&amp;""),""),9,2)))+TIME(VALUE(MID(IFERROR(TRIM(INDEX($A459:$L459,MATCH(Lists!$J$8,$A$1:$L$1,0))&amp;""),""),12,2)),VALUE(MID(IFERROR(TRIM(INDEX($A459:$L459,MATCH(Lists!$J$8,$A$1:$L$1,0))&amp;""),""),15,2)),VALUE(MID(IFERROR(TRIM(INDEX($A459:$L459,MATCH(Lists!$J$8,$A$1:$L$1,0))&amp;""),""),18,2)))),"")</f>
        <v/>
      </c>
      <c r="W459" s="29">
        <f>IF(V459="","",ROUND(V459*86400,0))</f>
        <v/>
      </c>
      <c r="X459" s="29">
        <f>IF(OR(R459="",U459="",W459=""),"",SUMPRODUCT(($U$2:$U$501=U459)*ISNUMBER($W$2:$W$501)*($W$2:$W$501&lt;W459))+SUMPRODUCT(($U$2:U459=U459)*($W$2:W459=W459)))</f>
        <v/>
      </c>
      <c r="Y459" s="29">
        <f>IF(R459="","",IF(LEN(O459)&gt;0,O459,IF(ISNUMBER(N459),"Offered","Waiting")))</f>
        <v/>
      </c>
      <c r="Z459" s="29">
        <f>IF(AND(Y459="Waiting",X459&lt;&gt;""),SUMPRODUCT(($U$2:$U$501=U459)*($Y$2:$Y$501="Waiting")*ISNUMBER($W$2:$W$501)*($W$2:$W$501&lt;W459))+SUMPRODUCT(($U$2:U459=U459)*($Y$2:Y459="Waiting")*($W$2:W459=W459)),"")</f>
        <v/>
      </c>
      <c r="AA459" s="29">
        <f>IF(X459="","",U459&amp;"|"&amp;X459)</f>
        <v/>
      </c>
      <c r="AB459" s="29">
        <f>IF(Z459="","",U459&amp;"|"&amp;Z459)</f>
        <v/>
      </c>
    </row>
    <row r="460">
      <c r="M460" s="28" t="n"/>
      <c r="N460" s="33" t="n"/>
      <c r="O460" s="30" t="n"/>
      <c r="P460" s="30" t="n"/>
      <c r="Q460" s="28" t="n"/>
      <c r="R460" s="29">
        <f>IFERROR(TRIM(INDEX($A460:$L460,MATCH(Lists!$J$2,$A$1:$L$1,0))&amp;""),"")</f>
        <v/>
      </c>
      <c r="S460" s="29">
        <f>IFERROR(TRIM(INDEX($A460:$L460,MATCH(Lists!$J$3,$A$1:$L$1,0))&amp;""),"")</f>
        <v/>
      </c>
      <c r="T460" s="29">
        <f>IFERROR(TRIM(INDEX($A460:$L460,MATCH(Lists!$J$4,$A$1:$L$1,0))&amp;""),"")</f>
        <v/>
      </c>
      <c r="U460" s="29">
        <f>IFERROR(TRIM(INDEX($A460:$L460,MATCH(Lists!$J$5,$A$1:$L$1,0))&amp;""),"")</f>
        <v/>
      </c>
      <c r="V460" s="32">
        <f>IFERROR(IF(ISNUMBER(INDEX($A460:$L460,MATCH(Lists!$J$8,$A$1:$L$1,0))),INDEX($A460:$L460,MATCH(Lists!$J$8,$A$1:$L$1,0)),DATE(VALUE(LEFT(IFERROR(TRIM(INDEX($A460:$L460,MATCH(Lists!$J$8,$A$1:$L$1,0))&amp;""),""),4)),VALUE(MID(IFERROR(TRIM(INDEX($A460:$L460,MATCH(Lists!$J$8,$A$1:$L$1,0))&amp;""),""),6,2)),VALUE(MID(IFERROR(TRIM(INDEX($A460:$L460,MATCH(Lists!$J$8,$A$1:$L$1,0))&amp;""),""),9,2)))+TIME(VALUE(MID(IFERROR(TRIM(INDEX($A460:$L460,MATCH(Lists!$J$8,$A$1:$L$1,0))&amp;""),""),12,2)),VALUE(MID(IFERROR(TRIM(INDEX($A460:$L460,MATCH(Lists!$J$8,$A$1:$L$1,0))&amp;""),""),15,2)),VALUE(MID(IFERROR(TRIM(INDEX($A460:$L460,MATCH(Lists!$J$8,$A$1:$L$1,0))&amp;""),""),18,2)))),"")</f>
        <v/>
      </c>
      <c r="W460" s="29">
        <f>IF(V460="","",ROUND(V460*86400,0))</f>
        <v/>
      </c>
      <c r="X460" s="29">
        <f>IF(OR(R460="",U460="",W460=""),"",SUMPRODUCT(($U$2:$U$501=U460)*ISNUMBER($W$2:$W$501)*($W$2:$W$501&lt;W460))+SUMPRODUCT(($U$2:U460=U460)*($W$2:W460=W460)))</f>
        <v/>
      </c>
      <c r="Y460" s="29">
        <f>IF(R460="","",IF(LEN(O460)&gt;0,O460,IF(ISNUMBER(N460),"Offered","Waiting")))</f>
        <v/>
      </c>
      <c r="Z460" s="29">
        <f>IF(AND(Y460="Waiting",X460&lt;&gt;""),SUMPRODUCT(($U$2:$U$501=U460)*($Y$2:$Y$501="Waiting")*ISNUMBER($W$2:$W$501)*($W$2:$W$501&lt;W460))+SUMPRODUCT(($U$2:U460=U460)*($Y$2:Y460="Waiting")*($W$2:W460=W460)),"")</f>
        <v/>
      </c>
      <c r="AA460" s="29">
        <f>IF(X460="","",U460&amp;"|"&amp;X460)</f>
        <v/>
      </c>
      <c r="AB460" s="29">
        <f>IF(Z460="","",U460&amp;"|"&amp;Z460)</f>
        <v/>
      </c>
    </row>
    <row r="461">
      <c r="M461" s="28" t="n"/>
      <c r="N461" s="33" t="n"/>
      <c r="O461" s="30" t="n"/>
      <c r="P461" s="30" t="n"/>
      <c r="Q461" s="28" t="n"/>
      <c r="R461" s="29">
        <f>IFERROR(TRIM(INDEX($A461:$L461,MATCH(Lists!$J$2,$A$1:$L$1,0))&amp;""),"")</f>
        <v/>
      </c>
      <c r="S461" s="29">
        <f>IFERROR(TRIM(INDEX($A461:$L461,MATCH(Lists!$J$3,$A$1:$L$1,0))&amp;""),"")</f>
        <v/>
      </c>
      <c r="T461" s="29">
        <f>IFERROR(TRIM(INDEX($A461:$L461,MATCH(Lists!$J$4,$A$1:$L$1,0))&amp;""),"")</f>
        <v/>
      </c>
      <c r="U461" s="29">
        <f>IFERROR(TRIM(INDEX($A461:$L461,MATCH(Lists!$J$5,$A$1:$L$1,0))&amp;""),"")</f>
        <v/>
      </c>
      <c r="V461" s="32">
        <f>IFERROR(IF(ISNUMBER(INDEX($A461:$L461,MATCH(Lists!$J$8,$A$1:$L$1,0))),INDEX($A461:$L461,MATCH(Lists!$J$8,$A$1:$L$1,0)),DATE(VALUE(LEFT(IFERROR(TRIM(INDEX($A461:$L461,MATCH(Lists!$J$8,$A$1:$L$1,0))&amp;""),""),4)),VALUE(MID(IFERROR(TRIM(INDEX($A461:$L461,MATCH(Lists!$J$8,$A$1:$L$1,0))&amp;""),""),6,2)),VALUE(MID(IFERROR(TRIM(INDEX($A461:$L461,MATCH(Lists!$J$8,$A$1:$L$1,0))&amp;""),""),9,2)))+TIME(VALUE(MID(IFERROR(TRIM(INDEX($A461:$L461,MATCH(Lists!$J$8,$A$1:$L$1,0))&amp;""),""),12,2)),VALUE(MID(IFERROR(TRIM(INDEX($A461:$L461,MATCH(Lists!$J$8,$A$1:$L$1,0))&amp;""),""),15,2)),VALUE(MID(IFERROR(TRIM(INDEX($A461:$L461,MATCH(Lists!$J$8,$A$1:$L$1,0))&amp;""),""),18,2)))),"")</f>
        <v/>
      </c>
      <c r="W461" s="29">
        <f>IF(V461="","",ROUND(V461*86400,0))</f>
        <v/>
      </c>
      <c r="X461" s="29">
        <f>IF(OR(R461="",U461="",W461=""),"",SUMPRODUCT(($U$2:$U$501=U461)*ISNUMBER($W$2:$W$501)*($W$2:$W$501&lt;W461))+SUMPRODUCT(($U$2:U461=U461)*($W$2:W461=W461)))</f>
        <v/>
      </c>
      <c r="Y461" s="29">
        <f>IF(R461="","",IF(LEN(O461)&gt;0,O461,IF(ISNUMBER(N461),"Offered","Waiting")))</f>
        <v/>
      </c>
      <c r="Z461" s="29">
        <f>IF(AND(Y461="Waiting",X461&lt;&gt;""),SUMPRODUCT(($U$2:$U$501=U461)*($Y$2:$Y$501="Waiting")*ISNUMBER($W$2:$W$501)*($W$2:$W$501&lt;W461))+SUMPRODUCT(($U$2:U461=U461)*($Y$2:Y461="Waiting")*($W$2:W461=W461)),"")</f>
        <v/>
      </c>
      <c r="AA461" s="29">
        <f>IF(X461="","",U461&amp;"|"&amp;X461)</f>
        <v/>
      </c>
      <c r="AB461" s="29">
        <f>IF(Z461="","",U461&amp;"|"&amp;Z461)</f>
        <v/>
      </c>
    </row>
    <row r="462">
      <c r="M462" s="28" t="n"/>
      <c r="N462" s="33" t="n"/>
      <c r="O462" s="30" t="n"/>
      <c r="P462" s="30" t="n"/>
      <c r="Q462" s="28" t="n"/>
      <c r="R462" s="29">
        <f>IFERROR(TRIM(INDEX($A462:$L462,MATCH(Lists!$J$2,$A$1:$L$1,0))&amp;""),"")</f>
        <v/>
      </c>
      <c r="S462" s="29">
        <f>IFERROR(TRIM(INDEX($A462:$L462,MATCH(Lists!$J$3,$A$1:$L$1,0))&amp;""),"")</f>
        <v/>
      </c>
      <c r="T462" s="29">
        <f>IFERROR(TRIM(INDEX($A462:$L462,MATCH(Lists!$J$4,$A$1:$L$1,0))&amp;""),"")</f>
        <v/>
      </c>
      <c r="U462" s="29">
        <f>IFERROR(TRIM(INDEX($A462:$L462,MATCH(Lists!$J$5,$A$1:$L$1,0))&amp;""),"")</f>
        <v/>
      </c>
      <c r="V462" s="32">
        <f>IFERROR(IF(ISNUMBER(INDEX($A462:$L462,MATCH(Lists!$J$8,$A$1:$L$1,0))),INDEX($A462:$L462,MATCH(Lists!$J$8,$A$1:$L$1,0)),DATE(VALUE(LEFT(IFERROR(TRIM(INDEX($A462:$L462,MATCH(Lists!$J$8,$A$1:$L$1,0))&amp;""),""),4)),VALUE(MID(IFERROR(TRIM(INDEX($A462:$L462,MATCH(Lists!$J$8,$A$1:$L$1,0))&amp;""),""),6,2)),VALUE(MID(IFERROR(TRIM(INDEX($A462:$L462,MATCH(Lists!$J$8,$A$1:$L$1,0))&amp;""),""),9,2)))+TIME(VALUE(MID(IFERROR(TRIM(INDEX($A462:$L462,MATCH(Lists!$J$8,$A$1:$L$1,0))&amp;""),""),12,2)),VALUE(MID(IFERROR(TRIM(INDEX($A462:$L462,MATCH(Lists!$J$8,$A$1:$L$1,0))&amp;""),""),15,2)),VALUE(MID(IFERROR(TRIM(INDEX($A462:$L462,MATCH(Lists!$J$8,$A$1:$L$1,0))&amp;""),""),18,2)))),"")</f>
        <v/>
      </c>
      <c r="W462" s="29">
        <f>IF(V462="","",ROUND(V462*86400,0))</f>
        <v/>
      </c>
      <c r="X462" s="29">
        <f>IF(OR(R462="",U462="",W462=""),"",SUMPRODUCT(($U$2:$U$501=U462)*ISNUMBER($W$2:$W$501)*($W$2:$W$501&lt;W462))+SUMPRODUCT(($U$2:U462=U462)*($W$2:W462=W462)))</f>
        <v/>
      </c>
      <c r="Y462" s="29">
        <f>IF(R462="","",IF(LEN(O462)&gt;0,O462,IF(ISNUMBER(N462),"Offered","Waiting")))</f>
        <v/>
      </c>
      <c r="Z462" s="29">
        <f>IF(AND(Y462="Waiting",X462&lt;&gt;""),SUMPRODUCT(($U$2:$U$501=U462)*($Y$2:$Y$501="Waiting")*ISNUMBER($W$2:$W$501)*($W$2:$W$501&lt;W462))+SUMPRODUCT(($U$2:U462=U462)*($Y$2:Y462="Waiting")*($W$2:W462=W462)),"")</f>
        <v/>
      </c>
      <c r="AA462" s="29">
        <f>IF(X462="","",U462&amp;"|"&amp;X462)</f>
        <v/>
      </c>
      <c r="AB462" s="29">
        <f>IF(Z462="","",U462&amp;"|"&amp;Z462)</f>
        <v/>
      </c>
    </row>
    <row r="463">
      <c r="M463" s="28" t="n"/>
      <c r="N463" s="33" t="n"/>
      <c r="O463" s="30" t="n"/>
      <c r="P463" s="30" t="n"/>
      <c r="Q463" s="28" t="n"/>
      <c r="R463" s="29">
        <f>IFERROR(TRIM(INDEX($A463:$L463,MATCH(Lists!$J$2,$A$1:$L$1,0))&amp;""),"")</f>
        <v/>
      </c>
      <c r="S463" s="29">
        <f>IFERROR(TRIM(INDEX($A463:$L463,MATCH(Lists!$J$3,$A$1:$L$1,0))&amp;""),"")</f>
        <v/>
      </c>
      <c r="T463" s="29">
        <f>IFERROR(TRIM(INDEX($A463:$L463,MATCH(Lists!$J$4,$A$1:$L$1,0))&amp;""),"")</f>
        <v/>
      </c>
      <c r="U463" s="29">
        <f>IFERROR(TRIM(INDEX($A463:$L463,MATCH(Lists!$J$5,$A$1:$L$1,0))&amp;""),"")</f>
        <v/>
      </c>
      <c r="V463" s="32">
        <f>IFERROR(IF(ISNUMBER(INDEX($A463:$L463,MATCH(Lists!$J$8,$A$1:$L$1,0))),INDEX($A463:$L463,MATCH(Lists!$J$8,$A$1:$L$1,0)),DATE(VALUE(LEFT(IFERROR(TRIM(INDEX($A463:$L463,MATCH(Lists!$J$8,$A$1:$L$1,0))&amp;""),""),4)),VALUE(MID(IFERROR(TRIM(INDEX($A463:$L463,MATCH(Lists!$J$8,$A$1:$L$1,0))&amp;""),""),6,2)),VALUE(MID(IFERROR(TRIM(INDEX($A463:$L463,MATCH(Lists!$J$8,$A$1:$L$1,0))&amp;""),""),9,2)))+TIME(VALUE(MID(IFERROR(TRIM(INDEX($A463:$L463,MATCH(Lists!$J$8,$A$1:$L$1,0))&amp;""),""),12,2)),VALUE(MID(IFERROR(TRIM(INDEX($A463:$L463,MATCH(Lists!$J$8,$A$1:$L$1,0))&amp;""),""),15,2)),VALUE(MID(IFERROR(TRIM(INDEX($A463:$L463,MATCH(Lists!$J$8,$A$1:$L$1,0))&amp;""),""),18,2)))),"")</f>
        <v/>
      </c>
      <c r="W463" s="29">
        <f>IF(V463="","",ROUND(V463*86400,0))</f>
        <v/>
      </c>
      <c r="X463" s="29">
        <f>IF(OR(R463="",U463="",W463=""),"",SUMPRODUCT(($U$2:$U$501=U463)*ISNUMBER($W$2:$W$501)*($W$2:$W$501&lt;W463))+SUMPRODUCT(($U$2:U463=U463)*($W$2:W463=W463)))</f>
        <v/>
      </c>
      <c r="Y463" s="29">
        <f>IF(R463="","",IF(LEN(O463)&gt;0,O463,IF(ISNUMBER(N463),"Offered","Waiting")))</f>
        <v/>
      </c>
      <c r="Z463" s="29">
        <f>IF(AND(Y463="Waiting",X463&lt;&gt;""),SUMPRODUCT(($U$2:$U$501=U463)*($Y$2:$Y$501="Waiting")*ISNUMBER($W$2:$W$501)*($W$2:$W$501&lt;W463))+SUMPRODUCT(($U$2:U463=U463)*($Y$2:Y463="Waiting")*($W$2:W463=W463)),"")</f>
        <v/>
      </c>
      <c r="AA463" s="29">
        <f>IF(X463="","",U463&amp;"|"&amp;X463)</f>
        <v/>
      </c>
      <c r="AB463" s="29">
        <f>IF(Z463="","",U463&amp;"|"&amp;Z463)</f>
        <v/>
      </c>
    </row>
    <row r="464">
      <c r="M464" s="28" t="n"/>
      <c r="N464" s="33" t="n"/>
      <c r="O464" s="30" t="n"/>
      <c r="P464" s="30" t="n"/>
      <c r="Q464" s="28" t="n"/>
      <c r="R464" s="29">
        <f>IFERROR(TRIM(INDEX($A464:$L464,MATCH(Lists!$J$2,$A$1:$L$1,0))&amp;""),"")</f>
        <v/>
      </c>
      <c r="S464" s="29">
        <f>IFERROR(TRIM(INDEX($A464:$L464,MATCH(Lists!$J$3,$A$1:$L$1,0))&amp;""),"")</f>
        <v/>
      </c>
      <c r="T464" s="29">
        <f>IFERROR(TRIM(INDEX($A464:$L464,MATCH(Lists!$J$4,$A$1:$L$1,0))&amp;""),"")</f>
        <v/>
      </c>
      <c r="U464" s="29">
        <f>IFERROR(TRIM(INDEX($A464:$L464,MATCH(Lists!$J$5,$A$1:$L$1,0))&amp;""),"")</f>
        <v/>
      </c>
      <c r="V464" s="32">
        <f>IFERROR(IF(ISNUMBER(INDEX($A464:$L464,MATCH(Lists!$J$8,$A$1:$L$1,0))),INDEX($A464:$L464,MATCH(Lists!$J$8,$A$1:$L$1,0)),DATE(VALUE(LEFT(IFERROR(TRIM(INDEX($A464:$L464,MATCH(Lists!$J$8,$A$1:$L$1,0))&amp;""),""),4)),VALUE(MID(IFERROR(TRIM(INDEX($A464:$L464,MATCH(Lists!$J$8,$A$1:$L$1,0))&amp;""),""),6,2)),VALUE(MID(IFERROR(TRIM(INDEX($A464:$L464,MATCH(Lists!$J$8,$A$1:$L$1,0))&amp;""),""),9,2)))+TIME(VALUE(MID(IFERROR(TRIM(INDEX($A464:$L464,MATCH(Lists!$J$8,$A$1:$L$1,0))&amp;""),""),12,2)),VALUE(MID(IFERROR(TRIM(INDEX($A464:$L464,MATCH(Lists!$J$8,$A$1:$L$1,0))&amp;""),""),15,2)),VALUE(MID(IFERROR(TRIM(INDEX($A464:$L464,MATCH(Lists!$J$8,$A$1:$L$1,0))&amp;""),""),18,2)))),"")</f>
        <v/>
      </c>
      <c r="W464" s="29">
        <f>IF(V464="","",ROUND(V464*86400,0))</f>
        <v/>
      </c>
      <c r="X464" s="29">
        <f>IF(OR(R464="",U464="",W464=""),"",SUMPRODUCT(($U$2:$U$501=U464)*ISNUMBER($W$2:$W$501)*($W$2:$W$501&lt;W464))+SUMPRODUCT(($U$2:U464=U464)*($W$2:W464=W464)))</f>
        <v/>
      </c>
      <c r="Y464" s="29">
        <f>IF(R464="","",IF(LEN(O464)&gt;0,O464,IF(ISNUMBER(N464),"Offered","Waiting")))</f>
        <v/>
      </c>
      <c r="Z464" s="29">
        <f>IF(AND(Y464="Waiting",X464&lt;&gt;""),SUMPRODUCT(($U$2:$U$501=U464)*($Y$2:$Y$501="Waiting")*ISNUMBER($W$2:$W$501)*($W$2:$W$501&lt;W464))+SUMPRODUCT(($U$2:U464=U464)*($Y$2:Y464="Waiting")*($W$2:W464=W464)),"")</f>
        <v/>
      </c>
      <c r="AA464" s="29">
        <f>IF(X464="","",U464&amp;"|"&amp;X464)</f>
        <v/>
      </c>
      <c r="AB464" s="29">
        <f>IF(Z464="","",U464&amp;"|"&amp;Z464)</f>
        <v/>
      </c>
    </row>
    <row r="465">
      <c r="M465" s="28" t="n"/>
      <c r="N465" s="33" t="n"/>
      <c r="O465" s="30" t="n"/>
      <c r="P465" s="30" t="n"/>
      <c r="Q465" s="28" t="n"/>
      <c r="R465" s="29">
        <f>IFERROR(TRIM(INDEX($A465:$L465,MATCH(Lists!$J$2,$A$1:$L$1,0))&amp;""),"")</f>
        <v/>
      </c>
      <c r="S465" s="29">
        <f>IFERROR(TRIM(INDEX($A465:$L465,MATCH(Lists!$J$3,$A$1:$L$1,0))&amp;""),"")</f>
        <v/>
      </c>
      <c r="T465" s="29">
        <f>IFERROR(TRIM(INDEX($A465:$L465,MATCH(Lists!$J$4,$A$1:$L$1,0))&amp;""),"")</f>
        <v/>
      </c>
      <c r="U465" s="29">
        <f>IFERROR(TRIM(INDEX($A465:$L465,MATCH(Lists!$J$5,$A$1:$L$1,0))&amp;""),"")</f>
        <v/>
      </c>
      <c r="V465" s="32">
        <f>IFERROR(IF(ISNUMBER(INDEX($A465:$L465,MATCH(Lists!$J$8,$A$1:$L$1,0))),INDEX($A465:$L465,MATCH(Lists!$J$8,$A$1:$L$1,0)),DATE(VALUE(LEFT(IFERROR(TRIM(INDEX($A465:$L465,MATCH(Lists!$J$8,$A$1:$L$1,0))&amp;""),""),4)),VALUE(MID(IFERROR(TRIM(INDEX($A465:$L465,MATCH(Lists!$J$8,$A$1:$L$1,0))&amp;""),""),6,2)),VALUE(MID(IFERROR(TRIM(INDEX($A465:$L465,MATCH(Lists!$J$8,$A$1:$L$1,0))&amp;""),""),9,2)))+TIME(VALUE(MID(IFERROR(TRIM(INDEX($A465:$L465,MATCH(Lists!$J$8,$A$1:$L$1,0))&amp;""),""),12,2)),VALUE(MID(IFERROR(TRIM(INDEX($A465:$L465,MATCH(Lists!$J$8,$A$1:$L$1,0))&amp;""),""),15,2)),VALUE(MID(IFERROR(TRIM(INDEX($A465:$L465,MATCH(Lists!$J$8,$A$1:$L$1,0))&amp;""),""),18,2)))),"")</f>
        <v/>
      </c>
      <c r="W465" s="29">
        <f>IF(V465="","",ROUND(V465*86400,0))</f>
        <v/>
      </c>
      <c r="X465" s="29">
        <f>IF(OR(R465="",U465="",W465=""),"",SUMPRODUCT(($U$2:$U$501=U465)*ISNUMBER($W$2:$W$501)*($W$2:$W$501&lt;W465))+SUMPRODUCT(($U$2:U465=U465)*($W$2:W465=W465)))</f>
        <v/>
      </c>
      <c r="Y465" s="29">
        <f>IF(R465="","",IF(LEN(O465)&gt;0,O465,IF(ISNUMBER(N465),"Offered","Waiting")))</f>
        <v/>
      </c>
      <c r="Z465" s="29">
        <f>IF(AND(Y465="Waiting",X465&lt;&gt;""),SUMPRODUCT(($U$2:$U$501=U465)*($Y$2:$Y$501="Waiting")*ISNUMBER($W$2:$W$501)*($W$2:$W$501&lt;W465))+SUMPRODUCT(($U$2:U465=U465)*($Y$2:Y465="Waiting")*($W$2:W465=W465)),"")</f>
        <v/>
      </c>
      <c r="AA465" s="29">
        <f>IF(X465="","",U465&amp;"|"&amp;X465)</f>
        <v/>
      </c>
      <c r="AB465" s="29">
        <f>IF(Z465="","",U465&amp;"|"&amp;Z465)</f>
        <v/>
      </c>
    </row>
    <row r="466">
      <c r="M466" s="28" t="n"/>
      <c r="N466" s="33" t="n"/>
      <c r="O466" s="30" t="n"/>
      <c r="P466" s="30" t="n"/>
      <c r="Q466" s="28" t="n"/>
      <c r="R466" s="29">
        <f>IFERROR(TRIM(INDEX($A466:$L466,MATCH(Lists!$J$2,$A$1:$L$1,0))&amp;""),"")</f>
        <v/>
      </c>
      <c r="S466" s="29">
        <f>IFERROR(TRIM(INDEX($A466:$L466,MATCH(Lists!$J$3,$A$1:$L$1,0))&amp;""),"")</f>
        <v/>
      </c>
      <c r="T466" s="29">
        <f>IFERROR(TRIM(INDEX($A466:$L466,MATCH(Lists!$J$4,$A$1:$L$1,0))&amp;""),"")</f>
        <v/>
      </c>
      <c r="U466" s="29">
        <f>IFERROR(TRIM(INDEX($A466:$L466,MATCH(Lists!$J$5,$A$1:$L$1,0))&amp;""),"")</f>
        <v/>
      </c>
      <c r="V466" s="32">
        <f>IFERROR(IF(ISNUMBER(INDEX($A466:$L466,MATCH(Lists!$J$8,$A$1:$L$1,0))),INDEX($A466:$L466,MATCH(Lists!$J$8,$A$1:$L$1,0)),DATE(VALUE(LEFT(IFERROR(TRIM(INDEX($A466:$L466,MATCH(Lists!$J$8,$A$1:$L$1,0))&amp;""),""),4)),VALUE(MID(IFERROR(TRIM(INDEX($A466:$L466,MATCH(Lists!$J$8,$A$1:$L$1,0))&amp;""),""),6,2)),VALUE(MID(IFERROR(TRIM(INDEX($A466:$L466,MATCH(Lists!$J$8,$A$1:$L$1,0))&amp;""),""),9,2)))+TIME(VALUE(MID(IFERROR(TRIM(INDEX($A466:$L466,MATCH(Lists!$J$8,$A$1:$L$1,0))&amp;""),""),12,2)),VALUE(MID(IFERROR(TRIM(INDEX($A466:$L466,MATCH(Lists!$J$8,$A$1:$L$1,0))&amp;""),""),15,2)),VALUE(MID(IFERROR(TRIM(INDEX($A466:$L466,MATCH(Lists!$J$8,$A$1:$L$1,0))&amp;""),""),18,2)))),"")</f>
        <v/>
      </c>
      <c r="W466" s="29">
        <f>IF(V466="","",ROUND(V466*86400,0))</f>
        <v/>
      </c>
      <c r="X466" s="29">
        <f>IF(OR(R466="",U466="",W466=""),"",SUMPRODUCT(($U$2:$U$501=U466)*ISNUMBER($W$2:$W$501)*($W$2:$W$501&lt;W466))+SUMPRODUCT(($U$2:U466=U466)*($W$2:W466=W466)))</f>
        <v/>
      </c>
      <c r="Y466" s="29">
        <f>IF(R466="","",IF(LEN(O466)&gt;0,O466,IF(ISNUMBER(N466),"Offered","Waiting")))</f>
        <v/>
      </c>
      <c r="Z466" s="29">
        <f>IF(AND(Y466="Waiting",X466&lt;&gt;""),SUMPRODUCT(($U$2:$U$501=U466)*($Y$2:$Y$501="Waiting")*ISNUMBER($W$2:$W$501)*($W$2:$W$501&lt;W466))+SUMPRODUCT(($U$2:U466=U466)*($Y$2:Y466="Waiting")*($W$2:W466=W466)),"")</f>
        <v/>
      </c>
      <c r="AA466" s="29">
        <f>IF(X466="","",U466&amp;"|"&amp;X466)</f>
        <v/>
      </c>
      <c r="AB466" s="29">
        <f>IF(Z466="","",U466&amp;"|"&amp;Z466)</f>
        <v/>
      </c>
    </row>
    <row r="467">
      <c r="M467" s="28" t="n"/>
      <c r="N467" s="33" t="n"/>
      <c r="O467" s="30" t="n"/>
      <c r="P467" s="30" t="n"/>
      <c r="Q467" s="28" t="n"/>
      <c r="R467" s="29">
        <f>IFERROR(TRIM(INDEX($A467:$L467,MATCH(Lists!$J$2,$A$1:$L$1,0))&amp;""),"")</f>
        <v/>
      </c>
      <c r="S467" s="29">
        <f>IFERROR(TRIM(INDEX($A467:$L467,MATCH(Lists!$J$3,$A$1:$L$1,0))&amp;""),"")</f>
        <v/>
      </c>
      <c r="T467" s="29">
        <f>IFERROR(TRIM(INDEX($A467:$L467,MATCH(Lists!$J$4,$A$1:$L$1,0))&amp;""),"")</f>
        <v/>
      </c>
      <c r="U467" s="29">
        <f>IFERROR(TRIM(INDEX($A467:$L467,MATCH(Lists!$J$5,$A$1:$L$1,0))&amp;""),"")</f>
        <v/>
      </c>
      <c r="V467" s="32">
        <f>IFERROR(IF(ISNUMBER(INDEX($A467:$L467,MATCH(Lists!$J$8,$A$1:$L$1,0))),INDEX($A467:$L467,MATCH(Lists!$J$8,$A$1:$L$1,0)),DATE(VALUE(LEFT(IFERROR(TRIM(INDEX($A467:$L467,MATCH(Lists!$J$8,$A$1:$L$1,0))&amp;""),""),4)),VALUE(MID(IFERROR(TRIM(INDEX($A467:$L467,MATCH(Lists!$J$8,$A$1:$L$1,0))&amp;""),""),6,2)),VALUE(MID(IFERROR(TRIM(INDEX($A467:$L467,MATCH(Lists!$J$8,$A$1:$L$1,0))&amp;""),""),9,2)))+TIME(VALUE(MID(IFERROR(TRIM(INDEX($A467:$L467,MATCH(Lists!$J$8,$A$1:$L$1,0))&amp;""),""),12,2)),VALUE(MID(IFERROR(TRIM(INDEX($A467:$L467,MATCH(Lists!$J$8,$A$1:$L$1,0))&amp;""),""),15,2)),VALUE(MID(IFERROR(TRIM(INDEX($A467:$L467,MATCH(Lists!$J$8,$A$1:$L$1,0))&amp;""),""),18,2)))),"")</f>
        <v/>
      </c>
      <c r="W467" s="29">
        <f>IF(V467="","",ROUND(V467*86400,0))</f>
        <v/>
      </c>
      <c r="X467" s="29">
        <f>IF(OR(R467="",U467="",W467=""),"",SUMPRODUCT(($U$2:$U$501=U467)*ISNUMBER($W$2:$W$501)*($W$2:$W$501&lt;W467))+SUMPRODUCT(($U$2:U467=U467)*($W$2:W467=W467)))</f>
        <v/>
      </c>
      <c r="Y467" s="29">
        <f>IF(R467="","",IF(LEN(O467)&gt;0,O467,IF(ISNUMBER(N467),"Offered","Waiting")))</f>
        <v/>
      </c>
      <c r="Z467" s="29">
        <f>IF(AND(Y467="Waiting",X467&lt;&gt;""),SUMPRODUCT(($U$2:$U$501=U467)*($Y$2:$Y$501="Waiting")*ISNUMBER($W$2:$W$501)*($W$2:$W$501&lt;W467))+SUMPRODUCT(($U$2:U467=U467)*($Y$2:Y467="Waiting")*($W$2:W467=W467)),"")</f>
        <v/>
      </c>
      <c r="AA467" s="29">
        <f>IF(X467="","",U467&amp;"|"&amp;X467)</f>
        <v/>
      </c>
      <c r="AB467" s="29">
        <f>IF(Z467="","",U467&amp;"|"&amp;Z467)</f>
        <v/>
      </c>
    </row>
    <row r="468">
      <c r="M468" s="28" t="n"/>
      <c r="N468" s="33" t="n"/>
      <c r="O468" s="30" t="n"/>
      <c r="P468" s="30" t="n"/>
      <c r="Q468" s="28" t="n"/>
      <c r="R468" s="29">
        <f>IFERROR(TRIM(INDEX($A468:$L468,MATCH(Lists!$J$2,$A$1:$L$1,0))&amp;""),"")</f>
        <v/>
      </c>
      <c r="S468" s="29">
        <f>IFERROR(TRIM(INDEX($A468:$L468,MATCH(Lists!$J$3,$A$1:$L$1,0))&amp;""),"")</f>
        <v/>
      </c>
      <c r="T468" s="29">
        <f>IFERROR(TRIM(INDEX($A468:$L468,MATCH(Lists!$J$4,$A$1:$L$1,0))&amp;""),"")</f>
        <v/>
      </c>
      <c r="U468" s="29">
        <f>IFERROR(TRIM(INDEX($A468:$L468,MATCH(Lists!$J$5,$A$1:$L$1,0))&amp;""),"")</f>
        <v/>
      </c>
      <c r="V468" s="32">
        <f>IFERROR(IF(ISNUMBER(INDEX($A468:$L468,MATCH(Lists!$J$8,$A$1:$L$1,0))),INDEX($A468:$L468,MATCH(Lists!$J$8,$A$1:$L$1,0)),DATE(VALUE(LEFT(IFERROR(TRIM(INDEX($A468:$L468,MATCH(Lists!$J$8,$A$1:$L$1,0))&amp;""),""),4)),VALUE(MID(IFERROR(TRIM(INDEX($A468:$L468,MATCH(Lists!$J$8,$A$1:$L$1,0))&amp;""),""),6,2)),VALUE(MID(IFERROR(TRIM(INDEX($A468:$L468,MATCH(Lists!$J$8,$A$1:$L$1,0))&amp;""),""),9,2)))+TIME(VALUE(MID(IFERROR(TRIM(INDEX($A468:$L468,MATCH(Lists!$J$8,$A$1:$L$1,0))&amp;""),""),12,2)),VALUE(MID(IFERROR(TRIM(INDEX($A468:$L468,MATCH(Lists!$J$8,$A$1:$L$1,0))&amp;""),""),15,2)),VALUE(MID(IFERROR(TRIM(INDEX($A468:$L468,MATCH(Lists!$J$8,$A$1:$L$1,0))&amp;""),""),18,2)))),"")</f>
        <v/>
      </c>
      <c r="W468" s="29">
        <f>IF(V468="","",ROUND(V468*86400,0))</f>
        <v/>
      </c>
      <c r="X468" s="29">
        <f>IF(OR(R468="",U468="",W468=""),"",SUMPRODUCT(($U$2:$U$501=U468)*ISNUMBER($W$2:$W$501)*($W$2:$W$501&lt;W468))+SUMPRODUCT(($U$2:U468=U468)*($W$2:W468=W468)))</f>
        <v/>
      </c>
      <c r="Y468" s="29">
        <f>IF(R468="","",IF(LEN(O468)&gt;0,O468,IF(ISNUMBER(N468),"Offered","Waiting")))</f>
        <v/>
      </c>
      <c r="Z468" s="29">
        <f>IF(AND(Y468="Waiting",X468&lt;&gt;""),SUMPRODUCT(($U$2:$U$501=U468)*($Y$2:$Y$501="Waiting")*ISNUMBER($W$2:$W$501)*($W$2:$W$501&lt;W468))+SUMPRODUCT(($U$2:U468=U468)*($Y$2:Y468="Waiting")*($W$2:W468=W468)),"")</f>
        <v/>
      </c>
      <c r="AA468" s="29">
        <f>IF(X468="","",U468&amp;"|"&amp;X468)</f>
        <v/>
      </c>
      <c r="AB468" s="29">
        <f>IF(Z468="","",U468&amp;"|"&amp;Z468)</f>
        <v/>
      </c>
    </row>
    <row r="469">
      <c r="M469" s="28" t="n"/>
      <c r="N469" s="33" t="n"/>
      <c r="O469" s="30" t="n"/>
      <c r="P469" s="30" t="n"/>
      <c r="Q469" s="28" t="n"/>
      <c r="R469" s="29">
        <f>IFERROR(TRIM(INDEX($A469:$L469,MATCH(Lists!$J$2,$A$1:$L$1,0))&amp;""),"")</f>
        <v/>
      </c>
      <c r="S469" s="29">
        <f>IFERROR(TRIM(INDEX($A469:$L469,MATCH(Lists!$J$3,$A$1:$L$1,0))&amp;""),"")</f>
        <v/>
      </c>
      <c r="T469" s="29">
        <f>IFERROR(TRIM(INDEX($A469:$L469,MATCH(Lists!$J$4,$A$1:$L$1,0))&amp;""),"")</f>
        <v/>
      </c>
      <c r="U469" s="29">
        <f>IFERROR(TRIM(INDEX($A469:$L469,MATCH(Lists!$J$5,$A$1:$L$1,0))&amp;""),"")</f>
        <v/>
      </c>
      <c r="V469" s="32">
        <f>IFERROR(IF(ISNUMBER(INDEX($A469:$L469,MATCH(Lists!$J$8,$A$1:$L$1,0))),INDEX($A469:$L469,MATCH(Lists!$J$8,$A$1:$L$1,0)),DATE(VALUE(LEFT(IFERROR(TRIM(INDEX($A469:$L469,MATCH(Lists!$J$8,$A$1:$L$1,0))&amp;""),""),4)),VALUE(MID(IFERROR(TRIM(INDEX($A469:$L469,MATCH(Lists!$J$8,$A$1:$L$1,0))&amp;""),""),6,2)),VALUE(MID(IFERROR(TRIM(INDEX($A469:$L469,MATCH(Lists!$J$8,$A$1:$L$1,0))&amp;""),""),9,2)))+TIME(VALUE(MID(IFERROR(TRIM(INDEX($A469:$L469,MATCH(Lists!$J$8,$A$1:$L$1,0))&amp;""),""),12,2)),VALUE(MID(IFERROR(TRIM(INDEX($A469:$L469,MATCH(Lists!$J$8,$A$1:$L$1,0))&amp;""),""),15,2)),VALUE(MID(IFERROR(TRIM(INDEX($A469:$L469,MATCH(Lists!$J$8,$A$1:$L$1,0))&amp;""),""),18,2)))),"")</f>
        <v/>
      </c>
      <c r="W469" s="29">
        <f>IF(V469="","",ROUND(V469*86400,0))</f>
        <v/>
      </c>
      <c r="X469" s="29">
        <f>IF(OR(R469="",U469="",W469=""),"",SUMPRODUCT(($U$2:$U$501=U469)*ISNUMBER($W$2:$W$501)*($W$2:$W$501&lt;W469))+SUMPRODUCT(($U$2:U469=U469)*($W$2:W469=W469)))</f>
        <v/>
      </c>
      <c r="Y469" s="29">
        <f>IF(R469="","",IF(LEN(O469)&gt;0,O469,IF(ISNUMBER(N469),"Offered","Waiting")))</f>
        <v/>
      </c>
      <c r="Z469" s="29">
        <f>IF(AND(Y469="Waiting",X469&lt;&gt;""),SUMPRODUCT(($U$2:$U$501=U469)*($Y$2:$Y$501="Waiting")*ISNUMBER($W$2:$W$501)*($W$2:$W$501&lt;W469))+SUMPRODUCT(($U$2:U469=U469)*($Y$2:Y469="Waiting")*($W$2:W469=W469)),"")</f>
        <v/>
      </c>
      <c r="AA469" s="29">
        <f>IF(X469="","",U469&amp;"|"&amp;X469)</f>
        <v/>
      </c>
      <c r="AB469" s="29">
        <f>IF(Z469="","",U469&amp;"|"&amp;Z469)</f>
        <v/>
      </c>
    </row>
    <row r="470">
      <c r="M470" s="28" t="n"/>
      <c r="N470" s="33" t="n"/>
      <c r="O470" s="30" t="n"/>
      <c r="P470" s="30" t="n"/>
      <c r="Q470" s="28" t="n"/>
      <c r="R470" s="29">
        <f>IFERROR(TRIM(INDEX($A470:$L470,MATCH(Lists!$J$2,$A$1:$L$1,0))&amp;""),"")</f>
        <v/>
      </c>
      <c r="S470" s="29">
        <f>IFERROR(TRIM(INDEX($A470:$L470,MATCH(Lists!$J$3,$A$1:$L$1,0))&amp;""),"")</f>
        <v/>
      </c>
      <c r="T470" s="29">
        <f>IFERROR(TRIM(INDEX($A470:$L470,MATCH(Lists!$J$4,$A$1:$L$1,0))&amp;""),"")</f>
        <v/>
      </c>
      <c r="U470" s="29">
        <f>IFERROR(TRIM(INDEX($A470:$L470,MATCH(Lists!$J$5,$A$1:$L$1,0))&amp;""),"")</f>
        <v/>
      </c>
      <c r="V470" s="32">
        <f>IFERROR(IF(ISNUMBER(INDEX($A470:$L470,MATCH(Lists!$J$8,$A$1:$L$1,0))),INDEX($A470:$L470,MATCH(Lists!$J$8,$A$1:$L$1,0)),DATE(VALUE(LEFT(IFERROR(TRIM(INDEX($A470:$L470,MATCH(Lists!$J$8,$A$1:$L$1,0))&amp;""),""),4)),VALUE(MID(IFERROR(TRIM(INDEX($A470:$L470,MATCH(Lists!$J$8,$A$1:$L$1,0))&amp;""),""),6,2)),VALUE(MID(IFERROR(TRIM(INDEX($A470:$L470,MATCH(Lists!$J$8,$A$1:$L$1,0))&amp;""),""),9,2)))+TIME(VALUE(MID(IFERROR(TRIM(INDEX($A470:$L470,MATCH(Lists!$J$8,$A$1:$L$1,0))&amp;""),""),12,2)),VALUE(MID(IFERROR(TRIM(INDEX($A470:$L470,MATCH(Lists!$J$8,$A$1:$L$1,0))&amp;""),""),15,2)),VALUE(MID(IFERROR(TRIM(INDEX($A470:$L470,MATCH(Lists!$J$8,$A$1:$L$1,0))&amp;""),""),18,2)))),"")</f>
        <v/>
      </c>
      <c r="W470" s="29">
        <f>IF(V470="","",ROUND(V470*86400,0))</f>
        <v/>
      </c>
      <c r="X470" s="29">
        <f>IF(OR(R470="",U470="",W470=""),"",SUMPRODUCT(($U$2:$U$501=U470)*ISNUMBER($W$2:$W$501)*($W$2:$W$501&lt;W470))+SUMPRODUCT(($U$2:U470=U470)*($W$2:W470=W470)))</f>
        <v/>
      </c>
      <c r="Y470" s="29">
        <f>IF(R470="","",IF(LEN(O470)&gt;0,O470,IF(ISNUMBER(N470),"Offered","Waiting")))</f>
        <v/>
      </c>
      <c r="Z470" s="29">
        <f>IF(AND(Y470="Waiting",X470&lt;&gt;""),SUMPRODUCT(($U$2:$U$501=U470)*($Y$2:$Y$501="Waiting")*ISNUMBER($W$2:$W$501)*($W$2:$W$501&lt;W470))+SUMPRODUCT(($U$2:U470=U470)*($Y$2:Y470="Waiting")*($W$2:W470=W470)),"")</f>
        <v/>
      </c>
      <c r="AA470" s="29">
        <f>IF(X470="","",U470&amp;"|"&amp;X470)</f>
        <v/>
      </c>
      <c r="AB470" s="29">
        <f>IF(Z470="","",U470&amp;"|"&amp;Z470)</f>
        <v/>
      </c>
    </row>
    <row r="471">
      <c r="M471" s="28" t="n"/>
      <c r="N471" s="33" t="n"/>
      <c r="O471" s="30" t="n"/>
      <c r="P471" s="30" t="n"/>
      <c r="Q471" s="28" t="n"/>
      <c r="R471" s="29">
        <f>IFERROR(TRIM(INDEX($A471:$L471,MATCH(Lists!$J$2,$A$1:$L$1,0))&amp;""),"")</f>
        <v/>
      </c>
      <c r="S471" s="29">
        <f>IFERROR(TRIM(INDEX($A471:$L471,MATCH(Lists!$J$3,$A$1:$L$1,0))&amp;""),"")</f>
        <v/>
      </c>
      <c r="T471" s="29">
        <f>IFERROR(TRIM(INDEX($A471:$L471,MATCH(Lists!$J$4,$A$1:$L$1,0))&amp;""),"")</f>
        <v/>
      </c>
      <c r="U471" s="29">
        <f>IFERROR(TRIM(INDEX($A471:$L471,MATCH(Lists!$J$5,$A$1:$L$1,0))&amp;""),"")</f>
        <v/>
      </c>
      <c r="V471" s="32">
        <f>IFERROR(IF(ISNUMBER(INDEX($A471:$L471,MATCH(Lists!$J$8,$A$1:$L$1,0))),INDEX($A471:$L471,MATCH(Lists!$J$8,$A$1:$L$1,0)),DATE(VALUE(LEFT(IFERROR(TRIM(INDEX($A471:$L471,MATCH(Lists!$J$8,$A$1:$L$1,0))&amp;""),""),4)),VALUE(MID(IFERROR(TRIM(INDEX($A471:$L471,MATCH(Lists!$J$8,$A$1:$L$1,0))&amp;""),""),6,2)),VALUE(MID(IFERROR(TRIM(INDEX($A471:$L471,MATCH(Lists!$J$8,$A$1:$L$1,0))&amp;""),""),9,2)))+TIME(VALUE(MID(IFERROR(TRIM(INDEX($A471:$L471,MATCH(Lists!$J$8,$A$1:$L$1,0))&amp;""),""),12,2)),VALUE(MID(IFERROR(TRIM(INDEX($A471:$L471,MATCH(Lists!$J$8,$A$1:$L$1,0))&amp;""),""),15,2)),VALUE(MID(IFERROR(TRIM(INDEX($A471:$L471,MATCH(Lists!$J$8,$A$1:$L$1,0))&amp;""),""),18,2)))),"")</f>
        <v/>
      </c>
      <c r="W471" s="29">
        <f>IF(V471="","",ROUND(V471*86400,0))</f>
        <v/>
      </c>
      <c r="X471" s="29">
        <f>IF(OR(R471="",U471="",W471=""),"",SUMPRODUCT(($U$2:$U$501=U471)*ISNUMBER($W$2:$W$501)*($W$2:$W$501&lt;W471))+SUMPRODUCT(($U$2:U471=U471)*($W$2:W471=W471)))</f>
        <v/>
      </c>
      <c r="Y471" s="29">
        <f>IF(R471="","",IF(LEN(O471)&gt;0,O471,IF(ISNUMBER(N471),"Offered","Waiting")))</f>
        <v/>
      </c>
      <c r="Z471" s="29">
        <f>IF(AND(Y471="Waiting",X471&lt;&gt;""),SUMPRODUCT(($U$2:$U$501=U471)*($Y$2:$Y$501="Waiting")*ISNUMBER($W$2:$W$501)*($W$2:$W$501&lt;W471))+SUMPRODUCT(($U$2:U471=U471)*($Y$2:Y471="Waiting")*($W$2:W471=W471)),"")</f>
        <v/>
      </c>
      <c r="AA471" s="29">
        <f>IF(X471="","",U471&amp;"|"&amp;X471)</f>
        <v/>
      </c>
      <c r="AB471" s="29">
        <f>IF(Z471="","",U471&amp;"|"&amp;Z471)</f>
        <v/>
      </c>
    </row>
    <row r="472">
      <c r="M472" s="28" t="n"/>
      <c r="N472" s="33" t="n"/>
      <c r="O472" s="30" t="n"/>
      <c r="P472" s="30" t="n"/>
      <c r="Q472" s="28" t="n"/>
      <c r="R472" s="29">
        <f>IFERROR(TRIM(INDEX($A472:$L472,MATCH(Lists!$J$2,$A$1:$L$1,0))&amp;""),"")</f>
        <v/>
      </c>
      <c r="S472" s="29">
        <f>IFERROR(TRIM(INDEX($A472:$L472,MATCH(Lists!$J$3,$A$1:$L$1,0))&amp;""),"")</f>
        <v/>
      </c>
      <c r="T472" s="29">
        <f>IFERROR(TRIM(INDEX($A472:$L472,MATCH(Lists!$J$4,$A$1:$L$1,0))&amp;""),"")</f>
        <v/>
      </c>
      <c r="U472" s="29">
        <f>IFERROR(TRIM(INDEX($A472:$L472,MATCH(Lists!$J$5,$A$1:$L$1,0))&amp;""),"")</f>
        <v/>
      </c>
      <c r="V472" s="32">
        <f>IFERROR(IF(ISNUMBER(INDEX($A472:$L472,MATCH(Lists!$J$8,$A$1:$L$1,0))),INDEX($A472:$L472,MATCH(Lists!$J$8,$A$1:$L$1,0)),DATE(VALUE(LEFT(IFERROR(TRIM(INDEX($A472:$L472,MATCH(Lists!$J$8,$A$1:$L$1,0))&amp;""),""),4)),VALUE(MID(IFERROR(TRIM(INDEX($A472:$L472,MATCH(Lists!$J$8,$A$1:$L$1,0))&amp;""),""),6,2)),VALUE(MID(IFERROR(TRIM(INDEX($A472:$L472,MATCH(Lists!$J$8,$A$1:$L$1,0))&amp;""),""),9,2)))+TIME(VALUE(MID(IFERROR(TRIM(INDEX($A472:$L472,MATCH(Lists!$J$8,$A$1:$L$1,0))&amp;""),""),12,2)),VALUE(MID(IFERROR(TRIM(INDEX($A472:$L472,MATCH(Lists!$J$8,$A$1:$L$1,0))&amp;""),""),15,2)),VALUE(MID(IFERROR(TRIM(INDEX($A472:$L472,MATCH(Lists!$J$8,$A$1:$L$1,0))&amp;""),""),18,2)))),"")</f>
        <v/>
      </c>
      <c r="W472" s="29">
        <f>IF(V472="","",ROUND(V472*86400,0))</f>
        <v/>
      </c>
      <c r="X472" s="29">
        <f>IF(OR(R472="",U472="",W472=""),"",SUMPRODUCT(($U$2:$U$501=U472)*ISNUMBER($W$2:$W$501)*($W$2:$W$501&lt;W472))+SUMPRODUCT(($U$2:U472=U472)*($W$2:W472=W472)))</f>
        <v/>
      </c>
      <c r="Y472" s="29">
        <f>IF(R472="","",IF(LEN(O472)&gt;0,O472,IF(ISNUMBER(N472),"Offered","Waiting")))</f>
        <v/>
      </c>
      <c r="Z472" s="29">
        <f>IF(AND(Y472="Waiting",X472&lt;&gt;""),SUMPRODUCT(($U$2:$U$501=U472)*($Y$2:$Y$501="Waiting")*ISNUMBER($W$2:$W$501)*($W$2:$W$501&lt;W472))+SUMPRODUCT(($U$2:U472=U472)*($Y$2:Y472="Waiting")*($W$2:W472=W472)),"")</f>
        <v/>
      </c>
      <c r="AA472" s="29">
        <f>IF(X472="","",U472&amp;"|"&amp;X472)</f>
        <v/>
      </c>
      <c r="AB472" s="29">
        <f>IF(Z472="","",U472&amp;"|"&amp;Z472)</f>
        <v/>
      </c>
    </row>
    <row r="473">
      <c r="M473" s="28" t="n"/>
      <c r="N473" s="33" t="n"/>
      <c r="O473" s="30" t="n"/>
      <c r="P473" s="30" t="n"/>
      <c r="Q473" s="28" t="n"/>
      <c r="R473" s="29">
        <f>IFERROR(TRIM(INDEX($A473:$L473,MATCH(Lists!$J$2,$A$1:$L$1,0))&amp;""),"")</f>
        <v/>
      </c>
      <c r="S473" s="29">
        <f>IFERROR(TRIM(INDEX($A473:$L473,MATCH(Lists!$J$3,$A$1:$L$1,0))&amp;""),"")</f>
        <v/>
      </c>
      <c r="T473" s="29">
        <f>IFERROR(TRIM(INDEX($A473:$L473,MATCH(Lists!$J$4,$A$1:$L$1,0))&amp;""),"")</f>
        <v/>
      </c>
      <c r="U473" s="29">
        <f>IFERROR(TRIM(INDEX($A473:$L473,MATCH(Lists!$J$5,$A$1:$L$1,0))&amp;""),"")</f>
        <v/>
      </c>
      <c r="V473" s="32">
        <f>IFERROR(IF(ISNUMBER(INDEX($A473:$L473,MATCH(Lists!$J$8,$A$1:$L$1,0))),INDEX($A473:$L473,MATCH(Lists!$J$8,$A$1:$L$1,0)),DATE(VALUE(LEFT(IFERROR(TRIM(INDEX($A473:$L473,MATCH(Lists!$J$8,$A$1:$L$1,0))&amp;""),""),4)),VALUE(MID(IFERROR(TRIM(INDEX($A473:$L473,MATCH(Lists!$J$8,$A$1:$L$1,0))&amp;""),""),6,2)),VALUE(MID(IFERROR(TRIM(INDEX($A473:$L473,MATCH(Lists!$J$8,$A$1:$L$1,0))&amp;""),""),9,2)))+TIME(VALUE(MID(IFERROR(TRIM(INDEX($A473:$L473,MATCH(Lists!$J$8,$A$1:$L$1,0))&amp;""),""),12,2)),VALUE(MID(IFERROR(TRIM(INDEX($A473:$L473,MATCH(Lists!$J$8,$A$1:$L$1,0))&amp;""),""),15,2)),VALUE(MID(IFERROR(TRIM(INDEX($A473:$L473,MATCH(Lists!$J$8,$A$1:$L$1,0))&amp;""),""),18,2)))),"")</f>
        <v/>
      </c>
      <c r="W473" s="29">
        <f>IF(V473="","",ROUND(V473*86400,0))</f>
        <v/>
      </c>
      <c r="X473" s="29">
        <f>IF(OR(R473="",U473="",W473=""),"",SUMPRODUCT(($U$2:$U$501=U473)*ISNUMBER($W$2:$W$501)*($W$2:$W$501&lt;W473))+SUMPRODUCT(($U$2:U473=U473)*($W$2:W473=W473)))</f>
        <v/>
      </c>
      <c r="Y473" s="29">
        <f>IF(R473="","",IF(LEN(O473)&gt;0,O473,IF(ISNUMBER(N473),"Offered","Waiting")))</f>
        <v/>
      </c>
      <c r="Z473" s="29">
        <f>IF(AND(Y473="Waiting",X473&lt;&gt;""),SUMPRODUCT(($U$2:$U$501=U473)*($Y$2:$Y$501="Waiting")*ISNUMBER($W$2:$W$501)*($W$2:$W$501&lt;W473))+SUMPRODUCT(($U$2:U473=U473)*($Y$2:Y473="Waiting")*($W$2:W473=W473)),"")</f>
        <v/>
      </c>
      <c r="AA473" s="29">
        <f>IF(X473="","",U473&amp;"|"&amp;X473)</f>
        <v/>
      </c>
      <c r="AB473" s="29">
        <f>IF(Z473="","",U473&amp;"|"&amp;Z473)</f>
        <v/>
      </c>
    </row>
    <row r="474">
      <c r="M474" s="28" t="n"/>
      <c r="N474" s="33" t="n"/>
      <c r="O474" s="30" t="n"/>
      <c r="P474" s="30" t="n"/>
      <c r="Q474" s="28" t="n"/>
      <c r="R474" s="29">
        <f>IFERROR(TRIM(INDEX($A474:$L474,MATCH(Lists!$J$2,$A$1:$L$1,0))&amp;""),"")</f>
        <v/>
      </c>
      <c r="S474" s="29">
        <f>IFERROR(TRIM(INDEX($A474:$L474,MATCH(Lists!$J$3,$A$1:$L$1,0))&amp;""),"")</f>
        <v/>
      </c>
      <c r="T474" s="29">
        <f>IFERROR(TRIM(INDEX($A474:$L474,MATCH(Lists!$J$4,$A$1:$L$1,0))&amp;""),"")</f>
        <v/>
      </c>
      <c r="U474" s="29">
        <f>IFERROR(TRIM(INDEX($A474:$L474,MATCH(Lists!$J$5,$A$1:$L$1,0))&amp;""),"")</f>
        <v/>
      </c>
      <c r="V474" s="32">
        <f>IFERROR(IF(ISNUMBER(INDEX($A474:$L474,MATCH(Lists!$J$8,$A$1:$L$1,0))),INDEX($A474:$L474,MATCH(Lists!$J$8,$A$1:$L$1,0)),DATE(VALUE(LEFT(IFERROR(TRIM(INDEX($A474:$L474,MATCH(Lists!$J$8,$A$1:$L$1,0))&amp;""),""),4)),VALUE(MID(IFERROR(TRIM(INDEX($A474:$L474,MATCH(Lists!$J$8,$A$1:$L$1,0))&amp;""),""),6,2)),VALUE(MID(IFERROR(TRIM(INDEX($A474:$L474,MATCH(Lists!$J$8,$A$1:$L$1,0))&amp;""),""),9,2)))+TIME(VALUE(MID(IFERROR(TRIM(INDEX($A474:$L474,MATCH(Lists!$J$8,$A$1:$L$1,0))&amp;""),""),12,2)),VALUE(MID(IFERROR(TRIM(INDEX($A474:$L474,MATCH(Lists!$J$8,$A$1:$L$1,0))&amp;""),""),15,2)),VALUE(MID(IFERROR(TRIM(INDEX($A474:$L474,MATCH(Lists!$J$8,$A$1:$L$1,0))&amp;""),""),18,2)))),"")</f>
        <v/>
      </c>
      <c r="W474" s="29">
        <f>IF(V474="","",ROUND(V474*86400,0))</f>
        <v/>
      </c>
      <c r="X474" s="29">
        <f>IF(OR(R474="",U474="",W474=""),"",SUMPRODUCT(($U$2:$U$501=U474)*ISNUMBER($W$2:$W$501)*($W$2:$W$501&lt;W474))+SUMPRODUCT(($U$2:U474=U474)*($W$2:W474=W474)))</f>
        <v/>
      </c>
      <c r="Y474" s="29">
        <f>IF(R474="","",IF(LEN(O474)&gt;0,O474,IF(ISNUMBER(N474),"Offered","Waiting")))</f>
        <v/>
      </c>
      <c r="Z474" s="29">
        <f>IF(AND(Y474="Waiting",X474&lt;&gt;""),SUMPRODUCT(($U$2:$U$501=U474)*($Y$2:$Y$501="Waiting")*ISNUMBER($W$2:$W$501)*($W$2:$W$501&lt;W474))+SUMPRODUCT(($U$2:U474=U474)*($Y$2:Y474="Waiting")*($W$2:W474=W474)),"")</f>
        <v/>
      </c>
      <c r="AA474" s="29">
        <f>IF(X474="","",U474&amp;"|"&amp;X474)</f>
        <v/>
      </c>
      <c r="AB474" s="29">
        <f>IF(Z474="","",U474&amp;"|"&amp;Z474)</f>
        <v/>
      </c>
    </row>
    <row r="475">
      <c r="M475" s="28" t="n"/>
      <c r="N475" s="33" t="n"/>
      <c r="O475" s="30" t="n"/>
      <c r="P475" s="30" t="n"/>
      <c r="Q475" s="28" t="n"/>
      <c r="R475" s="29">
        <f>IFERROR(TRIM(INDEX($A475:$L475,MATCH(Lists!$J$2,$A$1:$L$1,0))&amp;""),"")</f>
        <v/>
      </c>
      <c r="S475" s="29">
        <f>IFERROR(TRIM(INDEX($A475:$L475,MATCH(Lists!$J$3,$A$1:$L$1,0))&amp;""),"")</f>
        <v/>
      </c>
      <c r="T475" s="29">
        <f>IFERROR(TRIM(INDEX($A475:$L475,MATCH(Lists!$J$4,$A$1:$L$1,0))&amp;""),"")</f>
        <v/>
      </c>
      <c r="U475" s="29">
        <f>IFERROR(TRIM(INDEX($A475:$L475,MATCH(Lists!$J$5,$A$1:$L$1,0))&amp;""),"")</f>
        <v/>
      </c>
      <c r="V475" s="32">
        <f>IFERROR(IF(ISNUMBER(INDEX($A475:$L475,MATCH(Lists!$J$8,$A$1:$L$1,0))),INDEX($A475:$L475,MATCH(Lists!$J$8,$A$1:$L$1,0)),DATE(VALUE(LEFT(IFERROR(TRIM(INDEX($A475:$L475,MATCH(Lists!$J$8,$A$1:$L$1,0))&amp;""),""),4)),VALUE(MID(IFERROR(TRIM(INDEX($A475:$L475,MATCH(Lists!$J$8,$A$1:$L$1,0))&amp;""),""),6,2)),VALUE(MID(IFERROR(TRIM(INDEX($A475:$L475,MATCH(Lists!$J$8,$A$1:$L$1,0))&amp;""),""),9,2)))+TIME(VALUE(MID(IFERROR(TRIM(INDEX($A475:$L475,MATCH(Lists!$J$8,$A$1:$L$1,0))&amp;""),""),12,2)),VALUE(MID(IFERROR(TRIM(INDEX($A475:$L475,MATCH(Lists!$J$8,$A$1:$L$1,0))&amp;""),""),15,2)),VALUE(MID(IFERROR(TRIM(INDEX($A475:$L475,MATCH(Lists!$J$8,$A$1:$L$1,0))&amp;""),""),18,2)))),"")</f>
        <v/>
      </c>
      <c r="W475" s="29">
        <f>IF(V475="","",ROUND(V475*86400,0))</f>
        <v/>
      </c>
      <c r="X475" s="29">
        <f>IF(OR(R475="",U475="",W475=""),"",SUMPRODUCT(($U$2:$U$501=U475)*ISNUMBER($W$2:$W$501)*($W$2:$W$501&lt;W475))+SUMPRODUCT(($U$2:U475=U475)*($W$2:W475=W475)))</f>
        <v/>
      </c>
      <c r="Y475" s="29">
        <f>IF(R475="","",IF(LEN(O475)&gt;0,O475,IF(ISNUMBER(N475),"Offered","Waiting")))</f>
        <v/>
      </c>
      <c r="Z475" s="29">
        <f>IF(AND(Y475="Waiting",X475&lt;&gt;""),SUMPRODUCT(($U$2:$U$501=U475)*($Y$2:$Y$501="Waiting")*ISNUMBER($W$2:$W$501)*($W$2:$W$501&lt;W475))+SUMPRODUCT(($U$2:U475=U475)*($Y$2:Y475="Waiting")*($W$2:W475=W475)),"")</f>
        <v/>
      </c>
      <c r="AA475" s="29">
        <f>IF(X475="","",U475&amp;"|"&amp;X475)</f>
        <v/>
      </c>
      <c r="AB475" s="29">
        <f>IF(Z475="","",U475&amp;"|"&amp;Z475)</f>
        <v/>
      </c>
    </row>
    <row r="476">
      <c r="M476" s="28" t="n"/>
      <c r="N476" s="33" t="n"/>
      <c r="O476" s="30" t="n"/>
      <c r="P476" s="30" t="n"/>
      <c r="Q476" s="28" t="n"/>
      <c r="R476" s="29">
        <f>IFERROR(TRIM(INDEX($A476:$L476,MATCH(Lists!$J$2,$A$1:$L$1,0))&amp;""),"")</f>
        <v/>
      </c>
      <c r="S476" s="29">
        <f>IFERROR(TRIM(INDEX($A476:$L476,MATCH(Lists!$J$3,$A$1:$L$1,0))&amp;""),"")</f>
        <v/>
      </c>
      <c r="T476" s="29">
        <f>IFERROR(TRIM(INDEX($A476:$L476,MATCH(Lists!$J$4,$A$1:$L$1,0))&amp;""),"")</f>
        <v/>
      </c>
      <c r="U476" s="29">
        <f>IFERROR(TRIM(INDEX($A476:$L476,MATCH(Lists!$J$5,$A$1:$L$1,0))&amp;""),"")</f>
        <v/>
      </c>
      <c r="V476" s="32">
        <f>IFERROR(IF(ISNUMBER(INDEX($A476:$L476,MATCH(Lists!$J$8,$A$1:$L$1,0))),INDEX($A476:$L476,MATCH(Lists!$J$8,$A$1:$L$1,0)),DATE(VALUE(LEFT(IFERROR(TRIM(INDEX($A476:$L476,MATCH(Lists!$J$8,$A$1:$L$1,0))&amp;""),""),4)),VALUE(MID(IFERROR(TRIM(INDEX($A476:$L476,MATCH(Lists!$J$8,$A$1:$L$1,0))&amp;""),""),6,2)),VALUE(MID(IFERROR(TRIM(INDEX($A476:$L476,MATCH(Lists!$J$8,$A$1:$L$1,0))&amp;""),""),9,2)))+TIME(VALUE(MID(IFERROR(TRIM(INDEX($A476:$L476,MATCH(Lists!$J$8,$A$1:$L$1,0))&amp;""),""),12,2)),VALUE(MID(IFERROR(TRIM(INDEX($A476:$L476,MATCH(Lists!$J$8,$A$1:$L$1,0))&amp;""),""),15,2)),VALUE(MID(IFERROR(TRIM(INDEX($A476:$L476,MATCH(Lists!$J$8,$A$1:$L$1,0))&amp;""),""),18,2)))),"")</f>
        <v/>
      </c>
      <c r="W476" s="29">
        <f>IF(V476="","",ROUND(V476*86400,0))</f>
        <v/>
      </c>
      <c r="X476" s="29">
        <f>IF(OR(R476="",U476="",W476=""),"",SUMPRODUCT(($U$2:$U$501=U476)*ISNUMBER($W$2:$W$501)*($W$2:$W$501&lt;W476))+SUMPRODUCT(($U$2:U476=U476)*($W$2:W476=W476)))</f>
        <v/>
      </c>
      <c r="Y476" s="29">
        <f>IF(R476="","",IF(LEN(O476)&gt;0,O476,IF(ISNUMBER(N476),"Offered","Waiting")))</f>
        <v/>
      </c>
      <c r="Z476" s="29">
        <f>IF(AND(Y476="Waiting",X476&lt;&gt;""),SUMPRODUCT(($U$2:$U$501=U476)*($Y$2:$Y$501="Waiting")*ISNUMBER($W$2:$W$501)*($W$2:$W$501&lt;W476))+SUMPRODUCT(($U$2:U476=U476)*($Y$2:Y476="Waiting")*($W$2:W476=W476)),"")</f>
        <v/>
      </c>
      <c r="AA476" s="29">
        <f>IF(X476="","",U476&amp;"|"&amp;X476)</f>
        <v/>
      </c>
      <c r="AB476" s="29">
        <f>IF(Z476="","",U476&amp;"|"&amp;Z476)</f>
        <v/>
      </c>
    </row>
    <row r="477">
      <c r="M477" s="28" t="n"/>
      <c r="N477" s="33" t="n"/>
      <c r="O477" s="30" t="n"/>
      <c r="P477" s="30" t="n"/>
      <c r="Q477" s="28" t="n"/>
      <c r="R477" s="29">
        <f>IFERROR(TRIM(INDEX($A477:$L477,MATCH(Lists!$J$2,$A$1:$L$1,0))&amp;""),"")</f>
        <v/>
      </c>
      <c r="S477" s="29">
        <f>IFERROR(TRIM(INDEX($A477:$L477,MATCH(Lists!$J$3,$A$1:$L$1,0))&amp;""),"")</f>
        <v/>
      </c>
      <c r="T477" s="29">
        <f>IFERROR(TRIM(INDEX($A477:$L477,MATCH(Lists!$J$4,$A$1:$L$1,0))&amp;""),"")</f>
        <v/>
      </c>
      <c r="U477" s="29">
        <f>IFERROR(TRIM(INDEX($A477:$L477,MATCH(Lists!$J$5,$A$1:$L$1,0))&amp;""),"")</f>
        <v/>
      </c>
      <c r="V477" s="32">
        <f>IFERROR(IF(ISNUMBER(INDEX($A477:$L477,MATCH(Lists!$J$8,$A$1:$L$1,0))),INDEX($A477:$L477,MATCH(Lists!$J$8,$A$1:$L$1,0)),DATE(VALUE(LEFT(IFERROR(TRIM(INDEX($A477:$L477,MATCH(Lists!$J$8,$A$1:$L$1,0))&amp;""),""),4)),VALUE(MID(IFERROR(TRIM(INDEX($A477:$L477,MATCH(Lists!$J$8,$A$1:$L$1,0))&amp;""),""),6,2)),VALUE(MID(IFERROR(TRIM(INDEX($A477:$L477,MATCH(Lists!$J$8,$A$1:$L$1,0))&amp;""),""),9,2)))+TIME(VALUE(MID(IFERROR(TRIM(INDEX($A477:$L477,MATCH(Lists!$J$8,$A$1:$L$1,0))&amp;""),""),12,2)),VALUE(MID(IFERROR(TRIM(INDEX($A477:$L477,MATCH(Lists!$J$8,$A$1:$L$1,0))&amp;""),""),15,2)),VALUE(MID(IFERROR(TRIM(INDEX($A477:$L477,MATCH(Lists!$J$8,$A$1:$L$1,0))&amp;""),""),18,2)))),"")</f>
        <v/>
      </c>
      <c r="W477" s="29">
        <f>IF(V477="","",ROUND(V477*86400,0))</f>
        <v/>
      </c>
      <c r="X477" s="29">
        <f>IF(OR(R477="",U477="",W477=""),"",SUMPRODUCT(($U$2:$U$501=U477)*ISNUMBER($W$2:$W$501)*($W$2:$W$501&lt;W477))+SUMPRODUCT(($U$2:U477=U477)*($W$2:W477=W477)))</f>
        <v/>
      </c>
      <c r="Y477" s="29">
        <f>IF(R477="","",IF(LEN(O477)&gt;0,O477,IF(ISNUMBER(N477),"Offered","Waiting")))</f>
        <v/>
      </c>
      <c r="Z477" s="29">
        <f>IF(AND(Y477="Waiting",X477&lt;&gt;""),SUMPRODUCT(($U$2:$U$501=U477)*($Y$2:$Y$501="Waiting")*ISNUMBER($W$2:$W$501)*($W$2:$W$501&lt;W477))+SUMPRODUCT(($U$2:U477=U477)*($Y$2:Y477="Waiting")*($W$2:W477=W477)),"")</f>
        <v/>
      </c>
      <c r="AA477" s="29">
        <f>IF(X477="","",U477&amp;"|"&amp;X477)</f>
        <v/>
      </c>
      <c r="AB477" s="29">
        <f>IF(Z477="","",U477&amp;"|"&amp;Z477)</f>
        <v/>
      </c>
    </row>
    <row r="478">
      <c r="M478" s="28" t="n"/>
      <c r="N478" s="33" t="n"/>
      <c r="O478" s="30" t="n"/>
      <c r="P478" s="30" t="n"/>
      <c r="Q478" s="28" t="n"/>
      <c r="R478" s="29">
        <f>IFERROR(TRIM(INDEX($A478:$L478,MATCH(Lists!$J$2,$A$1:$L$1,0))&amp;""),"")</f>
        <v/>
      </c>
      <c r="S478" s="29">
        <f>IFERROR(TRIM(INDEX($A478:$L478,MATCH(Lists!$J$3,$A$1:$L$1,0))&amp;""),"")</f>
        <v/>
      </c>
      <c r="T478" s="29">
        <f>IFERROR(TRIM(INDEX($A478:$L478,MATCH(Lists!$J$4,$A$1:$L$1,0))&amp;""),"")</f>
        <v/>
      </c>
      <c r="U478" s="29">
        <f>IFERROR(TRIM(INDEX($A478:$L478,MATCH(Lists!$J$5,$A$1:$L$1,0))&amp;""),"")</f>
        <v/>
      </c>
      <c r="V478" s="32">
        <f>IFERROR(IF(ISNUMBER(INDEX($A478:$L478,MATCH(Lists!$J$8,$A$1:$L$1,0))),INDEX($A478:$L478,MATCH(Lists!$J$8,$A$1:$L$1,0)),DATE(VALUE(LEFT(IFERROR(TRIM(INDEX($A478:$L478,MATCH(Lists!$J$8,$A$1:$L$1,0))&amp;""),""),4)),VALUE(MID(IFERROR(TRIM(INDEX($A478:$L478,MATCH(Lists!$J$8,$A$1:$L$1,0))&amp;""),""),6,2)),VALUE(MID(IFERROR(TRIM(INDEX($A478:$L478,MATCH(Lists!$J$8,$A$1:$L$1,0))&amp;""),""),9,2)))+TIME(VALUE(MID(IFERROR(TRIM(INDEX($A478:$L478,MATCH(Lists!$J$8,$A$1:$L$1,0))&amp;""),""),12,2)),VALUE(MID(IFERROR(TRIM(INDEX($A478:$L478,MATCH(Lists!$J$8,$A$1:$L$1,0))&amp;""),""),15,2)),VALUE(MID(IFERROR(TRIM(INDEX($A478:$L478,MATCH(Lists!$J$8,$A$1:$L$1,0))&amp;""),""),18,2)))),"")</f>
        <v/>
      </c>
      <c r="W478" s="29">
        <f>IF(V478="","",ROUND(V478*86400,0))</f>
        <v/>
      </c>
      <c r="X478" s="29">
        <f>IF(OR(R478="",U478="",W478=""),"",SUMPRODUCT(($U$2:$U$501=U478)*ISNUMBER($W$2:$W$501)*($W$2:$W$501&lt;W478))+SUMPRODUCT(($U$2:U478=U478)*($W$2:W478=W478)))</f>
        <v/>
      </c>
      <c r="Y478" s="29">
        <f>IF(R478="","",IF(LEN(O478)&gt;0,O478,IF(ISNUMBER(N478),"Offered","Waiting")))</f>
        <v/>
      </c>
      <c r="Z478" s="29">
        <f>IF(AND(Y478="Waiting",X478&lt;&gt;""),SUMPRODUCT(($U$2:$U$501=U478)*($Y$2:$Y$501="Waiting")*ISNUMBER($W$2:$W$501)*($W$2:$W$501&lt;W478))+SUMPRODUCT(($U$2:U478=U478)*($Y$2:Y478="Waiting")*($W$2:W478=W478)),"")</f>
        <v/>
      </c>
      <c r="AA478" s="29">
        <f>IF(X478="","",U478&amp;"|"&amp;X478)</f>
        <v/>
      </c>
      <c r="AB478" s="29">
        <f>IF(Z478="","",U478&amp;"|"&amp;Z478)</f>
        <v/>
      </c>
    </row>
    <row r="479">
      <c r="M479" s="28" t="n"/>
      <c r="N479" s="33" t="n"/>
      <c r="O479" s="30" t="n"/>
      <c r="P479" s="30" t="n"/>
      <c r="Q479" s="28" t="n"/>
      <c r="R479" s="29">
        <f>IFERROR(TRIM(INDEX($A479:$L479,MATCH(Lists!$J$2,$A$1:$L$1,0))&amp;""),"")</f>
        <v/>
      </c>
      <c r="S479" s="29">
        <f>IFERROR(TRIM(INDEX($A479:$L479,MATCH(Lists!$J$3,$A$1:$L$1,0))&amp;""),"")</f>
        <v/>
      </c>
      <c r="T479" s="29">
        <f>IFERROR(TRIM(INDEX($A479:$L479,MATCH(Lists!$J$4,$A$1:$L$1,0))&amp;""),"")</f>
        <v/>
      </c>
      <c r="U479" s="29">
        <f>IFERROR(TRIM(INDEX($A479:$L479,MATCH(Lists!$J$5,$A$1:$L$1,0))&amp;""),"")</f>
        <v/>
      </c>
      <c r="V479" s="32">
        <f>IFERROR(IF(ISNUMBER(INDEX($A479:$L479,MATCH(Lists!$J$8,$A$1:$L$1,0))),INDEX($A479:$L479,MATCH(Lists!$J$8,$A$1:$L$1,0)),DATE(VALUE(LEFT(IFERROR(TRIM(INDEX($A479:$L479,MATCH(Lists!$J$8,$A$1:$L$1,0))&amp;""),""),4)),VALUE(MID(IFERROR(TRIM(INDEX($A479:$L479,MATCH(Lists!$J$8,$A$1:$L$1,0))&amp;""),""),6,2)),VALUE(MID(IFERROR(TRIM(INDEX($A479:$L479,MATCH(Lists!$J$8,$A$1:$L$1,0))&amp;""),""),9,2)))+TIME(VALUE(MID(IFERROR(TRIM(INDEX($A479:$L479,MATCH(Lists!$J$8,$A$1:$L$1,0))&amp;""),""),12,2)),VALUE(MID(IFERROR(TRIM(INDEX($A479:$L479,MATCH(Lists!$J$8,$A$1:$L$1,0))&amp;""),""),15,2)),VALUE(MID(IFERROR(TRIM(INDEX($A479:$L479,MATCH(Lists!$J$8,$A$1:$L$1,0))&amp;""),""),18,2)))),"")</f>
        <v/>
      </c>
      <c r="W479" s="29">
        <f>IF(V479="","",ROUND(V479*86400,0))</f>
        <v/>
      </c>
      <c r="X479" s="29">
        <f>IF(OR(R479="",U479="",W479=""),"",SUMPRODUCT(($U$2:$U$501=U479)*ISNUMBER($W$2:$W$501)*($W$2:$W$501&lt;W479))+SUMPRODUCT(($U$2:U479=U479)*($W$2:W479=W479)))</f>
        <v/>
      </c>
      <c r="Y479" s="29">
        <f>IF(R479="","",IF(LEN(O479)&gt;0,O479,IF(ISNUMBER(N479),"Offered","Waiting")))</f>
        <v/>
      </c>
      <c r="Z479" s="29">
        <f>IF(AND(Y479="Waiting",X479&lt;&gt;""),SUMPRODUCT(($U$2:$U$501=U479)*($Y$2:$Y$501="Waiting")*ISNUMBER($W$2:$W$501)*($W$2:$W$501&lt;W479))+SUMPRODUCT(($U$2:U479=U479)*($Y$2:Y479="Waiting")*($W$2:W479=W479)),"")</f>
        <v/>
      </c>
      <c r="AA479" s="29">
        <f>IF(X479="","",U479&amp;"|"&amp;X479)</f>
        <v/>
      </c>
      <c r="AB479" s="29">
        <f>IF(Z479="","",U479&amp;"|"&amp;Z479)</f>
        <v/>
      </c>
    </row>
    <row r="480">
      <c r="M480" s="28" t="n"/>
      <c r="N480" s="33" t="n"/>
      <c r="O480" s="30" t="n"/>
      <c r="P480" s="30" t="n"/>
      <c r="Q480" s="28" t="n"/>
      <c r="R480" s="29">
        <f>IFERROR(TRIM(INDEX($A480:$L480,MATCH(Lists!$J$2,$A$1:$L$1,0))&amp;""),"")</f>
        <v/>
      </c>
      <c r="S480" s="29">
        <f>IFERROR(TRIM(INDEX($A480:$L480,MATCH(Lists!$J$3,$A$1:$L$1,0))&amp;""),"")</f>
        <v/>
      </c>
      <c r="T480" s="29">
        <f>IFERROR(TRIM(INDEX($A480:$L480,MATCH(Lists!$J$4,$A$1:$L$1,0))&amp;""),"")</f>
        <v/>
      </c>
      <c r="U480" s="29">
        <f>IFERROR(TRIM(INDEX($A480:$L480,MATCH(Lists!$J$5,$A$1:$L$1,0))&amp;""),"")</f>
        <v/>
      </c>
      <c r="V480" s="32">
        <f>IFERROR(IF(ISNUMBER(INDEX($A480:$L480,MATCH(Lists!$J$8,$A$1:$L$1,0))),INDEX($A480:$L480,MATCH(Lists!$J$8,$A$1:$L$1,0)),DATE(VALUE(LEFT(IFERROR(TRIM(INDEX($A480:$L480,MATCH(Lists!$J$8,$A$1:$L$1,0))&amp;""),""),4)),VALUE(MID(IFERROR(TRIM(INDEX($A480:$L480,MATCH(Lists!$J$8,$A$1:$L$1,0))&amp;""),""),6,2)),VALUE(MID(IFERROR(TRIM(INDEX($A480:$L480,MATCH(Lists!$J$8,$A$1:$L$1,0))&amp;""),""),9,2)))+TIME(VALUE(MID(IFERROR(TRIM(INDEX($A480:$L480,MATCH(Lists!$J$8,$A$1:$L$1,0))&amp;""),""),12,2)),VALUE(MID(IFERROR(TRIM(INDEX($A480:$L480,MATCH(Lists!$J$8,$A$1:$L$1,0))&amp;""),""),15,2)),VALUE(MID(IFERROR(TRIM(INDEX($A480:$L480,MATCH(Lists!$J$8,$A$1:$L$1,0))&amp;""),""),18,2)))),"")</f>
        <v/>
      </c>
      <c r="W480" s="29">
        <f>IF(V480="","",ROUND(V480*86400,0))</f>
        <v/>
      </c>
      <c r="X480" s="29">
        <f>IF(OR(R480="",U480="",W480=""),"",SUMPRODUCT(($U$2:$U$501=U480)*ISNUMBER($W$2:$W$501)*($W$2:$W$501&lt;W480))+SUMPRODUCT(($U$2:U480=U480)*($W$2:W480=W480)))</f>
        <v/>
      </c>
      <c r="Y480" s="29">
        <f>IF(R480="","",IF(LEN(O480)&gt;0,O480,IF(ISNUMBER(N480),"Offered","Waiting")))</f>
        <v/>
      </c>
      <c r="Z480" s="29">
        <f>IF(AND(Y480="Waiting",X480&lt;&gt;""),SUMPRODUCT(($U$2:$U$501=U480)*($Y$2:$Y$501="Waiting")*ISNUMBER($W$2:$W$501)*($W$2:$W$501&lt;W480))+SUMPRODUCT(($U$2:U480=U480)*($Y$2:Y480="Waiting")*($W$2:W480=W480)),"")</f>
        <v/>
      </c>
      <c r="AA480" s="29">
        <f>IF(X480="","",U480&amp;"|"&amp;X480)</f>
        <v/>
      </c>
      <c r="AB480" s="29">
        <f>IF(Z480="","",U480&amp;"|"&amp;Z480)</f>
        <v/>
      </c>
    </row>
    <row r="481">
      <c r="M481" s="28" t="n"/>
      <c r="N481" s="33" t="n"/>
      <c r="O481" s="30" t="n"/>
      <c r="P481" s="30" t="n"/>
      <c r="Q481" s="28" t="n"/>
      <c r="R481" s="29">
        <f>IFERROR(TRIM(INDEX($A481:$L481,MATCH(Lists!$J$2,$A$1:$L$1,0))&amp;""),"")</f>
        <v/>
      </c>
      <c r="S481" s="29">
        <f>IFERROR(TRIM(INDEX($A481:$L481,MATCH(Lists!$J$3,$A$1:$L$1,0))&amp;""),"")</f>
        <v/>
      </c>
      <c r="T481" s="29">
        <f>IFERROR(TRIM(INDEX($A481:$L481,MATCH(Lists!$J$4,$A$1:$L$1,0))&amp;""),"")</f>
        <v/>
      </c>
      <c r="U481" s="29">
        <f>IFERROR(TRIM(INDEX($A481:$L481,MATCH(Lists!$J$5,$A$1:$L$1,0))&amp;""),"")</f>
        <v/>
      </c>
      <c r="V481" s="32">
        <f>IFERROR(IF(ISNUMBER(INDEX($A481:$L481,MATCH(Lists!$J$8,$A$1:$L$1,0))),INDEX($A481:$L481,MATCH(Lists!$J$8,$A$1:$L$1,0)),DATE(VALUE(LEFT(IFERROR(TRIM(INDEX($A481:$L481,MATCH(Lists!$J$8,$A$1:$L$1,0))&amp;""),""),4)),VALUE(MID(IFERROR(TRIM(INDEX($A481:$L481,MATCH(Lists!$J$8,$A$1:$L$1,0))&amp;""),""),6,2)),VALUE(MID(IFERROR(TRIM(INDEX($A481:$L481,MATCH(Lists!$J$8,$A$1:$L$1,0))&amp;""),""),9,2)))+TIME(VALUE(MID(IFERROR(TRIM(INDEX($A481:$L481,MATCH(Lists!$J$8,$A$1:$L$1,0))&amp;""),""),12,2)),VALUE(MID(IFERROR(TRIM(INDEX($A481:$L481,MATCH(Lists!$J$8,$A$1:$L$1,0))&amp;""),""),15,2)),VALUE(MID(IFERROR(TRIM(INDEX($A481:$L481,MATCH(Lists!$J$8,$A$1:$L$1,0))&amp;""),""),18,2)))),"")</f>
        <v/>
      </c>
      <c r="W481" s="29">
        <f>IF(V481="","",ROUND(V481*86400,0))</f>
        <v/>
      </c>
      <c r="X481" s="29">
        <f>IF(OR(R481="",U481="",W481=""),"",SUMPRODUCT(($U$2:$U$501=U481)*ISNUMBER($W$2:$W$501)*($W$2:$W$501&lt;W481))+SUMPRODUCT(($U$2:U481=U481)*($W$2:W481=W481)))</f>
        <v/>
      </c>
      <c r="Y481" s="29">
        <f>IF(R481="","",IF(LEN(O481)&gt;0,O481,IF(ISNUMBER(N481),"Offered","Waiting")))</f>
        <v/>
      </c>
      <c r="Z481" s="29">
        <f>IF(AND(Y481="Waiting",X481&lt;&gt;""),SUMPRODUCT(($U$2:$U$501=U481)*($Y$2:$Y$501="Waiting")*ISNUMBER($W$2:$W$501)*($W$2:$W$501&lt;W481))+SUMPRODUCT(($U$2:U481=U481)*($Y$2:Y481="Waiting")*($W$2:W481=W481)),"")</f>
        <v/>
      </c>
      <c r="AA481" s="29">
        <f>IF(X481="","",U481&amp;"|"&amp;X481)</f>
        <v/>
      </c>
      <c r="AB481" s="29">
        <f>IF(Z481="","",U481&amp;"|"&amp;Z481)</f>
        <v/>
      </c>
    </row>
    <row r="482">
      <c r="M482" s="28" t="n"/>
      <c r="N482" s="33" t="n"/>
      <c r="O482" s="30" t="n"/>
      <c r="P482" s="30" t="n"/>
      <c r="Q482" s="28" t="n"/>
      <c r="R482" s="29">
        <f>IFERROR(TRIM(INDEX($A482:$L482,MATCH(Lists!$J$2,$A$1:$L$1,0))&amp;""),"")</f>
        <v/>
      </c>
      <c r="S482" s="29">
        <f>IFERROR(TRIM(INDEX($A482:$L482,MATCH(Lists!$J$3,$A$1:$L$1,0))&amp;""),"")</f>
        <v/>
      </c>
      <c r="T482" s="29">
        <f>IFERROR(TRIM(INDEX($A482:$L482,MATCH(Lists!$J$4,$A$1:$L$1,0))&amp;""),"")</f>
        <v/>
      </c>
      <c r="U482" s="29">
        <f>IFERROR(TRIM(INDEX($A482:$L482,MATCH(Lists!$J$5,$A$1:$L$1,0))&amp;""),"")</f>
        <v/>
      </c>
      <c r="V482" s="32">
        <f>IFERROR(IF(ISNUMBER(INDEX($A482:$L482,MATCH(Lists!$J$8,$A$1:$L$1,0))),INDEX($A482:$L482,MATCH(Lists!$J$8,$A$1:$L$1,0)),DATE(VALUE(LEFT(IFERROR(TRIM(INDEX($A482:$L482,MATCH(Lists!$J$8,$A$1:$L$1,0))&amp;""),""),4)),VALUE(MID(IFERROR(TRIM(INDEX($A482:$L482,MATCH(Lists!$J$8,$A$1:$L$1,0))&amp;""),""),6,2)),VALUE(MID(IFERROR(TRIM(INDEX($A482:$L482,MATCH(Lists!$J$8,$A$1:$L$1,0))&amp;""),""),9,2)))+TIME(VALUE(MID(IFERROR(TRIM(INDEX($A482:$L482,MATCH(Lists!$J$8,$A$1:$L$1,0))&amp;""),""),12,2)),VALUE(MID(IFERROR(TRIM(INDEX($A482:$L482,MATCH(Lists!$J$8,$A$1:$L$1,0))&amp;""),""),15,2)),VALUE(MID(IFERROR(TRIM(INDEX($A482:$L482,MATCH(Lists!$J$8,$A$1:$L$1,0))&amp;""),""),18,2)))),"")</f>
        <v/>
      </c>
      <c r="W482" s="29">
        <f>IF(V482="","",ROUND(V482*86400,0))</f>
        <v/>
      </c>
      <c r="X482" s="29">
        <f>IF(OR(R482="",U482="",W482=""),"",SUMPRODUCT(($U$2:$U$501=U482)*ISNUMBER($W$2:$W$501)*($W$2:$W$501&lt;W482))+SUMPRODUCT(($U$2:U482=U482)*($W$2:W482=W482)))</f>
        <v/>
      </c>
      <c r="Y482" s="29">
        <f>IF(R482="","",IF(LEN(O482)&gt;0,O482,IF(ISNUMBER(N482),"Offered","Waiting")))</f>
        <v/>
      </c>
      <c r="Z482" s="29">
        <f>IF(AND(Y482="Waiting",X482&lt;&gt;""),SUMPRODUCT(($U$2:$U$501=U482)*($Y$2:$Y$501="Waiting")*ISNUMBER($W$2:$W$501)*($W$2:$W$501&lt;W482))+SUMPRODUCT(($U$2:U482=U482)*($Y$2:Y482="Waiting")*($W$2:W482=W482)),"")</f>
        <v/>
      </c>
      <c r="AA482" s="29">
        <f>IF(X482="","",U482&amp;"|"&amp;X482)</f>
        <v/>
      </c>
      <c r="AB482" s="29">
        <f>IF(Z482="","",U482&amp;"|"&amp;Z482)</f>
        <v/>
      </c>
    </row>
    <row r="483">
      <c r="M483" s="28" t="n"/>
      <c r="N483" s="33" t="n"/>
      <c r="O483" s="30" t="n"/>
      <c r="P483" s="30" t="n"/>
      <c r="Q483" s="28" t="n"/>
      <c r="R483" s="29">
        <f>IFERROR(TRIM(INDEX($A483:$L483,MATCH(Lists!$J$2,$A$1:$L$1,0))&amp;""),"")</f>
        <v/>
      </c>
      <c r="S483" s="29">
        <f>IFERROR(TRIM(INDEX($A483:$L483,MATCH(Lists!$J$3,$A$1:$L$1,0))&amp;""),"")</f>
        <v/>
      </c>
      <c r="T483" s="29">
        <f>IFERROR(TRIM(INDEX($A483:$L483,MATCH(Lists!$J$4,$A$1:$L$1,0))&amp;""),"")</f>
        <v/>
      </c>
      <c r="U483" s="29">
        <f>IFERROR(TRIM(INDEX($A483:$L483,MATCH(Lists!$J$5,$A$1:$L$1,0))&amp;""),"")</f>
        <v/>
      </c>
      <c r="V483" s="32">
        <f>IFERROR(IF(ISNUMBER(INDEX($A483:$L483,MATCH(Lists!$J$8,$A$1:$L$1,0))),INDEX($A483:$L483,MATCH(Lists!$J$8,$A$1:$L$1,0)),DATE(VALUE(LEFT(IFERROR(TRIM(INDEX($A483:$L483,MATCH(Lists!$J$8,$A$1:$L$1,0))&amp;""),""),4)),VALUE(MID(IFERROR(TRIM(INDEX($A483:$L483,MATCH(Lists!$J$8,$A$1:$L$1,0))&amp;""),""),6,2)),VALUE(MID(IFERROR(TRIM(INDEX($A483:$L483,MATCH(Lists!$J$8,$A$1:$L$1,0))&amp;""),""),9,2)))+TIME(VALUE(MID(IFERROR(TRIM(INDEX($A483:$L483,MATCH(Lists!$J$8,$A$1:$L$1,0))&amp;""),""),12,2)),VALUE(MID(IFERROR(TRIM(INDEX($A483:$L483,MATCH(Lists!$J$8,$A$1:$L$1,0))&amp;""),""),15,2)),VALUE(MID(IFERROR(TRIM(INDEX($A483:$L483,MATCH(Lists!$J$8,$A$1:$L$1,0))&amp;""),""),18,2)))),"")</f>
        <v/>
      </c>
      <c r="W483" s="29">
        <f>IF(V483="","",ROUND(V483*86400,0))</f>
        <v/>
      </c>
      <c r="X483" s="29">
        <f>IF(OR(R483="",U483="",W483=""),"",SUMPRODUCT(($U$2:$U$501=U483)*ISNUMBER($W$2:$W$501)*($W$2:$W$501&lt;W483))+SUMPRODUCT(($U$2:U483=U483)*($W$2:W483=W483)))</f>
        <v/>
      </c>
      <c r="Y483" s="29">
        <f>IF(R483="","",IF(LEN(O483)&gt;0,O483,IF(ISNUMBER(N483),"Offered","Waiting")))</f>
        <v/>
      </c>
      <c r="Z483" s="29">
        <f>IF(AND(Y483="Waiting",X483&lt;&gt;""),SUMPRODUCT(($U$2:$U$501=U483)*($Y$2:$Y$501="Waiting")*ISNUMBER($W$2:$W$501)*($W$2:$W$501&lt;W483))+SUMPRODUCT(($U$2:U483=U483)*($Y$2:Y483="Waiting")*($W$2:W483=W483)),"")</f>
        <v/>
      </c>
      <c r="AA483" s="29">
        <f>IF(X483="","",U483&amp;"|"&amp;X483)</f>
        <v/>
      </c>
      <c r="AB483" s="29">
        <f>IF(Z483="","",U483&amp;"|"&amp;Z483)</f>
        <v/>
      </c>
    </row>
    <row r="484">
      <c r="M484" s="28" t="n"/>
      <c r="N484" s="33" t="n"/>
      <c r="O484" s="30" t="n"/>
      <c r="P484" s="30" t="n"/>
      <c r="Q484" s="28" t="n"/>
      <c r="R484" s="29">
        <f>IFERROR(TRIM(INDEX($A484:$L484,MATCH(Lists!$J$2,$A$1:$L$1,0))&amp;""),"")</f>
        <v/>
      </c>
      <c r="S484" s="29">
        <f>IFERROR(TRIM(INDEX($A484:$L484,MATCH(Lists!$J$3,$A$1:$L$1,0))&amp;""),"")</f>
        <v/>
      </c>
      <c r="T484" s="29">
        <f>IFERROR(TRIM(INDEX($A484:$L484,MATCH(Lists!$J$4,$A$1:$L$1,0))&amp;""),"")</f>
        <v/>
      </c>
      <c r="U484" s="29">
        <f>IFERROR(TRIM(INDEX($A484:$L484,MATCH(Lists!$J$5,$A$1:$L$1,0))&amp;""),"")</f>
        <v/>
      </c>
      <c r="V484" s="32">
        <f>IFERROR(IF(ISNUMBER(INDEX($A484:$L484,MATCH(Lists!$J$8,$A$1:$L$1,0))),INDEX($A484:$L484,MATCH(Lists!$J$8,$A$1:$L$1,0)),DATE(VALUE(LEFT(IFERROR(TRIM(INDEX($A484:$L484,MATCH(Lists!$J$8,$A$1:$L$1,0))&amp;""),""),4)),VALUE(MID(IFERROR(TRIM(INDEX($A484:$L484,MATCH(Lists!$J$8,$A$1:$L$1,0))&amp;""),""),6,2)),VALUE(MID(IFERROR(TRIM(INDEX($A484:$L484,MATCH(Lists!$J$8,$A$1:$L$1,0))&amp;""),""),9,2)))+TIME(VALUE(MID(IFERROR(TRIM(INDEX($A484:$L484,MATCH(Lists!$J$8,$A$1:$L$1,0))&amp;""),""),12,2)),VALUE(MID(IFERROR(TRIM(INDEX($A484:$L484,MATCH(Lists!$J$8,$A$1:$L$1,0))&amp;""),""),15,2)),VALUE(MID(IFERROR(TRIM(INDEX($A484:$L484,MATCH(Lists!$J$8,$A$1:$L$1,0))&amp;""),""),18,2)))),"")</f>
        <v/>
      </c>
      <c r="W484" s="29">
        <f>IF(V484="","",ROUND(V484*86400,0))</f>
        <v/>
      </c>
      <c r="X484" s="29">
        <f>IF(OR(R484="",U484="",W484=""),"",SUMPRODUCT(($U$2:$U$501=U484)*ISNUMBER($W$2:$W$501)*($W$2:$W$501&lt;W484))+SUMPRODUCT(($U$2:U484=U484)*($W$2:W484=W484)))</f>
        <v/>
      </c>
      <c r="Y484" s="29">
        <f>IF(R484="","",IF(LEN(O484)&gt;0,O484,IF(ISNUMBER(N484),"Offered","Waiting")))</f>
        <v/>
      </c>
      <c r="Z484" s="29">
        <f>IF(AND(Y484="Waiting",X484&lt;&gt;""),SUMPRODUCT(($U$2:$U$501=U484)*($Y$2:$Y$501="Waiting")*ISNUMBER($W$2:$W$501)*($W$2:$W$501&lt;W484))+SUMPRODUCT(($U$2:U484=U484)*($Y$2:Y484="Waiting")*($W$2:W484=W484)),"")</f>
        <v/>
      </c>
      <c r="AA484" s="29">
        <f>IF(X484="","",U484&amp;"|"&amp;X484)</f>
        <v/>
      </c>
      <c r="AB484" s="29">
        <f>IF(Z484="","",U484&amp;"|"&amp;Z484)</f>
        <v/>
      </c>
    </row>
    <row r="485">
      <c r="M485" s="28" t="n"/>
      <c r="N485" s="33" t="n"/>
      <c r="O485" s="30" t="n"/>
      <c r="P485" s="30" t="n"/>
      <c r="Q485" s="28" t="n"/>
      <c r="R485" s="29">
        <f>IFERROR(TRIM(INDEX($A485:$L485,MATCH(Lists!$J$2,$A$1:$L$1,0))&amp;""),"")</f>
        <v/>
      </c>
      <c r="S485" s="29">
        <f>IFERROR(TRIM(INDEX($A485:$L485,MATCH(Lists!$J$3,$A$1:$L$1,0))&amp;""),"")</f>
        <v/>
      </c>
      <c r="T485" s="29">
        <f>IFERROR(TRIM(INDEX($A485:$L485,MATCH(Lists!$J$4,$A$1:$L$1,0))&amp;""),"")</f>
        <v/>
      </c>
      <c r="U485" s="29">
        <f>IFERROR(TRIM(INDEX($A485:$L485,MATCH(Lists!$J$5,$A$1:$L$1,0))&amp;""),"")</f>
        <v/>
      </c>
      <c r="V485" s="32">
        <f>IFERROR(IF(ISNUMBER(INDEX($A485:$L485,MATCH(Lists!$J$8,$A$1:$L$1,0))),INDEX($A485:$L485,MATCH(Lists!$J$8,$A$1:$L$1,0)),DATE(VALUE(LEFT(IFERROR(TRIM(INDEX($A485:$L485,MATCH(Lists!$J$8,$A$1:$L$1,0))&amp;""),""),4)),VALUE(MID(IFERROR(TRIM(INDEX($A485:$L485,MATCH(Lists!$J$8,$A$1:$L$1,0))&amp;""),""),6,2)),VALUE(MID(IFERROR(TRIM(INDEX($A485:$L485,MATCH(Lists!$J$8,$A$1:$L$1,0))&amp;""),""),9,2)))+TIME(VALUE(MID(IFERROR(TRIM(INDEX($A485:$L485,MATCH(Lists!$J$8,$A$1:$L$1,0))&amp;""),""),12,2)),VALUE(MID(IFERROR(TRIM(INDEX($A485:$L485,MATCH(Lists!$J$8,$A$1:$L$1,0))&amp;""),""),15,2)),VALUE(MID(IFERROR(TRIM(INDEX($A485:$L485,MATCH(Lists!$J$8,$A$1:$L$1,0))&amp;""),""),18,2)))),"")</f>
        <v/>
      </c>
      <c r="W485" s="29">
        <f>IF(V485="","",ROUND(V485*86400,0))</f>
        <v/>
      </c>
      <c r="X485" s="29">
        <f>IF(OR(R485="",U485="",W485=""),"",SUMPRODUCT(($U$2:$U$501=U485)*ISNUMBER($W$2:$W$501)*($W$2:$W$501&lt;W485))+SUMPRODUCT(($U$2:U485=U485)*($W$2:W485=W485)))</f>
        <v/>
      </c>
      <c r="Y485" s="29">
        <f>IF(R485="","",IF(LEN(O485)&gt;0,O485,IF(ISNUMBER(N485),"Offered","Waiting")))</f>
        <v/>
      </c>
      <c r="Z485" s="29">
        <f>IF(AND(Y485="Waiting",X485&lt;&gt;""),SUMPRODUCT(($U$2:$U$501=U485)*($Y$2:$Y$501="Waiting")*ISNUMBER($W$2:$W$501)*($W$2:$W$501&lt;W485))+SUMPRODUCT(($U$2:U485=U485)*($Y$2:Y485="Waiting")*($W$2:W485=W485)),"")</f>
        <v/>
      </c>
      <c r="AA485" s="29">
        <f>IF(X485="","",U485&amp;"|"&amp;X485)</f>
        <v/>
      </c>
      <c r="AB485" s="29">
        <f>IF(Z485="","",U485&amp;"|"&amp;Z485)</f>
        <v/>
      </c>
    </row>
    <row r="486">
      <c r="M486" s="28" t="n"/>
      <c r="N486" s="33" t="n"/>
      <c r="O486" s="30" t="n"/>
      <c r="P486" s="30" t="n"/>
      <c r="Q486" s="28" t="n"/>
      <c r="R486" s="29">
        <f>IFERROR(TRIM(INDEX($A486:$L486,MATCH(Lists!$J$2,$A$1:$L$1,0))&amp;""),"")</f>
        <v/>
      </c>
      <c r="S486" s="29">
        <f>IFERROR(TRIM(INDEX($A486:$L486,MATCH(Lists!$J$3,$A$1:$L$1,0))&amp;""),"")</f>
        <v/>
      </c>
      <c r="T486" s="29">
        <f>IFERROR(TRIM(INDEX($A486:$L486,MATCH(Lists!$J$4,$A$1:$L$1,0))&amp;""),"")</f>
        <v/>
      </c>
      <c r="U486" s="29">
        <f>IFERROR(TRIM(INDEX($A486:$L486,MATCH(Lists!$J$5,$A$1:$L$1,0))&amp;""),"")</f>
        <v/>
      </c>
      <c r="V486" s="32">
        <f>IFERROR(IF(ISNUMBER(INDEX($A486:$L486,MATCH(Lists!$J$8,$A$1:$L$1,0))),INDEX($A486:$L486,MATCH(Lists!$J$8,$A$1:$L$1,0)),DATE(VALUE(LEFT(IFERROR(TRIM(INDEX($A486:$L486,MATCH(Lists!$J$8,$A$1:$L$1,0))&amp;""),""),4)),VALUE(MID(IFERROR(TRIM(INDEX($A486:$L486,MATCH(Lists!$J$8,$A$1:$L$1,0))&amp;""),""),6,2)),VALUE(MID(IFERROR(TRIM(INDEX($A486:$L486,MATCH(Lists!$J$8,$A$1:$L$1,0))&amp;""),""),9,2)))+TIME(VALUE(MID(IFERROR(TRIM(INDEX($A486:$L486,MATCH(Lists!$J$8,$A$1:$L$1,0))&amp;""),""),12,2)),VALUE(MID(IFERROR(TRIM(INDEX($A486:$L486,MATCH(Lists!$J$8,$A$1:$L$1,0))&amp;""),""),15,2)),VALUE(MID(IFERROR(TRIM(INDEX($A486:$L486,MATCH(Lists!$J$8,$A$1:$L$1,0))&amp;""),""),18,2)))),"")</f>
        <v/>
      </c>
      <c r="W486" s="29">
        <f>IF(V486="","",ROUND(V486*86400,0))</f>
        <v/>
      </c>
      <c r="X486" s="29">
        <f>IF(OR(R486="",U486="",W486=""),"",SUMPRODUCT(($U$2:$U$501=U486)*ISNUMBER($W$2:$W$501)*($W$2:$W$501&lt;W486))+SUMPRODUCT(($U$2:U486=U486)*($W$2:W486=W486)))</f>
        <v/>
      </c>
      <c r="Y486" s="29">
        <f>IF(R486="","",IF(LEN(O486)&gt;0,O486,IF(ISNUMBER(N486),"Offered","Waiting")))</f>
        <v/>
      </c>
      <c r="Z486" s="29">
        <f>IF(AND(Y486="Waiting",X486&lt;&gt;""),SUMPRODUCT(($U$2:$U$501=U486)*($Y$2:$Y$501="Waiting")*ISNUMBER($W$2:$W$501)*($W$2:$W$501&lt;W486))+SUMPRODUCT(($U$2:U486=U486)*($Y$2:Y486="Waiting")*($W$2:W486=W486)),"")</f>
        <v/>
      </c>
      <c r="AA486" s="29">
        <f>IF(X486="","",U486&amp;"|"&amp;X486)</f>
        <v/>
      </c>
      <c r="AB486" s="29">
        <f>IF(Z486="","",U486&amp;"|"&amp;Z486)</f>
        <v/>
      </c>
    </row>
    <row r="487">
      <c r="M487" s="28" t="n"/>
      <c r="N487" s="33" t="n"/>
      <c r="O487" s="30" t="n"/>
      <c r="P487" s="30" t="n"/>
      <c r="Q487" s="28" t="n"/>
      <c r="R487" s="29">
        <f>IFERROR(TRIM(INDEX($A487:$L487,MATCH(Lists!$J$2,$A$1:$L$1,0))&amp;""),"")</f>
        <v/>
      </c>
      <c r="S487" s="29">
        <f>IFERROR(TRIM(INDEX($A487:$L487,MATCH(Lists!$J$3,$A$1:$L$1,0))&amp;""),"")</f>
        <v/>
      </c>
      <c r="T487" s="29">
        <f>IFERROR(TRIM(INDEX($A487:$L487,MATCH(Lists!$J$4,$A$1:$L$1,0))&amp;""),"")</f>
        <v/>
      </c>
      <c r="U487" s="29">
        <f>IFERROR(TRIM(INDEX($A487:$L487,MATCH(Lists!$J$5,$A$1:$L$1,0))&amp;""),"")</f>
        <v/>
      </c>
      <c r="V487" s="32">
        <f>IFERROR(IF(ISNUMBER(INDEX($A487:$L487,MATCH(Lists!$J$8,$A$1:$L$1,0))),INDEX($A487:$L487,MATCH(Lists!$J$8,$A$1:$L$1,0)),DATE(VALUE(LEFT(IFERROR(TRIM(INDEX($A487:$L487,MATCH(Lists!$J$8,$A$1:$L$1,0))&amp;""),""),4)),VALUE(MID(IFERROR(TRIM(INDEX($A487:$L487,MATCH(Lists!$J$8,$A$1:$L$1,0))&amp;""),""),6,2)),VALUE(MID(IFERROR(TRIM(INDEX($A487:$L487,MATCH(Lists!$J$8,$A$1:$L$1,0))&amp;""),""),9,2)))+TIME(VALUE(MID(IFERROR(TRIM(INDEX($A487:$L487,MATCH(Lists!$J$8,$A$1:$L$1,0))&amp;""),""),12,2)),VALUE(MID(IFERROR(TRIM(INDEX($A487:$L487,MATCH(Lists!$J$8,$A$1:$L$1,0))&amp;""),""),15,2)),VALUE(MID(IFERROR(TRIM(INDEX($A487:$L487,MATCH(Lists!$J$8,$A$1:$L$1,0))&amp;""),""),18,2)))),"")</f>
        <v/>
      </c>
      <c r="W487" s="29">
        <f>IF(V487="","",ROUND(V487*86400,0))</f>
        <v/>
      </c>
      <c r="X487" s="29">
        <f>IF(OR(R487="",U487="",W487=""),"",SUMPRODUCT(($U$2:$U$501=U487)*ISNUMBER($W$2:$W$501)*($W$2:$W$501&lt;W487))+SUMPRODUCT(($U$2:U487=U487)*($W$2:W487=W487)))</f>
        <v/>
      </c>
      <c r="Y487" s="29">
        <f>IF(R487="","",IF(LEN(O487)&gt;0,O487,IF(ISNUMBER(N487),"Offered","Waiting")))</f>
        <v/>
      </c>
      <c r="Z487" s="29">
        <f>IF(AND(Y487="Waiting",X487&lt;&gt;""),SUMPRODUCT(($U$2:$U$501=U487)*($Y$2:$Y$501="Waiting")*ISNUMBER($W$2:$W$501)*($W$2:$W$501&lt;W487))+SUMPRODUCT(($U$2:U487=U487)*($Y$2:Y487="Waiting")*($W$2:W487=W487)),"")</f>
        <v/>
      </c>
      <c r="AA487" s="29">
        <f>IF(X487="","",U487&amp;"|"&amp;X487)</f>
        <v/>
      </c>
      <c r="AB487" s="29">
        <f>IF(Z487="","",U487&amp;"|"&amp;Z487)</f>
        <v/>
      </c>
    </row>
    <row r="488">
      <c r="M488" s="28" t="n"/>
      <c r="N488" s="33" t="n"/>
      <c r="O488" s="30" t="n"/>
      <c r="P488" s="30" t="n"/>
      <c r="Q488" s="28" t="n"/>
      <c r="R488" s="29">
        <f>IFERROR(TRIM(INDEX($A488:$L488,MATCH(Lists!$J$2,$A$1:$L$1,0))&amp;""),"")</f>
        <v/>
      </c>
      <c r="S488" s="29">
        <f>IFERROR(TRIM(INDEX($A488:$L488,MATCH(Lists!$J$3,$A$1:$L$1,0))&amp;""),"")</f>
        <v/>
      </c>
      <c r="T488" s="29">
        <f>IFERROR(TRIM(INDEX($A488:$L488,MATCH(Lists!$J$4,$A$1:$L$1,0))&amp;""),"")</f>
        <v/>
      </c>
      <c r="U488" s="29">
        <f>IFERROR(TRIM(INDEX($A488:$L488,MATCH(Lists!$J$5,$A$1:$L$1,0))&amp;""),"")</f>
        <v/>
      </c>
      <c r="V488" s="32">
        <f>IFERROR(IF(ISNUMBER(INDEX($A488:$L488,MATCH(Lists!$J$8,$A$1:$L$1,0))),INDEX($A488:$L488,MATCH(Lists!$J$8,$A$1:$L$1,0)),DATE(VALUE(LEFT(IFERROR(TRIM(INDEX($A488:$L488,MATCH(Lists!$J$8,$A$1:$L$1,0))&amp;""),""),4)),VALUE(MID(IFERROR(TRIM(INDEX($A488:$L488,MATCH(Lists!$J$8,$A$1:$L$1,0))&amp;""),""),6,2)),VALUE(MID(IFERROR(TRIM(INDEX($A488:$L488,MATCH(Lists!$J$8,$A$1:$L$1,0))&amp;""),""),9,2)))+TIME(VALUE(MID(IFERROR(TRIM(INDEX($A488:$L488,MATCH(Lists!$J$8,$A$1:$L$1,0))&amp;""),""),12,2)),VALUE(MID(IFERROR(TRIM(INDEX($A488:$L488,MATCH(Lists!$J$8,$A$1:$L$1,0))&amp;""),""),15,2)),VALUE(MID(IFERROR(TRIM(INDEX($A488:$L488,MATCH(Lists!$J$8,$A$1:$L$1,0))&amp;""),""),18,2)))),"")</f>
        <v/>
      </c>
      <c r="W488" s="29">
        <f>IF(V488="","",ROUND(V488*86400,0))</f>
        <v/>
      </c>
      <c r="X488" s="29">
        <f>IF(OR(R488="",U488="",W488=""),"",SUMPRODUCT(($U$2:$U$501=U488)*ISNUMBER($W$2:$W$501)*($W$2:$W$501&lt;W488))+SUMPRODUCT(($U$2:U488=U488)*($W$2:W488=W488)))</f>
        <v/>
      </c>
      <c r="Y488" s="29">
        <f>IF(R488="","",IF(LEN(O488)&gt;0,O488,IF(ISNUMBER(N488),"Offered","Waiting")))</f>
        <v/>
      </c>
      <c r="Z488" s="29">
        <f>IF(AND(Y488="Waiting",X488&lt;&gt;""),SUMPRODUCT(($U$2:$U$501=U488)*($Y$2:$Y$501="Waiting")*ISNUMBER($W$2:$W$501)*($W$2:$W$501&lt;W488))+SUMPRODUCT(($U$2:U488=U488)*($Y$2:Y488="Waiting")*($W$2:W488=W488)),"")</f>
        <v/>
      </c>
      <c r="AA488" s="29">
        <f>IF(X488="","",U488&amp;"|"&amp;X488)</f>
        <v/>
      </c>
      <c r="AB488" s="29">
        <f>IF(Z488="","",U488&amp;"|"&amp;Z488)</f>
        <v/>
      </c>
    </row>
    <row r="489">
      <c r="M489" s="28" t="n"/>
      <c r="N489" s="33" t="n"/>
      <c r="O489" s="30" t="n"/>
      <c r="P489" s="30" t="n"/>
      <c r="Q489" s="28" t="n"/>
      <c r="R489" s="29">
        <f>IFERROR(TRIM(INDEX($A489:$L489,MATCH(Lists!$J$2,$A$1:$L$1,0))&amp;""),"")</f>
        <v/>
      </c>
      <c r="S489" s="29">
        <f>IFERROR(TRIM(INDEX($A489:$L489,MATCH(Lists!$J$3,$A$1:$L$1,0))&amp;""),"")</f>
        <v/>
      </c>
      <c r="T489" s="29">
        <f>IFERROR(TRIM(INDEX($A489:$L489,MATCH(Lists!$J$4,$A$1:$L$1,0))&amp;""),"")</f>
        <v/>
      </c>
      <c r="U489" s="29">
        <f>IFERROR(TRIM(INDEX($A489:$L489,MATCH(Lists!$J$5,$A$1:$L$1,0))&amp;""),"")</f>
        <v/>
      </c>
      <c r="V489" s="32">
        <f>IFERROR(IF(ISNUMBER(INDEX($A489:$L489,MATCH(Lists!$J$8,$A$1:$L$1,0))),INDEX($A489:$L489,MATCH(Lists!$J$8,$A$1:$L$1,0)),DATE(VALUE(LEFT(IFERROR(TRIM(INDEX($A489:$L489,MATCH(Lists!$J$8,$A$1:$L$1,0))&amp;""),""),4)),VALUE(MID(IFERROR(TRIM(INDEX($A489:$L489,MATCH(Lists!$J$8,$A$1:$L$1,0))&amp;""),""),6,2)),VALUE(MID(IFERROR(TRIM(INDEX($A489:$L489,MATCH(Lists!$J$8,$A$1:$L$1,0))&amp;""),""),9,2)))+TIME(VALUE(MID(IFERROR(TRIM(INDEX($A489:$L489,MATCH(Lists!$J$8,$A$1:$L$1,0))&amp;""),""),12,2)),VALUE(MID(IFERROR(TRIM(INDEX($A489:$L489,MATCH(Lists!$J$8,$A$1:$L$1,0))&amp;""),""),15,2)),VALUE(MID(IFERROR(TRIM(INDEX($A489:$L489,MATCH(Lists!$J$8,$A$1:$L$1,0))&amp;""),""),18,2)))),"")</f>
        <v/>
      </c>
      <c r="W489" s="29">
        <f>IF(V489="","",ROUND(V489*86400,0))</f>
        <v/>
      </c>
      <c r="X489" s="29">
        <f>IF(OR(R489="",U489="",W489=""),"",SUMPRODUCT(($U$2:$U$501=U489)*ISNUMBER($W$2:$W$501)*($W$2:$W$501&lt;W489))+SUMPRODUCT(($U$2:U489=U489)*($W$2:W489=W489)))</f>
        <v/>
      </c>
      <c r="Y489" s="29">
        <f>IF(R489="","",IF(LEN(O489)&gt;0,O489,IF(ISNUMBER(N489),"Offered","Waiting")))</f>
        <v/>
      </c>
      <c r="Z489" s="29">
        <f>IF(AND(Y489="Waiting",X489&lt;&gt;""),SUMPRODUCT(($U$2:$U$501=U489)*($Y$2:$Y$501="Waiting")*ISNUMBER($W$2:$W$501)*($W$2:$W$501&lt;W489))+SUMPRODUCT(($U$2:U489=U489)*($Y$2:Y489="Waiting")*($W$2:W489=W489)),"")</f>
        <v/>
      </c>
      <c r="AA489" s="29">
        <f>IF(X489="","",U489&amp;"|"&amp;X489)</f>
        <v/>
      </c>
      <c r="AB489" s="29">
        <f>IF(Z489="","",U489&amp;"|"&amp;Z489)</f>
        <v/>
      </c>
    </row>
    <row r="490">
      <c r="M490" s="28" t="n"/>
      <c r="N490" s="33" t="n"/>
      <c r="O490" s="30" t="n"/>
      <c r="P490" s="30" t="n"/>
      <c r="Q490" s="28" t="n"/>
      <c r="R490" s="29">
        <f>IFERROR(TRIM(INDEX($A490:$L490,MATCH(Lists!$J$2,$A$1:$L$1,0))&amp;""),"")</f>
        <v/>
      </c>
      <c r="S490" s="29">
        <f>IFERROR(TRIM(INDEX($A490:$L490,MATCH(Lists!$J$3,$A$1:$L$1,0))&amp;""),"")</f>
        <v/>
      </c>
      <c r="T490" s="29">
        <f>IFERROR(TRIM(INDEX($A490:$L490,MATCH(Lists!$J$4,$A$1:$L$1,0))&amp;""),"")</f>
        <v/>
      </c>
      <c r="U490" s="29">
        <f>IFERROR(TRIM(INDEX($A490:$L490,MATCH(Lists!$J$5,$A$1:$L$1,0))&amp;""),"")</f>
        <v/>
      </c>
      <c r="V490" s="32">
        <f>IFERROR(IF(ISNUMBER(INDEX($A490:$L490,MATCH(Lists!$J$8,$A$1:$L$1,0))),INDEX($A490:$L490,MATCH(Lists!$J$8,$A$1:$L$1,0)),DATE(VALUE(LEFT(IFERROR(TRIM(INDEX($A490:$L490,MATCH(Lists!$J$8,$A$1:$L$1,0))&amp;""),""),4)),VALUE(MID(IFERROR(TRIM(INDEX($A490:$L490,MATCH(Lists!$J$8,$A$1:$L$1,0))&amp;""),""),6,2)),VALUE(MID(IFERROR(TRIM(INDEX($A490:$L490,MATCH(Lists!$J$8,$A$1:$L$1,0))&amp;""),""),9,2)))+TIME(VALUE(MID(IFERROR(TRIM(INDEX($A490:$L490,MATCH(Lists!$J$8,$A$1:$L$1,0))&amp;""),""),12,2)),VALUE(MID(IFERROR(TRIM(INDEX($A490:$L490,MATCH(Lists!$J$8,$A$1:$L$1,0))&amp;""),""),15,2)),VALUE(MID(IFERROR(TRIM(INDEX($A490:$L490,MATCH(Lists!$J$8,$A$1:$L$1,0))&amp;""),""),18,2)))),"")</f>
        <v/>
      </c>
      <c r="W490" s="29">
        <f>IF(V490="","",ROUND(V490*86400,0))</f>
        <v/>
      </c>
      <c r="X490" s="29">
        <f>IF(OR(R490="",U490="",W490=""),"",SUMPRODUCT(($U$2:$U$501=U490)*ISNUMBER($W$2:$W$501)*($W$2:$W$501&lt;W490))+SUMPRODUCT(($U$2:U490=U490)*($W$2:W490=W490)))</f>
        <v/>
      </c>
      <c r="Y490" s="29">
        <f>IF(R490="","",IF(LEN(O490)&gt;0,O490,IF(ISNUMBER(N490),"Offered","Waiting")))</f>
        <v/>
      </c>
      <c r="Z490" s="29">
        <f>IF(AND(Y490="Waiting",X490&lt;&gt;""),SUMPRODUCT(($U$2:$U$501=U490)*($Y$2:$Y$501="Waiting")*ISNUMBER($W$2:$W$501)*($W$2:$W$501&lt;W490))+SUMPRODUCT(($U$2:U490=U490)*($Y$2:Y490="Waiting")*($W$2:W490=W490)),"")</f>
        <v/>
      </c>
      <c r="AA490" s="29">
        <f>IF(X490="","",U490&amp;"|"&amp;X490)</f>
        <v/>
      </c>
      <c r="AB490" s="29">
        <f>IF(Z490="","",U490&amp;"|"&amp;Z490)</f>
        <v/>
      </c>
    </row>
    <row r="491">
      <c r="M491" s="28" t="n"/>
      <c r="N491" s="33" t="n"/>
      <c r="O491" s="30" t="n"/>
      <c r="P491" s="30" t="n"/>
      <c r="Q491" s="28" t="n"/>
      <c r="R491" s="29">
        <f>IFERROR(TRIM(INDEX($A491:$L491,MATCH(Lists!$J$2,$A$1:$L$1,0))&amp;""),"")</f>
        <v/>
      </c>
      <c r="S491" s="29">
        <f>IFERROR(TRIM(INDEX($A491:$L491,MATCH(Lists!$J$3,$A$1:$L$1,0))&amp;""),"")</f>
        <v/>
      </c>
      <c r="T491" s="29">
        <f>IFERROR(TRIM(INDEX($A491:$L491,MATCH(Lists!$J$4,$A$1:$L$1,0))&amp;""),"")</f>
        <v/>
      </c>
      <c r="U491" s="29">
        <f>IFERROR(TRIM(INDEX($A491:$L491,MATCH(Lists!$J$5,$A$1:$L$1,0))&amp;""),"")</f>
        <v/>
      </c>
      <c r="V491" s="32">
        <f>IFERROR(IF(ISNUMBER(INDEX($A491:$L491,MATCH(Lists!$J$8,$A$1:$L$1,0))),INDEX($A491:$L491,MATCH(Lists!$J$8,$A$1:$L$1,0)),DATE(VALUE(LEFT(IFERROR(TRIM(INDEX($A491:$L491,MATCH(Lists!$J$8,$A$1:$L$1,0))&amp;""),""),4)),VALUE(MID(IFERROR(TRIM(INDEX($A491:$L491,MATCH(Lists!$J$8,$A$1:$L$1,0))&amp;""),""),6,2)),VALUE(MID(IFERROR(TRIM(INDEX($A491:$L491,MATCH(Lists!$J$8,$A$1:$L$1,0))&amp;""),""),9,2)))+TIME(VALUE(MID(IFERROR(TRIM(INDEX($A491:$L491,MATCH(Lists!$J$8,$A$1:$L$1,0))&amp;""),""),12,2)),VALUE(MID(IFERROR(TRIM(INDEX($A491:$L491,MATCH(Lists!$J$8,$A$1:$L$1,0))&amp;""),""),15,2)),VALUE(MID(IFERROR(TRIM(INDEX($A491:$L491,MATCH(Lists!$J$8,$A$1:$L$1,0))&amp;""),""),18,2)))),"")</f>
        <v/>
      </c>
      <c r="W491" s="29">
        <f>IF(V491="","",ROUND(V491*86400,0))</f>
        <v/>
      </c>
      <c r="X491" s="29">
        <f>IF(OR(R491="",U491="",W491=""),"",SUMPRODUCT(($U$2:$U$501=U491)*ISNUMBER($W$2:$W$501)*($W$2:$W$501&lt;W491))+SUMPRODUCT(($U$2:U491=U491)*($W$2:W491=W491)))</f>
        <v/>
      </c>
      <c r="Y491" s="29">
        <f>IF(R491="","",IF(LEN(O491)&gt;0,O491,IF(ISNUMBER(N491),"Offered","Waiting")))</f>
        <v/>
      </c>
      <c r="Z491" s="29">
        <f>IF(AND(Y491="Waiting",X491&lt;&gt;""),SUMPRODUCT(($U$2:$U$501=U491)*($Y$2:$Y$501="Waiting")*ISNUMBER($W$2:$W$501)*($W$2:$W$501&lt;W491))+SUMPRODUCT(($U$2:U491=U491)*($Y$2:Y491="Waiting")*($W$2:W491=W491)),"")</f>
        <v/>
      </c>
      <c r="AA491" s="29">
        <f>IF(X491="","",U491&amp;"|"&amp;X491)</f>
        <v/>
      </c>
      <c r="AB491" s="29">
        <f>IF(Z491="","",U491&amp;"|"&amp;Z491)</f>
        <v/>
      </c>
    </row>
    <row r="492">
      <c r="M492" s="28" t="n"/>
      <c r="N492" s="33" t="n"/>
      <c r="O492" s="30" t="n"/>
      <c r="P492" s="30" t="n"/>
      <c r="Q492" s="28" t="n"/>
      <c r="R492" s="29">
        <f>IFERROR(TRIM(INDEX($A492:$L492,MATCH(Lists!$J$2,$A$1:$L$1,0))&amp;""),"")</f>
        <v/>
      </c>
      <c r="S492" s="29">
        <f>IFERROR(TRIM(INDEX($A492:$L492,MATCH(Lists!$J$3,$A$1:$L$1,0))&amp;""),"")</f>
        <v/>
      </c>
      <c r="T492" s="29">
        <f>IFERROR(TRIM(INDEX($A492:$L492,MATCH(Lists!$J$4,$A$1:$L$1,0))&amp;""),"")</f>
        <v/>
      </c>
      <c r="U492" s="29">
        <f>IFERROR(TRIM(INDEX($A492:$L492,MATCH(Lists!$J$5,$A$1:$L$1,0))&amp;""),"")</f>
        <v/>
      </c>
      <c r="V492" s="32">
        <f>IFERROR(IF(ISNUMBER(INDEX($A492:$L492,MATCH(Lists!$J$8,$A$1:$L$1,0))),INDEX($A492:$L492,MATCH(Lists!$J$8,$A$1:$L$1,0)),DATE(VALUE(LEFT(IFERROR(TRIM(INDEX($A492:$L492,MATCH(Lists!$J$8,$A$1:$L$1,0))&amp;""),""),4)),VALUE(MID(IFERROR(TRIM(INDEX($A492:$L492,MATCH(Lists!$J$8,$A$1:$L$1,0))&amp;""),""),6,2)),VALUE(MID(IFERROR(TRIM(INDEX($A492:$L492,MATCH(Lists!$J$8,$A$1:$L$1,0))&amp;""),""),9,2)))+TIME(VALUE(MID(IFERROR(TRIM(INDEX($A492:$L492,MATCH(Lists!$J$8,$A$1:$L$1,0))&amp;""),""),12,2)),VALUE(MID(IFERROR(TRIM(INDEX($A492:$L492,MATCH(Lists!$J$8,$A$1:$L$1,0))&amp;""),""),15,2)),VALUE(MID(IFERROR(TRIM(INDEX($A492:$L492,MATCH(Lists!$J$8,$A$1:$L$1,0))&amp;""),""),18,2)))),"")</f>
        <v/>
      </c>
      <c r="W492" s="29">
        <f>IF(V492="","",ROUND(V492*86400,0))</f>
        <v/>
      </c>
      <c r="X492" s="29">
        <f>IF(OR(R492="",U492="",W492=""),"",SUMPRODUCT(($U$2:$U$501=U492)*ISNUMBER($W$2:$W$501)*($W$2:$W$501&lt;W492))+SUMPRODUCT(($U$2:U492=U492)*($W$2:W492=W492)))</f>
        <v/>
      </c>
      <c r="Y492" s="29">
        <f>IF(R492="","",IF(LEN(O492)&gt;0,O492,IF(ISNUMBER(N492),"Offered","Waiting")))</f>
        <v/>
      </c>
      <c r="Z492" s="29">
        <f>IF(AND(Y492="Waiting",X492&lt;&gt;""),SUMPRODUCT(($U$2:$U$501=U492)*($Y$2:$Y$501="Waiting")*ISNUMBER($W$2:$W$501)*($W$2:$W$501&lt;W492))+SUMPRODUCT(($U$2:U492=U492)*($Y$2:Y492="Waiting")*($W$2:W492=W492)),"")</f>
        <v/>
      </c>
      <c r="AA492" s="29">
        <f>IF(X492="","",U492&amp;"|"&amp;X492)</f>
        <v/>
      </c>
      <c r="AB492" s="29">
        <f>IF(Z492="","",U492&amp;"|"&amp;Z492)</f>
        <v/>
      </c>
    </row>
    <row r="493">
      <c r="M493" s="28" t="n"/>
      <c r="N493" s="33" t="n"/>
      <c r="O493" s="30" t="n"/>
      <c r="P493" s="30" t="n"/>
      <c r="Q493" s="28" t="n"/>
      <c r="R493" s="29">
        <f>IFERROR(TRIM(INDEX($A493:$L493,MATCH(Lists!$J$2,$A$1:$L$1,0))&amp;""),"")</f>
        <v/>
      </c>
      <c r="S493" s="29">
        <f>IFERROR(TRIM(INDEX($A493:$L493,MATCH(Lists!$J$3,$A$1:$L$1,0))&amp;""),"")</f>
        <v/>
      </c>
      <c r="T493" s="29">
        <f>IFERROR(TRIM(INDEX($A493:$L493,MATCH(Lists!$J$4,$A$1:$L$1,0))&amp;""),"")</f>
        <v/>
      </c>
      <c r="U493" s="29">
        <f>IFERROR(TRIM(INDEX($A493:$L493,MATCH(Lists!$J$5,$A$1:$L$1,0))&amp;""),"")</f>
        <v/>
      </c>
      <c r="V493" s="32">
        <f>IFERROR(IF(ISNUMBER(INDEX($A493:$L493,MATCH(Lists!$J$8,$A$1:$L$1,0))),INDEX($A493:$L493,MATCH(Lists!$J$8,$A$1:$L$1,0)),DATE(VALUE(LEFT(IFERROR(TRIM(INDEX($A493:$L493,MATCH(Lists!$J$8,$A$1:$L$1,0))&amp;""),""),4)),VALUE(MID(IFERROR(TRIM(INDEX($A493:$L493,MATCH(Lists!$J$8,$A$1:$L$1,0))&amp;""),""),6,2)),VALUE(MID(IFERROR(TRIM(INDEX($A493:$L493,MATCH(Lists!$J$8,$A$1:$L$1,0))&amp;""),""),9,2)))+TIME(VALUE(MID(IFERROR(TRIM(INDEX($A493:$L493,MATCH(Lists!$J$8,$A$1:$L$1,0))&amp;""),""),12,2)),VALUE(MID(IFERROR(TRIM(INDEX($A493:$L493,MATCH(Lists!$J$8,$A$1:$L$1,0))&amp;""),""),15,2)),VALUE(MID(IFERROR(TRIM(INDEX($A493:$L493,MATCH(Lists!$J$8,$A$1:$L$1,0))&amp;""),""),18,2)))),"")</f>
        <v/>
      </c>
      <c r="W493" s="29">
        <f>IF(V493="","",ROUND(V493*86400,0))</f>
        <v/>
      </c>
      <c r="X493" s="29">
        <f>IF(OR(R493="",U493="",W493=""),"",SUMPRODUCT(($U$2:$U$501=U493)*ISNUMBER($W$2:$W$501)*($W$2:$W$501&lt;W493))+SUMPRODUCT(($U$2:U493=U493)*($W$2:W493=W493)))</f>
        <v/>
      </c>
      <c r="Y493" s="29">
        <f>IF(R493="","",IF(LEN(O493)&gt;0,O493,IF(ISNUMBER(N493),"Offered","Waiting")))</f>
        <v/>
      </c>
      <c r="Z493" s="29">
        <f>IF(AND(Y493="Waiting",X493&lt;&gt;""),SUMPRODUCT(($U$2:$U$501=U493)*($Y$2:$Y$501="Waiting")*ISNUMBER($W$2:$W$501)*($W$2:$W$501&lt;W493))+SUMPRODUCT(($U$2:U493=U493)*($Y$2:Y493="Waiting")*($W$2:W493=W493)),"")</f>
        <v/>
      </c>
      <c r="AA493" s="29">
        <f>IF(X493="","",U493&amp;"|"&amp;X493)</f>
        <v/>
      </c>
      <c r="AB493" s="29">
        <f>IF(Z493="","",U493&amp;"|"&amp;Z493)</f>
        <v/>
      </c>
    </row>
    <row r="494">
      <c r="M494" s="28" t="n"/>
      <c r="N494" s="33" t="n"/>
      <c r="O494" s="30" t="n"/>
      <c r="P494" s="30" t="n"/>
      <c r="Q494" s="28" t="n"/>
      <c r="R494" s="29">
        <f>IFERROR(TRIM(INDEX($A494:$L494,MATCH(Lists!$J$2,$A$1:$L$1,0))&amp;""),"")</f>
        <v/>
      </c>
      <c r="S494" s="29">
        <f>IFERROR(TRIM(INDEX($A494:$L494,MATCH(Lists!$J$3,$A$1:$L$1,0))&amp;""),"")</f>
        <v/>
      </c>
      <c r="T494" s="29">
        <f>IFERROR(TRIM(INDEX($A494:$L494,MATCH(Lists!$J$4,$A$1:$L$1,0))&amp;""),"")</f>
        <v/>
      </c>
      <c r="U494" s="29">
        <f>IFERROR(TRIM(INDEX($A494:$L494,MATCH(Lists!$J$5,$A$1:$L$1,0))&amp;""),"")</f>
        <v/>
      </c>
      <c r="V494" s="32">
        <f>IFERROR(IF(ISNUMBER(INDEX($A494:$L494,MATCH(Lists!$J$8,$A$1:$L$1,0))),INDEX($A494:$L494,MATCH(Lists!$J$8,$A$1:$L$1,0)),DATE(VALUE(LEFT(IFERROR(TRIM(INDEX($A494:$L494,MATCH(Lists!$J$8,$A$1:$L$1,0))&amp;""),""),4)),VALUE(MID(IFERROR(TRIM(INDEX($A494:$L494,MATCH(Lists!$J$8,$A$1:$L$1,0))&amp;""),""),6,2)),VALUE(MID(IFERROR(TRIM(INDEX($A494:$L494,MATCH(Lists!$J$8,$A$1:$L$1,0))&amp;""),""),9,2)))+TIME(VALUE(MID(IFERROR(TRIM(INDEX($A494:$L494,MATCH(Lists!$J$8,$A$1:$L$1,0))&amp;""),""),12,2)),VALUE(MID(IFERROR(TRIM(INDEX($A494:$L494,MATCH(Lists!$J$8,$A$1:$L$1,0))&amp;""),""),15,2)),VALUE(MID(IFERROR(TRIM(INDEX($A494:$L494,MATCH(Lists!$J$8,$A$1:$L$1,0))&amp;""),""),18,2)))),"")</f>
        <v/>
      </c>
      <c r="W494" s="29">
        <f>IF(V494="","",ROUND(V494*86400,0))</f>
        <v/>
      </c>
      <c r="X494" s="29">
        <f>IF(OR(R494="",U494="",W494=""),"",SUMPRODUCT(($U$2:$U$501=U494)*ISNUMBER($W$2:$W$501)*($W$2:$W$501&lt;W494))+SUMPRODUCT(($U$2:U494=U494)*($W$2:W494=W494)))</f>
        <v/>
      </c>
      <c r="Y494" s="29">
        <f>IF(R494="","",IF(LEN(O494)&gt;0,O494,IF(ISNUMBER(N494),"Offered","Waiting")))</f>
        <v/>
      </c>
      <c r="Z494" s="29">
        <f>IF(AND(Y494="Waiting",X494&lt;&gt;""),SUMPRODUCT(($U$2:$U$501=U494)*($Y$2:$Y$501="Waiting")*ISNUMBER($W$2:$W$501)*($W$2:$W$501&lt;W494))+SUMPRODUCT(($U$2:U494=U494)*($Y$2:Y494="Waiting")*($W$2:W494=W494)),"")</f>
        <v/>
      </c>
      <c r="AA494" s="29">
        <f>IF(X494="","",U494&amp;"|"&amp;X494)</f>
        <v/>
      </c>
      <c r="AB494" s="29">
        <f>IF(Z494="","",U494&amp;"|"&amp;Z494)</f>
        <v/>
      </c>
    </row>
    <row r="495">
      <c r="M495" s="28" t="n"/>
      <c r="N495" s="33" t="n"/>
      <c r="O495" s="30" t="n"/>
      <c r="P495" s="30" t="n"/>
      <c r="Q495" s="28" t="n"/>
      <c r="R495" s="29">
        <f>IFERROR(TRIM(INDEX($A495:$L495,MATCH(Lists!$J$2,$A$1:$L$1,0))&amp;""),"")</f>
        <v/>
      </c>
      <c r="S495" s="29">
        <f>IFERROR(TRIM(INDEX($A495:$L495,MATCH(Lists!$J$3,$A$1:$L$1,0))&amp;""),"")</f>
        <v/>
      </c>
      <c r="T495" s="29">
        <f>IFERROR(TRIM(INDEX($A495:$L495,MATCH(Lists!$J$4,$A$1:$L$1,0))&amp;""),"")</f>
        <v/>
      </c>
      <c r="U495" s="29">
        <f>IFERROR(TRIM(INDEX($A495:$L495,MATCH(Lists!$J$5,$A$1:$L$1,0))&amp;""),"")</f>
        <v/>
      </c>
      <c r="V495" s="32">
        <f>IFERROR(IF(ISNUMBER(INDEX($A495:$L495,MATCH(Lists!$J$8,$A$1:$L$1,0))),INDEX($A495:$L495,MATCH(Lists!$J$8,$A$1:$L$1,0)),DATE(VALUE(LEFT(IFERROR(TRIM(INDEX($A495:$L495,MATCH(Lists!$J$8,$A$1:$L$1,0))&amp;""),""),4)),VALUE(MID(IFERROR(TRIM(INDEX($A495:$L495,MATCH(Lists!$J$8,$A$1:$L$1,0))&amp;""),""),6,2)),VALUE(MID(IFERROR(TRIM(INDEX($A495:$L495,MATCH(Lists!$J$8,$A$1:$L$1,0))&amp;""),""),9,2)))+TIME(VALUE(MID(IFERROR(TRIM(INDEX($A495:$L495,MATCH(Lists!$J$8,$A$1:$L$1,0))&amp;""),""),12,2)),VALUE(MID(IFERROR(TRIM(INDEX($A495:$L495,MATCH(Lists!$J$8,$A$1:$L$1,0))&amp;""),""),15,2)),VALUE(MID(IFERROR(TRIM(INDEX($A495:$L495,MATCH(Lists!$J$8,$A$1:$L$1,0))&amp;""),""),18,2)))),"")</f>
        <v/>
      </c>
      <c r="W495" s="29">
        <f>IF(V495="","",ROUND(V495*86400,0))</f>
        <v/>
      </c>
      <c r="X495" s="29">
        <f>IF(OR(R495="",U495="",W495=""),"",SUMPRODUCT(($U$2:$U$501=U495)*ISNUMBER($W$2:$W$501)*($W$2:$W$501&lt;W495))+SUMPRODUCT(($U$2:U495=U495)*($W$2:W495=W495)))</f>
        <v/>
      </c>
      <c r="Y495" s="29">
        <f>IF(R495="","",IF(LEN(O495)&gt;0,O495,IF(ISNUMBER(N495),"Offered","Waiting")))</f>
        <v/>
      </c>
      <c r="Z495" s="29">
        <f>IF(AND(Y495="Waiting",X495&lt;&gt;""),SUMPRODUCT(($U$2:$U$501=U495)*($Y$2:$Y$501="Waiting")*ISNUMBER($W$2:$W$501)*($W$2:$W$501&lt;W495))+SUMPRODUCT(($U$2:U495=U495)*($Y$2:Y495="Waiting")*($W$2:W495=W495)),"")</f>
        <v/>
      </c>
      <c r="AA495" s="29">
        <f>IF(X495="","",U495&amp;"|"&amp;X495)</f>
        <v/>
      </c>
      <c r="AB495" s="29">
        <f>IF(Z495="","",U495&amp;"|"&amp;Z495)</f>
        <v/>
      </c>
    </row>
    <row r="496">
      <c r="M496" s="28" t="n"/>
      <c r="N496" s="33" t="n"/>
      <c r="O496" s="30" t="n"/>
      <c r="P496" s="30" t="n"/>
      <c r="Q496" s="28" t="n"/>
      <c r="R496" s="29">
        <f>IFERROR(TRIM(INDEX($A496:$L496,MATCH(Lists!$J$2,$A$1:$L$1,0))&amp;""),"")</f>
        <v/>
      </c>
      <c r="S496" s="29">
        <f>IFERROR(TRIM(INDEX($A496:$L496,MATCH(Lists!$J$3,$A$1:$L$1,0))&amp;""),"")</f>
        <v/>
      </c>
      <c r="T496" s="29">
        <f>IFERROR(TRIM(INDEX($A496:$L496,MATCH(Lists!$J$4,$A$1:$L$1,0))&amp;""),"")</f>
        <v/>
      </c>
      <c r="U496" s="29">
        <f>IFERROR(TRIM(INDEX($A496:$L496,MATCH(Lists!$J$5,$A$1:$L$1,0))&amp;""),"")</f>
        <v/>
      </c>
      <c r="V496" s="32">
        <f>IFERROR(IF(ISNUMBER(INDEX($A496:$L496,MATCH(Lists!$J$8,$A$1:$L$1,0))),INDEX($A496:$L496,MATCH(Lists!$J$8,$A$1:$L$1,0)),DATE(VALUE(LEFT(IFERROR(TRIM(INDEX($A496:$L496,MATCH(Lists!$J$8,$A$1:$L$1,0))&amp;""),""),4)),VALUE(MID(IFERROR(TRIM(INDEX($A496:$L496,MATCH(Lists!$J$8,$A$1:$L$1,0))&amp;""),""),6,2)),VALUE(MID(IFERROR(TRIM(INDEX($A496:$L496,MATCH(Lists!$J$8,$A$1:$L$1,0))&amp;""),""),9,2)))+TIME(VALUE(MID(IFERROR(TRIM(INDEX($A496:$L496,MATCH(Lists!$J$8,$A$1:$L$1,0))&amp;""),""),12,2)),VALUE(MID(IFERROR(TRIM(INDEX($A496:$L496,MATCH(Lists!$J$8,$A$1:$L$1,0))&amp;""),""),15,2)),VALUE(MID(IFERROR(TRIM(INDEX($A496:$L496,MATCH(Lists!$J$8,$A$1:$L$1,0))&amp;""),""),18,2)))),"")</f>
        <v/>
      </c>
      <c r="W496" s="29">
        <f>IF(V496="","",ROUND(V496*86400,0))</f>
        <v/>
      </c>
      <c r="X496" s="29">
        <f>IF(OR(R496="",U496="",W496=""),"",SUMPRODUCT(($U$2:$U$501=U496)*ISNUMBER($W$2:$W$501)*($W$2:$W$501&lt;W496))+SUMPRODUCT(($U$2:U496=U496)*($W$2:W496=W496)))</f>
        <v/>
      </c>
      <c r="Y496" s="29">
        <f>IF(R496="","",IF(LEN(O496)&gt;0,O496,IF(ISNUMBER(N496),"Offered","Waiting")))</f>
        <v/>
      </c>
      <c r="Z496" s="29">
        <f>IF(AND(Y496="Waiting",X496&lt;&gt;""),SUMPRODUCT(($U$2:$U$501=U496)*($Y$2:$Y$501="Waiting")*ISNUMBER($W$2:$W$501)*($W$2:$W$501&lt;W496))+SUMPRODUCT(($U$2:U496=U496)*($Y$2:Y496="Waiting")*($W$2:W496=W496)),"")</f>
        <v/>
      </c>
      <c r="AA496" s="29">
        <f>IF(X496="","",U496&amp;"|"&amp;X496)</f>
        <v/>
      </c>
      <c r="AB496" s="29">
        <f>IF(Z496="","",U496&amp;"|"&amp;Z496)</f>
        <v/>
      </c>
    </row>
    <row r="497">
      <c r="M497" s="28" t="n"/>
      <c r="N497" s="33" t="n"/>
      <c r="O497" s="30" t="n"/>
      <c r="P497" s="30" t="n"/>
      <c r="Q497" s="28" t="n"/>
      <c r="R497" s="29">
        <f>IFERROR(TRIM(INDEX($A497:$L497,MATCH(Lists!$J$2,$A$1:$L$1,0))&amp;""),"")</f>
        <v/>
      </c>
      <c r="S497" s="29">
        <f>IFERROR(TRIM(INDEX($A497:$L497,MATCH(Lists!$J$3,$A$1:$L$1,0))&amp;""),"")</f>
        <v/>
      </c>
      <c r="T497" s="29">
        <f>IFERROR(TRIM(INDEX($A497:$L497,MATCH(Lists!$J$4,$A$1:$L$1,0))&amp;""),"")</f>
        <v/>
      </c>
      <c r="U497" s="29">
        <f>IFERROR(TRIM(INDEX($A497:$L497,MATCH(Lists!$J$5,$A$1:$L$1,0))&amp;""),"")</f>
        <v/>
      </c>
      <c r="V497" s="32">
        <f>IFERROR(IF(ISNUMBER(INDEX($A497:$L497,MATCH(Lists!$J$8,$A$1:$L$1,0))),INDEX($A497:$L497,MATCH(Lists!$J$8,$A$1:$L$1,0)),DATE(VALUE(LEFT(IFERROR(TRIM(INDEX($A497:$L497,MATCH(Lists!$J$8,$A$1:$L$1,0))&amp;""),""),4)),VALUE(MID(IFERROR(TRIM(INDEX($A497:$L497,MATCH(Lists!$J$8,$A$1:$L$1,0))&amp;""),""),6,2)),VALUE(MID(IFERROR(TRIM(INDEX($A497:$L497,MATCH(Lists!$J$8,$A$1:$L$1,0))&amp;""),""),9,2)))+TIME(VALUE(MID(IFERROR(TRIM(INDEX($A497:$L497,MATCH(Lists!$J$8,$A$1:$L$1,0))&amp;""),""),12,2)),VALUE(MID(IFERROR(TRIM(INDEX($A497:$L497,MATCH(Lists!$J$8,$A$1:$L$1,0))&amp;""),""),15,2)),VALUE(MID(IFERROR(TRIM(INDEX($A497:$L497,MATCH(Lists!$J$8,$A$1:$L$1,0))&amp;""),""),18,2)))),"")</f>
        <v/>
      </c>
      <c r="W497" s="29">
        <f>IF(V497="","",ROUND(V497*86400,0))</f>
        <v/>
      </c>
      <c r="X497" s="29">
        <f>IF(OR(R497="",U497="",W497=""),"",SUMPRODUCT(($U$2:$U$501=U497)*ISNUMBER($W$2:$W$501)*($W$2:$W$501&lt;W497))+SUMPRODUCT(($U$2:U497=U497)*($W$2:W497=W497)))</f>
        <v/>
      </c>
      <c r="Y497" s="29">
        <f>IF(R497="","",IF(LEN(O497)&gt;0,O497,IF(ISNUMBER(N497),"Offered","Waiting")))</f>
        <v/>
      </c>
      <c r="Z497" s="29">
        <f>IF(AND(Y497="Waiting",X497&lt;&gt;""),SUMPRODUCT(($U$2:$U$501=U497)*($Y$2:$Y$501="Waiting")*ISNUMBER($W$2:$W$501)*($W$2:$W$501&lt;W497))+SUMPRODUCT(($U$2:U497=U497)*($Y$2:Y497="Waiting")*($W$2:W497=W497)),"")</f>
        <v/>
      </c>
      <c r="AA497" s="29">
        <f>IF(X497="","",U497&amp;"|"&amp;X497)</f>
        <v/>
      </c>
      <c r="AB497" s="29">
        <f>IF(Z497="","",U497&amp;"|"&amp;Z497)</f>
        <v/>
      </c>
    </row>
    <row r="498">
      <c r="M498" s="28" t="n"/>
      <c r="N498" s="33" t="n"/>
      <c r="O498" s="30" t="n"/>
      <c r="P498" s="30" t="n"/>
      <c r="Q498" s="28" t="n"/>
      <c r="R498" s="29">
        <f>IFERROR(TRIM(INDEX($A498:$L498,MATCH(Lists!$J$2,$A$1:$L$1,0))&amp;""),"")</f>
        <v/>
      </c>
      <c r="S498" s="29">
        <f>IFERROR(TRIM(INDEX($A498:$L498,MATCH(Lists!$J$3,$A$1:$L$1,0))&amp;""),"")</f>
        <v/>
      </c>
      <c r="T498" s="29">
        <f>IFERROR(TRIM(INDEX($A498:$L498,MATCH(Lists!$J$4,$A$1:$L$1,0))&amp;""),"")</f>
        <v/>
      </c>
      <c r="U498" s="29">
        <f>IFERROR(TRIM(INDEX($A498:$L498,MATCH(Lists!$J$5,$A$1:$L$1,0))&amp;""),"")</f>
        <v/>
      </c>
      <c r="V498" s="32">
        <f>IFERROR(IF(ISNUMBER(INDEX($A498:$L498,MATCH(Lists!$J$8,$A$1:$L$1,0))),INDEX($A498:$L498,MATCH(Lists!$J$8,$A$1:$L$1,0)),DATE(VALUE(LEFT(IFERROR(TRIM(INDEX($A498:$L498,MATCH(Lists!$J$8,$A$1:$L$1,0))&amp;""),""),4)),VALUE(MID(IFERROR(TRIM(INDEX($A498:$L498,MATCH(Lists!$J$8,$A$1:$L$1,0))&amp;""),""),6,2)),VALUE(MID(IFERROR(TRIM(INDEX($A498:$L498,MATCH(Lists!$J$8,$A$1:$L$1,0))&amp;""),""),9,2)))+TIME(VALUE(MID(IFERROR(TRIM(INDEX($A498:$L498,MATCH(Lists!$J$8,$A$1:$L$1,0))&amp;""),""),12,2)),VALUE(MID(IFERROR(TRIM(INDEX($A498:$L498,MATCH(Lists!$J$8,$A$1:$L$1,0))&amp;""),""),15,2)),VALUE(MID(IFERROR(TRIM(INDEX($A498:$L498,MATCH(Lists!$J$8,$A$1:$L$1,0))&amp;""),""),18,2)))),"")</f>
        <v/>
      </c>
      <c r="W498" s="29">
        <f>IF(V498="","",ROUND(V498*86400,0))</f>
        <v/>
      </c>
      <c r="X498" s="29">
        <f>IF(OR(R498="",U498="",W498=""),"",SUMPRODUCT(($U$2:$U$501=U498)*ISNUMBER($W$2:$W$501)*($W$2:$W$501&lt;W498))+SUMPRODUCT(($U$2:U498=U498)*($W$2:W498=W498)))</f>
        <v/>
      </c>
      <c r="Y498" s="29">
        <f>IF(R498="","",IF(LEN(O498)&gt;0,O498,IF(ISNUMBER(N498),"Offered","Waiting")))</f>
        <v/>
      </c>
      <c r="Z498" s="29">
        <f>IF(AND(Y498="Waiting",X498&lt;&gt;""),SUMPRODUCT(($U$2:$U$501=U498)*($Y$2:$Y$501="Waiting")*ISNUMBER($W$2:$W$501)*($W$2:$W$501&lt;W498))+SUMPRODUCT(($U$2:U498=U498)*($Y$2:Y498="Waiting")*($W$2:W498=W498)),"")</f>
        <v/>
      </c>
      <c r="AA498" s="29">
        <f>IF(X498="","",U498&amp;"|"&amp;X498)</f>
        <v/>
      </c>
      <c r="AB498" s="29">
        <f>IF(Z498="","",U498&amp;"|"&amp;Z498)</f>
        <v/>
      </c>
    </row>
    <row r="499">
      <c r="M499" s="28" t="n"/>
      <c r="N499" s="33" t="n"/>
      <c r="O499" s="30" t="n"/>
      <c r="P499" s="30" t="n"/>
      <c r="Q499" s="28" t="n"/>
      <c r="R499" s="29">
        <f>IFERROR(TRIM(INDEX($A499:$L499,MATCH(Lists!$J$2,$A$1:$L$1,0))&amp;""),"")</f>
        <v/>
      </c>
      <c r="S499" s="29">
        <f>IFERROR(TRIM(INDEX($A499:$L499,MATCH(Lists!$J$3,$A$1:$L$1,0))&amp;""),"")</f>
        <v/>
      </c>
      <c r="T499" s="29">
        <f>IFERROR(TRIM(INDEX($A499:$L499,MATCH(Lists!$J$4,$A$1:$L$1,0))&amp;""),"")</f>
        <v/>
      </c>
      <c r="U499" s="29">
        <f>IFERROR(TRIM(INDEX($A499:$L499,MATCH(Lists!$J$5,$A$1:$L$1,0))&amp;""),"")</f>
        <v/>
      </c>
      <c r="V499" s="32">
        <f>IFERROR(IF(ISNUMBER(INDEX($A499:$L499,MATCH(Lists!$J$8,$A$1:$L$1,0))),INDEX($A499:$L499,MATCH(Lists!$J$8,$A$1:$L$1,0)),DATE(VALUE(LEFT(IFERROR(TRIM(INDEX($A499:$L499,MATCH(Lists!$J$8,$A$1:$L$1,0))&amp;""),""),4)),VALUE(MID(IFERROR(TRIM(INDEX($A499:$L499,MATCH(Lists!$J$8,$A$1:$L$1,0))&amp;""),""),6,2)),VALUE(MID(IFERROR(TRIM(INDEX($A499:$L499,MATCH(Lists!$J$8,$A$1:$L$1,0))&amp;""),""),9,2)))+TIME(VALUE(MID(IFERROR(TRIM(INDEX($A499:$L499,MATCH(Lists!$J$8,$A$1:$L$1,0))&amp;""),""),12,2)),VALUE(MID(IFERROR(TRIM(INDEX($A499:$L499,MATCH(Lists!$J$8,$A$1:$L$1,0))&amp;""),""),15,2)),VALUE(MID(IFERROR(TRIM(INDEX($A499:$L499,MATCH(Lists!$J$8,$A$1:$L$1,0))&amp;""),""),18,2)))),"")</f>
        <v/>
      </c>
      <c r="W499" s="29">
        <f>IF(V499="","",ROUND(V499*86400,0))</f>
        <v/>
      </c>
      <c r="X499" s="29">
        <f>IF(OR(R499="",U499="",W499=""),"",SUMPRODUCT(($U$2:$U$501=U499)*ISNUMBER($W$2:$W$501)*($W$2:$W$501&lt;W499))+SUMPRODUCT(($U$2:U499=U499)*($W$2:W499=W499)))</f>
        <v/>
      </c>
      <c r="Y499" s="29">
        <f>IF(R499="","",IF(LEN(O499)&gt;0,O499,IF(ISNUMBER(N499),"Offered","Waiting")))</f>
        <v/>
      </c>
      <c r="Z499" s="29">
        <f>IF(AND(Y499="Waiting",X499&lt;&gt;""),SUMPRODUCT(($U$2:$U$501=U499)*($Y$2:$Y$501="Waiting")*ISNUMBER($W$2:$W$501)*($W$2:$W$501&lt;W499))+SUMPRODUCT(($U$2:U499=U499)*($Y$2:Y499="Waiting")*($W$2:W499=W499)),"")</f>
        <v/>
      </c>
      <c r="AA499" s="29">
        <f>IF(X499="","",U499&amp;"|"&amp;X499)</f>
        <v/>
      </c>
      <c r="AB499" s="29">
        <f>IF(Z499="","",U499&amp;"|"&amp;Z499)</f>
        <v/>
      </c>
    </row>
    <row r="500">
      <c r="M500" s="28" t="n"/>
      <c r="N500" s="33" t="n"/>
      <c r="O500" s="30" t="n"/>
      <c r="P500" s="30" t="n"/>
      <c r="Q500" s="28" t="n"/>
      <c r="R500" s="29">
        <f>IFERROR(TRIM(INDEX($A500:$L500,MATCH(Lists!$J$2,$A$1:$L$1,0))&amp;""),"")</f>
        <v/>
      </c>
      <c r="S500" s="29">
        <f>IFERROR(TRIM(INDEX($A500:$L500,MATCH(Lists!$J$3,$A$1:$L$1,0))&amp;""),"")</f>
        <v/>
      </c>
      <c r="T500" s="29">
        <f>IFERROR(TRIM(INDEX($A500:$L500,MATCH(Lists!$J$4,$A$1:$L$1,0))&amp;""),"")</f>
        <v/>
      </c>
      <c r="U500" s="29">
        <f>IFERROR(TRIM(INDEX($A500:$L500,MATCH(Lists!$J$5,$A$1:$L$1,0))&amp;""),"")</f>
        <v/>
      </c>
      <c r="V500" s="32">
        <f>IFERROR(IF(ISNUMBER(INDEX($A500:$L500,MATCH(Lists!$J$8,$A$1:$L$1,0))),INDEX($A500:$L500,MATCH(Lists!$J$8,$A$1:$L$1,0)),DATE(VALUE(LEFT(IFERROR(TRIM(INDEX($A500:$L500,MATCH(Lists!$J$8,$A$1:$L$1,0))&amp;""),""),4)),VALUE(MID(IFERROR(TRIM(INDEX($A500:$L500,MATCH(Lists!$J$8,$A$1:$L$1,0))&amp;""),""),6,2)),VALUE(MID(IFERROR(TRIM(INDEX($A500:$L500,MATCH(Lists!$J$8,$A$1:$L$1,0))&amp;""),""),9,2)))+TIME(VALUE(MID(IFERROR(TRIM(INDEX($A500:$L500,MATCH(Lists!$J$8,$A$1:$L$1,0))&amp;""),""),12,2)),VALUE(MID(IFERROR(TRIM(INDEX($A500:$L500,MATCH(Lists!$J$8,$A$1:$L$1,0))&amp;""),""),15,2)),VALUE(MID(IFERROR(TRIM(INDEX($A500:$L500,MATCH(Lists!$J$8,$A$1:$L$1,0))&amp;""),""),18,2)))),"")</f>
        <v/>
      </c>
      <c r="W500" s="29">
        <f>IF(V500="","",ROUND(V500*86400,0))</f>
        <v/>
      </c>
      <c r="X500" s="29">
        <f>IF(OR(R500="",U500="",W500=""),"",SUMPRODUCT(($U$2:$U$501=U500)*ISNUMBER($W$2:$W$501)*($W$2:$W$501&lt;W500))+SUMPRODUCT(($U$2:U500=U500)*($W$2:W500=W500)))</f>
        <v/>
      </c>
      <c r="Y500" s="29">
        <f>IF(R500="","",IF(LEN(O500)&gt;0,O500,IF(ISNUMBER(N500),"Offered","Waiting")))</f>
        <v/>
      </c>
      <c r="Z500" s="29">
        <f>IF(AND(Y500="Waiting",X500&lt;&gt;""),SUMPRODUCT(($U$2:$U$501=U500)*($Y$2:$Y$501="Waiting")*ISNUMBER($W$2:$W$501)*($W$2:$W$501&lt;W500))+SUMPRODUCT(($U$2:U500=U500)*($Y$2:Y500="Waiting")*($W$2:W500=W500)),"")</f>
        <v/>
      </c>
      <c r="AA500" s="29">
        <f>IF(X500="","",U500&amp;"|"&amp;X500)</f>
        <v/>
      </c>
      <c r="AB500" s="29">
        <f>IF(Z500="","",U500&amp;"|"&amp;Z500)</f>
        <v/>
      </c>
    </row>
    <row r="501">
      <c r="M501" s="28" t="n"/>
      <c r="N501" s="33" t="n"/>
      <c r="O501" s="30" t="n"/>
      <c r="P501" s="30" t="n"/>
      <c r="Q501" s="28" t="n"/>
      <c r="R501" s="29">
        <f>IFERROR(TRIM(INDEX($A501:$L501,MATCH(Lists!$J$2,$A$1:$L$1,0))&amp;""),"")</f>
        <v/>
      </c>
      <c r="S501" s="29">
        <f>IFERROR(TRIM(INDEX($A501:$L501,MATCH(Lists!$J$3,$A$1:$L$1,0))&amp;""),"")</f>
        <v/>
      </c>
      <c r="T501" s="29">
        <f>IFERROR(TRIM(INDEX($A501:$L501,MATCH(Lists!$J$4,$A$1:$L$1,0))&amp;""),"")</f>
        <v/>
      </c>
      <c r="U501" s="29">
        <f>IFERROR(TRIM(INDEX($A501:$L501,MATCH(Lists!$J$5,$A$1:$L$1,0))&amp;""),"")</f>
        <v/>
      </c>
      <c r="V501" s="32">
        <f>IFERROR(IF(ISNUMBER(INDEX($A501:$L501,MATCH(Lists!$J$8,$A$1:$L$1,0))),INDEX($A501:$L501,MATCH(Lists!$J$8,$A$1:$L$1,0)),DATE(VALUE(LEFT(IFERROR(TRIM(INDEX($A501:$L501,MATCH(Lists!$J$8,$A$1:$L$1,0))&amp;""),""),4)),VALUE(MID(IFERROR(TRIM(INDEX($A501:$L501,MATCH(Lists!$J$8,$A$1:$L$1,0))&amp;""),""),6,2)),VALUE(MID(IFERROR(TRIM(INDEX($A501:$L501,MATCH(Lists!$J$8,$A$1:$L$1,0))&amp;""),""),9,2)))+TIME(VALUE(MID(IFERROR(TRIM(INDEX($A501:$L501,MATCH(Lists!$J$8,$A$1:$L$1,0))&amp;""),""),12,2)),VALUE(MID(IFERROR(TRIM(INDEX($A501:$L501,MATCH(Lists!$J$8,$A$1:$L$1,0))&amp;""),""),15,2)),VALUE(MID(IFERROR(TRIM(INDEX($A501:$L501,MATCH(Lists!$J$8,$A$1:$L$1,0))&amp;""),""),18,2)))),"")</f>
        <v/>
      </c>
      <c r="W501" s="29">
        <f>IF(V501="","",ROUND(V501*86400,0))</f>
        <v/>
      </c>
      <c r="X501" s="29">
        <f>IF(OR(R501="",U501="",W501=""),"",SUMPRODUCT(($U$2:$U$501=U501)*ISNUMBER($W$2:$W$501)*($W$2:$W$501&lt;W501))+SUMPRODUCT(($U$2:U501=U501)*($W$2:W501=W501)))</f>
        <v/>
      </c>
      <c r="Y501" s="29">
        <f>IF(R501="","",IF(LEN(O501)&gt;0,O501,IF(ISNUMBER(N501),"Offered","Waiting")))</f>
        <v/>
      </c>
      <c r="Z501" s="29">
        <f>IF(AND(Y501="Waiting",X501&lt;&gt;""),SUMPRODUCT(($U$2:$U$501=U501)*($Y$2:$Y$501="Waiting")*ISNUMBER($W$2:$W$501)*($W$2:$W$501&lt;W501))+SUMPRODUCT(($U$2:U501=U501)*($Y$2:Y501="Waiting")*($W$2:W501=W501)),"")</f>
        <v/>
      </c>
      <c r="AA501" s="29">
        <f>IF(X501="","",U501&amp;"|"&amp;X501)</f>
        <v/>
      </c>
      <c r="AB501" s="29">
        <f>IF(Z501="","",U501&amp;"|"&amp;Z501)</f>
        <v/>
      </c>
    </row>
  </sheetData>
  <dataValidations count="1">
    <dataValidation sqref="O2:O501" showDropDown="0" showInputMessage="1" showErrorMessage="1" allowBlank="1" errorTitle="Answer" error="Pick a value from the list. Signed up, Said no or No reply." promptTitle="Answer" prompt="Signed up, Said no or No reply." type="list" errorStyle="warning">
      <formula1>Lists!$D$2:$D$4</formula1>
    </dataValidation>
  </dataValidations>
  <pageMargins left="0.75" right="0.75" top="1" bottom="1" header="0.5" footer="0.5"/>
  <legacyDrawing xmlns:r="http://schemas.openxmlformats.org/officeDocument/2006/relationships" r:id="anysvml"/>
</worksheet>
</file>

<file path=xl/worksheets/sheet9.xml><?xml version="1.0" encoding="utf-8"?>
<worksheet xmlns="http://schemas.openxmlformats.org/spreadsheetml/2006/main">
  <sheetPr>
    <tabColor rgb="008F8499"/>
    <outlinePr summaryBelow="1" summaryRight="1"/>
    <pageSetUpPr/>
  </sheetPr>
  <dimension ref="A1:J11"/>
  <sheetViews>
    <sheetView workbookViewId="0">
      <pane ySplit="1" topLeftCell="A2" activePane="bottomLeft" state="frozen"/>
      <selection pane="bottomLeft" activeCell="A1" sqref="A1"/>
    </sheetView>
  </sheetViews>
  <sheetFormatPr baseColWidth="8" defaultRowHeight="15"/>
  <cols>
    <col width="38" customWidth="1" min="1" max="1"/>
    <col width="26" customWidth="1" min="2" max="2"/>
    <col width="3" customWidth="1" min="3" max="3"/>
    <col width="16" customWidth="1" min="4" max="4"/>
    <col width="3" customWidth="1" min="5" max="5"/>
    <col width="12" customWidth="1" min="6" max="6"/>
    <col width="3" customWidth="1" min="7" max="7"/>
    <col width="3" customWidth="1" min="8" max="8"/>
    <col width="38" customWidth="1" min="9" max="9"/>
    <col width="46" customWidth="1" min="10" max="10"/>
  </cols>
  <sheetData>
    <row r="1" ht="32" customHeight="1">
      <c r="A1" s="3" t="inlineStr">
        <is>
          <t>Payment status (as the export writes it)</t>
        </is>
      </c>
      <c r="B1" s="3" t="inlineStr">
        <is>
          <t>Holds a place? (Y/N, edit me)</t>
        </is>
      </c>
      <c r="D1" s="3" t="inlineStr">
        <is>
          <t>Waitlist answer</t>
        </is>
      </c>
      <c r="F1" s="3" t="inlineStr">
        <is>
          <t>Cancelled</t>
        </is>
      </c>
      <c r="I1" s="3" t="inlineStr">
        <is>
          <t>Column names to look for</t>
        </is>
      </c>
      <c r="J1" s="3" t="inlineStr">
        <is>
          <t>Header in your export (edit if you renamed a question)</t>
        </is>
      </c>
    </row>
    <row r="2">
      <c r="A2" s="34" t="inlineStr">
        <is>
          <t>Paid</t>
        </is>
      </c>
      <c r="B2" s="35" t="inlineStr">
        <is>
          <t>Y</t>
        </is>
      </c>
      <c r="D2" s="30" t="inlineStr">
        <is>
          <t>Signed up</t>
        </is>
      </c>
      <c r="F2" s="30" t="inlineStr">
        <is>
          <t>Y</t>
        </is>
      </c>
      <c r="I2" s="34" t="inlineStr">
        <is>
          <t>Name</t>
        </is>
      </c>
      <c r="J2" s="30" t="inlineStr">
        <is>
          <t>Your name</t>
        </is>
      </c>
    </row>
    <row r="3">
      <c r="A3" s="34" t="inlineStr">
        <is>
          <t>Partially refunded</t>
        </is>
      </c>
      <c r="B3" s="35" t="inlineStr">
        <is>
          <t>Y</t>
        </is>
      </c>
      <c r="D3" s="30" t="inlineStr">
        <is>
          <t>Said no</t>
        </is>
      </c>
      <c r="I3" s="34" t="inlineStr">
        <is>
          <t>Email</t>
        </is>
      </c>
      <c r="J3" s="30" t="inlineStr">
        <is>
          <t>Email</t>
        </is>
      </c>
    </row>
    <row r="4">
      <c r="A4" s="34" t="inlineStr">
        <is>
          <t>Check in Stripe</t>
        </is>
      </c>
      <c r="B4" s="35" t="inlineStr">
        <is>
          <t>Y</t>
        </is>
      </c>
      <c r="D4" s="30" t="inlineStr">
        <is>
          <t>No reply</t>
        </is>
      </c>
      <c r="I4" s="34" t="inlineStr">
        <is>
          <t>Phone</t>
        </is>
      </c>
      <c r="J4" s="30" t="inlineStr">
        <is>
          <t>Phone</t>
        </is>
      </c>
    </row>
    <row r="5">
      <c r="A5" s="34" t="inlineStr">
        <is>
          <t>Awaiting payment</t>
        </is>
      </c>
      <c r="B5" s="35" t="inlineStr">
        <is>
          <t>N</t>
        </is>
      </c>
      <c r="I5" s="34" t="inlineStr">
        <is>
          <t>Class code (hidden field)</t>
        </is>
      </c>
      <c r="J5" s="30" t="inlineStr">
        <is>
          <t>class</t>
        </is>
      </c>
    </row>
    <row r="6">
      <c r="A6" s="34" t="inlineStr">
        <is>
          <t>Payment expired</t>
        </is>
      </c>
      <c r="B6" s="35" t="inlineStr">
        <is>
          <t>N</t>
        </is>
      </c>
      <c r="I6" s="34" t="inlineStr">
        <is>
          <t>First class question</t>
        </is>
      </c>
      <c r="J6" s="30" t="inlineStr">
        <is>
          <t>Is this your first class with us?</t>
        </is>
      </c>
    </row>
    <row r="7">
      <c r="A7" s="34" t="inlineStr">
        <is>
          <t>Payment failed</t>
        </is>
      </c>
      <c r="B7" s="35" t="inlineStr">
        <is>
          <t>N</t>
        </is>
      </c>
      <c r="I7" s="34" t="inlineStr">
        <is>
          <t>Payment status (only with a Payment block)</t>
        </is>
      </c>
      <c r="J7" s="30" t="inlineStr">
        <is>
          <t>Payment status</t>
        </is>
      </c>
    </row>
    <row r="8">
      <c r="A8" s="34" t="inlineStr">
        <is>
          <t>Refunded</t>
        </is>
      </c>
      <c r="B8" s="35" t="inlineStr">
        <is>
          <t>N</t>
        </is>
      </c>
      <c r="I8" s="34" t="inlineStr">
        <is>
          <t>When they signed up</t>
        </is>
      </c>
      <c r="J8" s="30" t="inlineStr">
        <is>
          <t>Submitted at</t>
        </is>
      </c>
    </row>
    <row r="9">
      <c r="A9" s="34" t="inlineStr">
        <is>
          <t>Disputed</t>
        </is>
      </c>
      <c r="B9" s="35" t="inlineStr">
        <is>
          <t>N</t>
        </is>
      </c>
    </row>
    <row r="10">
      <c r="I10" s="14" t="inlineStr">
        <is>
          <t>The sheet finds columns by these names, so column order does not matter.</t>
        </is>
      </c>
    </row>
    <row r="11">
      <c r="A11" s="14" t="inlineStr">
        <is>
          <t>Sign-ups with no payment status (a free class, or no Payment block) always hold a place.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2026-10-26T22:46:09Z</dcterms:created>
  <dcterms:modified xmlns:dcterms="http://purl.org/dc/terms/" xmlns:xsi="http://www.w3.org/2001/XMLSchema-instance" xsi:type="dcterms:W3CDTF">2026-10-26T22:46:14Z</dcterms:modified>
</cp:coreProperties>
</file>