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sheets/sheet5.xml" ContentType="application/vnd.openxmlformats-officedocument.spreadsheetml.worksheet+xml"/>
  <Override PartName="/xl/comments/comment3.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Applicants" sheetId="2" state="visible" r:id="rId2"/>
    <sheet xmlns:r="http://schemas.openxmlformats.org/officeDocument/2006/relationships" name="Pipeline" sheetId="3" state="visible" r:id="rId3"/>
    <sheet xmlns:r="http://schemas.openxmlformats.org/officeDocument/2006/relationships" name="Shift match" sheetId="4" state="visible" r:id="rId4"/>
    <sheet xmlns:r="http://schemas.openxmlformats.org/officeDocument/2006/relationships" name="Lists" sheetId="5" state="visible" r:id="rId5"/>
  </sheets>
  <definedNames/>
  <calcPr calcId="124519" fullCalcOnLoad="1"/>
</workbook>
</file>

<file path=xl/styles.xml><?xml version="1.0" encoding="utf-8"?>
<styleSheet xmlns="http://schemas.openxmlformats.org/spreadsheetml/2006/main">
  <numFmts count="1">
    <numFmt numFmtId="164" formatCode="yyyy-mm-dd"/>
  </numFmts>
  <fonts count="13">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i val="1"/>
      <color rgb="005E5468"/>
      <sz val="10"/>
    </font>
    <font>
      <name val="Arial"/>
      <color rgb="005E5468"/>
      <sz val="10"/>
    </font>
    <font>
      <name val="Arial"/>
      <b val="1"/>
      <color rgb="00231A2E"/>
      <sz val="16"/>
    </font>
    <font>
      <name val="Arial"/>
      <b val="1"/>
      <color rgb="00231A2E"/>
      <sz val="11"/>
    </font>
  </fonts>
  <fills count="9">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D9D3E0"/>
      </patternFill>
    </fill>
    <fill>
      <patternFill patternType="solid">
        <fgColor rgb="007A4A00"/>
      </patternFill>
    </fill>
    <fill>
      <patternFill patternType="solid">
        <fgColor rgb="005E5468"/>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42">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3" fillId="6" borderId="1" applyAlignment="1" pivotButton="0" quotePrefix="0" xfId="0">
      <alignment vertical="center" wrapText="1"/>
    </xf>
    <xf numFmtId="0" fontId="3" fillId="7" borderId="1" applyAlignment="1" pivotButton="0" quotePrefix="0" xfId="0">
      <alignment vertical="center" wrapText="1"/>
    </xf>
    <xf numFmtId="0" fontId="3" fillId="8" borderId="1" applyAlignment="1" pivotButton="0" quotePrefix="0" xfId="0">
      <alignment vertical="center" wrapText="1"/>
    </xf>
    <xf numFmtId="0" fontId="9" fillId="0" borderId="0" pivotButton="0" quotePrefix="0" xfId="0"/>
    <xf numFmtId="0" fontId="0" fillId="6" borderId="0" pivotButton="0" quotePrefix="0" xfId="0"/>
    <xf numFmtId="0" fontId="9" fillId="3" borderId="1" pivotButton="0" quotePrefix="0" xfId="0"/>
    <xf numFmtId="164" fontId="9" fillId="3" borderId="1" pivotButton="0" quotePrefix="0" xfId="0"/>
    <xf numFmtId="0" fontId="10" fillId="4" borderId="1" pivotButton="0" quotePrefix="0" xfId="0"/>
    <xf numFmtId="164" fontId="10" fillId="4" borderId="1" pivotButton="0" quotePrefix="0" xfId="0"/>
    <xf numFmtId="0" fontId="6" fillId="3" borderId="1" pivotButton="0" quotePrefix="0" xfId="0"/>
    <xf numFmtId="164" fontId="6" fillId="3" borderId="1" pivotButton="0" quotePrefix="0" xfId="0"/>
    <xf numFmtId="0" fontId="11" fillId="0" borderId="0" pivotButton="0" quotePrefix="0" xfId="0"/>
    <xf numFmtId="0" fontId="10" fillId="0" borderId="0" pivotButton="0" quotePrefix="0" xfId="0"/>
    <xf numFmtId="0" fontId="7" fillId="0" borderId="0" pivotButton="0" quotePrefix="0" xfId="0"/>
    <xf numFmtId="0" fontId="6" fillId="4" borderId="1" pivotButton="0" quotePrefix="0" xfId="0"/>
    <xf numFmtId="0" fontId="6" fillId="4" borderId="1" applyAlignment="1" pivotButton="0" quotePrefix="0" xfId="0">
      <alignment horizontal="center"/>
    </xf>
    <xf numFmtId="0" fontId="0" fillId="0" borderId="0" applyAlignment="1" pivotButton="0" quotePrefix="0" xfId="0">
      <alignment horizontal="center"/>
    </xf>
    <xf numFmtId="0" fontId="5" fillId="4" borderId="1" applyAlignment="1" pivotButton="0" quotePrefix="0" xfId="0">
      <alignment horizontal="center"/>
    </xf>
    <xf numFmtId="0" fontId="12" fillId="0" borderId="0" pivotButton="0" quotePrefix="0" xfId="0"/>
    <xf numFmtId="0" fontId="6" fillId="0" borderId="1" applyAlignment="1" pivotButton="0" quotePrefix="0" xfId="0">
      <alignment vertical="center" wrapText="1"/>
    </xf>
    <xf numFmtId="164" fontId="5" fillId="3" borderId="1" applyAlignment="1" pivotButton="0" quotePrefix="0" xfId="0">
      <alignment horizontal="center"/>
    </xf>
    <xf numFmtId="0" fontId="9" fillId="0" borderId="1" applyAlignment="1" pivotButton="0" quotePrefix="0" xfId="0">
      <alignment horizontal="center"/>
    </xf>
    <xf numFmtId="164" fontId="5" fillId="4" borderId="1" applyAlignment="1" pivotButton="0" quotePrefix="0" xfId="0">
      <alignment horizontal="center"/>
    </xf>
    <xf numFmtId="0" fontId="3" fillId="2" borderId="1" applyAlignment="1" pivotButton="0" quotePrefix="0" xfId="0">
      <alignment horizontal="center"/>
    </xf>
    <xf numFmtId="0" fontId="5" fillId="3" borderId="1" applyAlignment="1" pivotButton="0" quotePrefix="0" xfId="0">
      <alignment horizontal="center"/>
    </xf>
    <xf numFmtId="0" fontId="5" fillId="0" borderId="0" pivotButton="0" quotePrefix="0" xfId="0"/>
    <xf numFmtId="0" fontId="6" fillId="0" borderId="1" pivotButton="0" quotePrefix="0" xfId="0"/>
  </cellXfs>
  <cellStyles count="1">
    <cellStyle name="Normal" xfId="0" builtinId="0" hidden="0"/>
  </cellStyles>
  <dxfs count="1">
    <dxf>
      <font>
        <name val="Arial"/>
        <b val="1"/>
        <color rgb="008A1C12"/>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HornetForms</author>
  </authors>
  <commentList>
    <comment ref="A1" authorId="0" shapeId="0">
      <text>
        <t>Paste your HornetForms CSV here, starting at this cell, headers included. Rows 2 to 9 are EXAMPLE data: clear A2 to AR9 first.</t>
      </text>
    </comment>
    <comment ref="AL1" authorId="0" shapeId="0">
      <text>
        <t>Yellow columns are yours. Pick a Stage (a blank Stage counts as New) and type the date you first replied. The four yes or no columns are your own must-haves: you decide what they mean.</t>
      </text>
    </comment>
    <comment ref="AN1" authorId="0" shapeId="0">
      <text>
        <t>Your must-have, not a score. Pick Yes or No once you have checked it. Leave blank if you have not.</t>
      </text>
    </comment>
    <comment ref="AQ1" authorId="0" shapeId="0">
      <text>
        <t>Yes once you have spoken to the references the applicant gave.</t>
      </text>
    </comment>
    <comment ref="AT1" authorId="0" shapeId="0">
      <text>
        <t>Grey columns are worked out for you. Please do not type here. This file has no columns for date of birth, age, Social Security number, health or background checks, on purpose.</t>
      </text>
    </comment>
  </commentList>
</comments>
</file>

<file path=xl/comments/comment2.xml><?xml version="1.0" encoding="utf-8"?>
<comments xmlns="http://schemas.openxmlformats.org/spreadsheetml/2006/main">
  <authors>
    <author>HornetForms</author>
  </authors>
  <commentList>
    <comment ref="K14" authorId="0" shapeId="0">
      <text>
        <t>Type a date to see the sheet as of that day. Leave empty to use today.</t>
      </text>
    </comment>
    <comment ref="K15" authorId="0" shapeId="0">
      <text>
        <t>Your own number. The template's thank-you screen promises a reply within a few days, so 3 is only an example. Leave empty to use the example in the next column.</t>
      </text>
    </comment>
  </commentList>
</comments>
</file>

<file path=xl/comments/comment3.xml><?xml version="1.0" encoding="utf-8"?>
<comments xmlns="http://schemas.openxmlformats.org/spreadsheetml/2006/main">
  <authors>
    <author>HornetForms</author>
  </authors>
  <commentList>
    <comment ref="E1" authorId="0" shapeId="0">
      <text>
        <t>Type each shift exactly as it appears in the form's checkbox options. The sheet looks for this text inside the applicant's answer.</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tabColor rgb="00231A2E"/>
    <outlinePr summaryBelow="1" summaryRight="1"/>
    <pageSetUpPr/>
  </sheetPr>
  <dimension ref="B2:D29"/>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Caregiver applicant tracker</t>
        </is>
      </c>
    </row>
    <row r="3">
      <c r="B3" s="2" t="inlineStr">
        <is>
          <t>Move applicants from first reply to hired, and match people to shifts and areas. Works in Excel and Google Sheets.</t>
        </is>
      </c>
    </row>
    <row r="5">
      <c r="B5" s="3" t="inlineStr">
        <is>
          <t>Step</t>
        </is>
      </c>
      <c r="C5" s="3" t="inlineStr">
        <is>
          <t>What to do</t>
        </is>
      </c>
      <c r="D5" s="3" t="inlineStr">
        <is>
          <t>How</t>
        </is>
      </c>
    </row>
    <row r="6" ht="51" customHeight="1">
      <c r="B6" s="4" t="n">
        <v>1</v>
      </c>
      <c r="C6" s="5" t="inlineStr">
        <is>
          <t>Export the applications</t>
        </is>
      </c>
      <c r="D6" s="6" t="inlineStr">
        <is>
          <t>In HornetForms, open the form's Responses page and download the CSV. Already sending answers to a Google Sheet? Open that Sheet and use File, Import, Upload this file, then pick "Insert new sheet(s)".</t>
        </is>
      </c>
    </row>
    <row r="7" ht="44" customHeight="1">
      <c r="B7" s="4" t="n">
        <v>2</v>
      </c>
      <c r="C7" s="5" t="inlineStr">
        <is>
          <t>Paste them on Applicants</t>
        </is>
      </c>
      <c r="D7" s="6" t="inlineStr">
        <is>
          <t>First clear the example: select A2 to AR9 on Applicants and press Delete. Then click A1 and paste your CSV, headers included.</t>
        </is>
      </c>
    </row>
    <row r="8" ht="44" customHeight="1">
      <c r="B8" s="4" t="n">
        <v>3</v>
      </c>
      <c r="C8" s="5" t="inlineStr">
        <is>
          <t>Move people along</t>
        </is>
      </c>
      <c r="D8" s="6" t="inlineStr">
        <is>
          <t>Pick a Stage, type the date you first replied, and answer your four must-haves with Yes or No when you have checked them.</t>
        </is>
      </c>
    </row>
    <row r="9" ht="44" customHeight="1">
      <c r="B9" s="4" t="n">
        <v>4</v>
      </c>
      <c r="C9" s="5" t="inlineStr">
        <is>
          <t>Find a match for a shift</t>
        </is>
      </c>
      <c r="D9" s="6" t="inlineStr">
        <is>
          <t>On Shift match, pick a shift and an area to see who can work it. Your shift and area names live on the Lists tab.</t>
        </is>
      </c>
    </row>
    <row r="10" ht="44" customHeight="1">
      <c r="B10" s="4" t="n">
        <v>5</v>
      </c>
      <c r="C10" s="5" t="inlineStr">
        <is>
          <t>Read Pipeline</t>
        </is>
      </c>
      <c r="D10" s="6" t="inlineStr">
        <is>
          <t>Pipeline counts people per stage and role, shows who is waiting for a reply and where applicants heard about you.</t>
        </is>
      </c>
    </row>
    <row r="12">
      <c r="B12" s="7" t="inlineStr">
        <is>
          <t>Colour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Keep the pasted headers as they come from HornetForms.</t>
        </is>
      </c>
    </row>
    <row r="17">
      <c r="B17" s="7" t="inlineStr">
        <is>
          <t>Good to know</t>
        </is>
      </c>
    </row>
    <row r="18" ht="34" customHeight="1">
      <c r="C18" s="12" t="inlineStr">
        <is>
          <t>This sheet has no columns for date of birth, age, Social Security number, health or background checks, on purpose. Please keep them out of Note too. The form's age and work-eligibility answers are never read or shown here.</t>
        </is>
      </c>
    </row>
    <row r="19" ht="28" customHeight="1">
      <c r="C19" s="12" t="inlineStr">
        <is>
          <t>Nothing here scores or ranks a person. The four must-have columns are yours: you decide what Yes and No mean.</t>
        </is>
      </c>
    </row>
    <row r="20" ht="28" customHeight="1">
      <c r="C20" s="12" t="inlineStr">
        <is>
          <t>This file holds names, phone numbers and email addresses. Keep it where only the right people can open it.</t>
        </is>
      </c>
    </row>
    <row r="21" ht="28" customHeight="1">
      <c r="C21" s="12" t="inlineStr">
        <is>
          <t>The days-to-reply flag uses your own number. The example 3 is only there so the sheet works on day one.</t>
        </is>
      </c>
    </row>
    <row r="22" ht="28" customHeight="1">
      <c r="C22" s="12" t="inlineStr">
        <is>
          <t>The sheet finds columns by their header names. Renamed a question? Update its name on the Lists tab.</t>
        </is>
      </c>
    </row>
    <row r="23" ht="34" customHeight="1">
      <c r="C23" s="12" t="inlineStr">
        <is>
          <t>Do not sort or delete rows on Applicants: your yellow cells line up with the pasted rows. Paste a fresh export over the old one instead.</t>
        </is>
      </c>
    </row>
    <row r="24" ht="28" customHeight="1">
      <c r="C24" s="12" t="inlineStr">
        <is>
          <t>There is room for 500 applicants.</t>
        </is>
      </c>
    </row>
    <row r="26">
      <c r="B26" s="7" t="inlineStr">
        <is>
          <t>Example data</t>
        </is>
      </c>
    </row>
    <row r="27" ht="32" customHeight="1">
      <c r="C27" s="13" t="inlineStr">
        <is>
          <t>Rows 2 to 9 on Applicants are EXAMPLE data with invented people, so you can see Pipeline and Shift match work. Clear them before you add your own.</t>
        </is>
      </c>
    </row>
    <row r="29">
      <c r="C29" s="14" t="inlineStr">
        <is>
          <t>Made by HornetForms, hornetforms.com</t>
        </is>
      </c>
    </row>
  </sheetData>
  <mergeCells count="8">
    <mergeCell ref="C20:D20"/>
    <mergeCell ref="C21:D21"/>
    <mergeCell ref="C24:D24"/>
    <mergeCell ref="C27:D27"/>
    <mergeCell ref="C19:D19"/>
    <mergeCell ref="C22:D22"/>
    <mergeCell ref="C18:D18"/>
    <mergeCell ref="C23:D23"/>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BP5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22" customWidth="1" min="2" max="2"/>
    <col width="22" customWidth="1" min="3" max="3"/>
    <col width="24" customWidth="1" min="4" max="4"/>
    <col width="24" customWidth="1" min="5" max="5"/>
    <col width="24" customWidth="1" min="6" max="6"/>
    <col width="24" customWidth="1" min="7" max="7"/>
    <col width="24" customWidth="1" min="8" max="8"/>
    <col width="24" customWidth="1" min="9" max="9"/>
    <col width="24" customWidth="1" min="10" max="10"/>
    <col width="24" customWidth="1" min="11" max="11"/>
    <col width="24" customWidth="1" min="12" max="12"/>
    <col width="24" customWidth="1" min="13" max="13"/>
    <col width="24" customWidth="1" min="14" max="14"/>
    <col width="24" customWidth="1" min="15" max="15"/>
    <col width="24" customWidth="1" min="16" max="16"/>
    <col width="24" customWidth="1" min="17" max="17"/>
    <col width="24" customWidth="1" min="18" max="18"/>
    <col width="24" customWidth="1" min="19" max="19"/>
    <col width="24" customWidth="1" min="20" max="20"/>
    <col width="24" customWidth="1" min="21" max="21"/>
    <col width="24" customWidth="1" min="22" max="22"/>
    <col width="24" customWidth="1" min="23" max="23"/>
    <col width="24" customWidth="1" min="24" max="24"/>
    <col width="24" customWidth="1" min="25" max="25"/>
    <col width="24" customWidth="1" min="26" max="26"/>
    <col width="24" customWidth="1" min="27" max="27"/>
    <col width="24" customWidth="1" min="28" max="28"/>
    <col width="24" customWidth="1" min="29" max="29"/>
    <col width="24" customWidth="1" min="30" max="30"/>
    <col width="24" customWidth="1" min="31" max="31"/>
    <col width="24" customWidth="1" min="32" max="32"/>
    <col width="14" customWidth="1" min="33" max="33"/>
    <col width="14" customWidth="1" min="34" max="34"/>
    <col width="14" customWidth="1" min="35" max="35"/>
    <col width="14" customWidth="1" min="36" max="36"/>
    <col width="2" customWidth="1" min="37" max="37"/>
    <col width="14" customWidth="1" min="38" max="38"/>
    <col width="13" customWidth="1" min="39" max="39"/>
    <col width="11" customWidth="1" min="40" max="40"/>
    <col width="11" customWidth="1" min="41" max="41"/>
    <col width="12" customWidth="1" min="42" max="42"/>
    <col width="13" customWidth="1" min="43" max="43"/>
    <col width="30" customWidth="1" min="44" max="44"/>
    <col width="2" customWidth="1" min="45" max="45"/>
    <col width="22" customWidth="1" min="46" max="46"/>
    <col width="13" customWidth="1" min="47" max="47"/>
    <col width="22" customWidth="1" min="48" max="48"/>
    <col width="32" customWidth="1" min="49" max="49"/>
    <col width="13" customWidth="1" min="50" max="50"/>
    <col width="22" customWidth="1" min="51" max="51"/>
    <col width="13" customWidth="1" min="52" max="52"/>
    <col width="22" customWidth="1" min="53" max="53"/>
    <col width="13" customWidth="1" min="54" max="54"/>
    <col width="13" customWidth="1" min="55" max="55"/>
    <col width="13" customWidth="1" min="56" max="56"/>
    <col width="13" customWidth="1" min="57" max="57"/>
    <col width="13" customWidth="1" min="58" max="58"/>
    <col width="13" customWidth="1" min="59" max="59"/>
    <col width="13" customWidth="1" min="60" max="60"/>
    <col width="13" customWidth="1" min="61" max="61"/>
    <col width="13" customWidth="1" min="62" max="62"/>
    <col width="13" customWidth="1" min="63" max="63"/>
    <col width="13" customWidth="1" min="64" max="64"/>
    <col width="13" customWidth="1" min="65" max="65"/>
    <col width="13" customWidth="1" min="66" max="66"/>
    <col width="13" customWidth="1" min="67" max="67"/>
    <col width="13" customWidth="1" min="68" max="68"/>
  </cols>
  <sheetData>
    <row r="1" ht="48" customHeight="1">
      <c r="A1" s="3" t="inlineStr">
        <is>
          <t>Response ID</t>
        </is>
      </c>
      <c r="B1" s="3" t="inlineStr">
        <is>
          <t>Submitted at</t>
        </is>
      </c>
      <c r="C1" s="3" t="inlineStr">
        <is>
          <t>Started at</t>
        </is>
      </c>
      <c r="D1" s="3" t="inlineStr">
        <is>
          <t>Full name</t>
        </is>
      </c>
      <c r="E1" s="3" t="inlineStr">
        <is>
          <t>Phone</t>
        </is>
      </c>
      <c r="F1" s="3" t="inlineStr">
        <is>
          <t>Email</t>
        </is>
      </c>
      <c r="G1" s="3" t="inlineStr">
        <is>
          <t>Best way to reach you</t>
        </is>
      </c>
      <c r="H1" s="3" t="inlineStr">
        <is>
          <t>City or ZIP code</t>
        </is>
      </c>
      <c r="I1" s="3" t="inlineStr">
        <is>
          <t>Which role are you applying for?</t>
        </is>
      </c>
      <c r="J1" s="3" t="inlineStr">
        <is>
          <t>Are you 18 or older?</t>
        </is>
      </c>
      <c r="K1" s="3" t="inlineStr">
        <is>
          <t>Are you legally allowed to work in the US?</t>
        </is>
      </c>
      <c r="L1" s="3" t="inlineStr">
        <is>
          <t>source</t>
        </is>
      </c>
      <c r="M1" s="3" t="inlineStr">
        <is>
          <t>Which shifts can you work?</t>
        </is>
      </c>
      <c r="N1" s="3" t="inlineStr">
        <is>
          <t>How many hours a week would you like?</t>
        </is>
      </c>
      <c r="O1" s="3" t="inlineStr">
        <is>
          <t>Earliest start date</t>
        </is>
      </c>
      <c r="P1" s="3" t="inlineStr">
        <is>
          <t>Which areas can you work in?</t>
        </is>
      </c>
      <c r="Q1" s="3" t="inlineStr">
        <is>
          <t>Do you have a valid driver's license?</t>
        </is>
      </c>
      <c r="R1" s="3" t="inlineStr">
        <is>
          <t>Do you have a reliable car you can use for work?</t>
        </is>
      </c>
      <c r="S1" s="3" t="inlineStr">
        <is>
          <t>How far will you travel to a client?</t>
        </is>
      </c>
      <c r="T1" s="3" t="inlineStr">
        <is>
          <t>How long have you worked as a caregiver?</t>
        </is>
      </c>
      <c r="U1" s="3" t="inlineStr">
        <is>
          <t>What kinds of care have you given?</t>
        </is>
      </c>
      <c r="V1" s="3" t="inlineStr">
        <is>
          <t>Which certifications do you hold?</t>
        </is>
      </c>
      <c r="W1" s="3" t="inlineStr">
        <is>
          <t>Tell us about someone you enjoyed caring for</t>
        </is>
      </c>
      <c r="X1" s="3" t="inlineStr">
        <is>
          <t>Which languages do you speak?</t>
        </is>
      </c>
      <c r="Y1" s="3" t="inlineStr">
        <is>
          <t>Are you comfortable in homes with pets?</t>
        </is>
      </c>
      <c r="Z1" s="3" t="inlineStr">
        <is>
          <t>Resume (optional)</t>
        </is>
      </c>
      <c r="AA1" s="3" t="inlineStr">
        <is>
          <t>Certificates (optional)</t>
        </is>
      </c>
      <c r="AB1" s="3" t="inlineStr">
        <is>
          <t>Reference 1: name and how you know them</t>
        </is>
      </c>
      <c r="AC1" s="3" t="inlineStr">
        <is>
          <t>Reference 1: phone</t>
        </is>
      </c>
      <c r="AD1" s="3" t="inlineStr">
        <is>
          <t>Reference 2: name and how you know them</t>
        </is>
      </c>
      <c r="AE1" s="3" t="inlineStr">
        <is>
          <t>Reference 2: phone</t>
        </is>
      </c>
      <c r="AF1" s="3" t="inlineStr">
        <is>
          <t>How did you hear about us?</t>
        </is>
      </c>
      <c r="AG1" s="3" t="inlineStr">
        <is>
          <t>Form version</t>
        </is>
      </c>
      <c r="AH1" s="3" t="n"/>
      <c r="AI1" s="3" t="n"/>
      <c r="AJ1" s="3" t="n"/>
      <c r="AK1" s="15" t="n"/>
      <c r="AL1" s="16" t="inlineStr">
        <is>
          <t>Stage</t>
        </is>
      </c>
      <c r="AM1" s="16" t="inlineStr">
        <is>
          <t>Reply date</t>
        </is>
      </c>
      <c r="AN1" s="16" t="inlineStr">
        <is>
          <t>Shifts fit?</t>
        </is>
      </c>
      <c r="AO1" s="16" t="inlineStr">
        <is>
          <t>Area fits?</t>
        </is>
      </c>
      <c r="AP1" s="16" t="inlineStr">
        <is>
          <t>Can reach clients?</t>
        </is>
      </c>
      <c r="AQ1" s="16" t="inlineStr">
        <is>
          <t>Spoke to references?</t>
        </is>
      </c>
      <c r="AR1" s="16" t="inlineStr">
        <is>
          <t>Note</t>
        </is>
      </c>
      <c r="AS1" s="15" t="n"/>
      <c r="AT1" s="17" t="inlineStr">
        <is>
          <t>Name (worked out)</t>
        </is>
      </c>
      <c r="AU1" s="17" t="inlineStr">
        <is>
          <t>Phone (worked out)</t>
        </is>
      </c>
      <c r="AV1" s="17" t="inlineStr">
        <is>
          <t>Email (worked out)</t>
        </is>
      </c>
      <c r="AW1" s="17" t="inlineStr">
        <is>
          <t>Role (worked out)</t>
        </is>
      </c>
      <c r="AX1" s="17" t="inlineStr">
        <is>
          <t>Where they heard (worked out)</t>
        </is>
      </c>
      <c r="AY1" s="17" t="inlineStr">
        <is>
          <t>Shifts (worked out)</t>
        </is>
      </c>
      <c r="AZ1" s="17" t="inlineStr">
        <is>
          <t>Hours a week (worked out)</t>
        </is>
      </c>
      <c r="BA1" s="17" t="inlineStr">
        <is>
          <t>Areas (worked out)</t>
        </is>
      </c>
      <c r="BB1" s="17" t="inlineStr">
        <is>
          <t>Driver's license (worked out)</t>
        </is>
      </c>
      <c r="BC1" s="17" t="inlineStr">
        <is>
          <t>Car (worked out)</t>
        </is>
      </c>
      <c r="BD1" s="17" t="inlineStr">
        <is>
          <t>Travel distance (worked out)</t>
        </is>
      </c>
      <c r="BE1" s="17" t="inlineStr">
        <is>
          <t>Earliest start (worked out)</t>
        </is>
      </c>
      <c r="BF1" s="17" t="inlineStr">
        <is>
          <t>Languages (worked out)</t>
        </is>
      </c>
      <c r="BG1" s="17" t="inlineStr">
        <is>
          <t>Applied on (worked out)</t>
        </is>
      </c>
      <c r="BH1" s="17" t="inlineStr">
        <is>
          <t>Stage used (worked out)</t>
        </is>
      </c>
      <c r="BI1" s="17" t="inlineStr">
        <is>
          <t>Still in the running? (worked out)</t>
        </is>
      </c>
      <c r="BJ1" s="17" t="inlineStr">
        <is>
          <t>Must-haves (worked out)</t>
        </is>
      </c>
      <c r="BK1" s="17" t="inlineStr">
        <is>
          <t>Reply due? (worked out)</t>
        </is>
      </c>
      <c r="BL1" s="17" t="inlineStr">
        <is>
          <t>Days to reply (worked out)</t>
        </is>
      </c>
      <c r="BM1" s="17" t="inlineStr">
        <is>
          <t>Matches Shift match (worked out)</t>
        </is>
      </c>
      <c r="BN1" s="17" t="inlineStr">
        <is>
          <t>Match number (worked out)</t>
        </is>
      </c>
      <c r="BO1" s="17" t="inlineStr">
        <is>
          <t>First time this source shows (worked out)</t>
        </is>
      </c>
      <c r="BP1" s="17" t="inlineStr">
        <is>
          <t>Source number (worked out)</t>
        </is>
      </c>
    </row>
    <row r="2">
      <c r="A2" s="18" t="inlineStr">
        <is>
          <t>EXAMPLE-01 (delete me)</t>
        </is>
      </c>
      <c r="B2" s="18" t="inlineStr">
        <is>
          <t>2026-10-05T10:10:00.000Z</t>
        </is>
      </c>
      <c r="C2" s="18" t="inlineStr">
        <is>
          <t>2026-10-05T10:00:00.000Z</t>
        </is>
      </c>
      <c r="D2" s="18" t="inlineStr">
        <is>
          <t>Maya Brooks</t>
        </is>
      </c>
      <c r="E2" s="18" t="inlineStr">
        <is>
          <t>555-0200</t>
        </is>
      </c>
      <c r="F2" s="18" t="inlineStr">
        <is>
          <t>maya@example.com</t>
        </is>
      </c>
      <c r="G2" s="18" t="inlineStr">
        <is>
          <t>Text message</t>
        </is>
      </c>
      <c r="H2" s="18" t="inlineStr">
        <is>
          <t>Riverside</t>
        </is>
      </c>
      <c r="I2" s="18" t="inlineStr">
        <is>
          <t>Certified nursing assistant (CNA)</t>
        </is>
      </c>
      <c r="J2" s="18" t="inlineStr"/>
      <c r="K2" s="18" t="inlineStr"/>
      <c r="L2" s="18" t="inlineStr">
        <is>
          <t>indeed</t>
        </is>
      </c>
      <c r="M2" s="18" t="inlineStr">
        <is>
          <t>Weekday mornings, Weekends</t>
        </is>
      </c>
      <c r="N2" s="18" t="inlineStr">
        <is>
          <t>30 to 40</t>
        </is>
      </c>
      <c r="O2" s="18" t="inlineStr">
        <is>
          <t>2026-11-02</t>
        </is>
      </c>
      <c r="P2" s="18" t="inlineStr">
        <is>
          <t>North, East</t>
        </is>
      </c>
      <c r="Q2" s="18" t="inlineStr">
        <is>
          <t>Yes</t>
        </is>
      </c>
      <c r="R2" s="18" t="inlineStr">
        <is>
          <t>Yes</t>
        </is>
      </c>
      <c r="S2" s="18" t="inlineStr">
        <is>
          <t>Up to 20 miles</t>
        </is>
      </c>
      <c r="T2" s="18" t="inlineStr">
        <is>
          <t>1 to 3 years</t>
        </is>
      </c>
      <c r="U2" s="18" t="inlineStr"/>
      <c r="V2" s="18" t="inlineStr"/>
      <c r="W2" s="18" t="inlineStr"/>
      <c r="X2" s="18" t="inlineStr">
        <is>
          <t>English, Spanish</t>
        </is>
      </c>
      <c r="Y2" s="18" t="inlineStr">
        <is>
          <t>Yes</t>
        </is>
      </c>
      <c r="Z2" s="18" t="inlineStr"/>
      <c r="AA2" s="18" t="inlineStr"/>
      <c r="AB2" s="18" t="inlineStr"/>
      <c r="AC2" s="18" t="inlineStr"/>
      <c r="AD2" s="18" t="inlineStr"/>
      <c r="AE2" s="18" t="inlineStr"/>
      <c r="AF2" s="18" t="inlineStr">
        <is>
          <t>A job site</t>
        </is>
      </c>
      <c r="AG2" s="18" t="n">
        <v>1</v>
      </c>
      <c r="AK2" s="19" t="n"/>
      <c r="AL2" s="20" t="inlineStr">
        <is>
          <t>Interview</t>
        </is>
      </c>
      <c r="AM2" s="21" t="n">
        <v>46303</v>
      </c>
      <c r="AN2" s="20" t="inlineStr">
        <is>
          <t>Yes</t>
        </is>
      </c>
      <c r="AO2" s="20" t="inlineStr">
        <is>
          <t>Yes</t>
        </is>
      </c>
      <c r="AP2" s="20" t="inlineStr">
        <is>
          <t>Yes</t>
        </is>
      </c>
      <c r="AQ2" s="20" t="inlineStr">
        <is>
          <t>Yes</t>
        </is>
      </c>
      <c r="AR2" s="20" t="inlineStr">
        <is>
          <t>Interview Thursday</t>
        </is>
      </c>
      <c r="AS2" s="19" t="n"/>
      <c r="AT2" s="22">
        <f>IFERROR(TRIM(INDEX($A2:$AJ2,MATCH(Lists!$L$2,$A$1:$AJ$1,0))&amp;""),"")</f>
        <v/>
      </c>
      <c r="AU2" s="22">
        <f>IF(AT2="","",IFERROR(TRIM(INDEX($A2:$AJ2,MATCH(Lists!$L$3,$A$1:$AJ$1,0))&amp;""),""))</f>
        <v/>
      </c>
      <c r="AV2" s="22">
        <f>IF(AT2="","",LOWER(IFERROR(TRIM(INDEX($A2:$AJ2,MATCH(Lists!$L$4,$A$1:$AJ$1,0))&amp;""),"")))</f>
        <v/>
      </c>
      <c r="AW2" s="22">
        <f>IF(AT2="","",IFERROR(TRIM(INDEX($A2:$AJ2,MATCH(Lists!$L$5,$A$1:$AJ$1,0))&amp;""),""))</f>
        <v/>
      </c>
      <c r="AX2" s="22">
        <f>IF(AT2="","",IFERROR(TRIM(INDEX($A2:$AJ2,MATCH(Lists!$L$6,$A$1:$AJ$1,0))&amp;""),""))</f>
        <v/>
      </c>
      <c r="AY2" s="22">
        <f>IF(AT2="","",IFERROR(TRIM(INDEX($A2:$AJ2,MATCH(Lists!$L$7,$A$1:$AJ$1,0))&amp;""),""))</f>
        <v/>
      </c>
      <c r="AZ2" s="22">
        <f>IF(AT2="","",IFERROR(TRIM(INDEX($A2:$AJ2,MATCH(Lists!$L$8,$A$1:$AJ$1,0))&amp;""),""))</f>
        <v/>
      </c>
      <c r="BA2" s="22">
        <f>IF(AT2="","",IFERROR(TRIM(INDEX($A2:$AJ2,MATCH(Lists!$L$9,$A$1:$AJ$1,0))&amp;""),""))</f>
        <v/>
      </c>
      <c r="BB2" s="22">
        <f>IF(AT2="","",IFERROR(TRIM(INDEX($A2:$AJ2,MATCH(Lists!$L$10,$A$1:$AJ$1,0))&amp;""),""))</f>
        <v/>
      </c>
      <c r="BC2" s="22">
        <f>IF(AT2="","",IFERROR(TRIM(INDEX($A2:$AJ2,MATCH(Lists!$L$11,$A$1:$AJ$1,0))&amp;""),""))</f>
        <v/>
      </c>
      <c r="BD2" s="22">
        <f>IF(AT2="","",IFERROR(TRIM(INDEX($A2:$AJ2,MATCH(Lists!$L$12,$A$1:$AJ$1,0))&amp;""),""))</f>
        <v/>
      </c>
      <c r="BE2" s="23">
        <f>IF(AT2="","",IFERROR(IF(TRIM(INDEX($A2:$AJ2,MATCH(Lists!$L$13,$A$1:$AJ$1,0))&amp;"")="","",IF(ISNUMBER(INDEX($A2:$AJ2,MATCH(Lists!$L$13,$A$1:$AJ$1,0))),INT(INDEX($A2:$AJ2,MATCH(Lists!$L$13,$A$1:$AJ$1,0))),DATE(VALUE(LEFT(INDEX($A2:$AJ2,MATCH(Lists!$L$13,$A$1:$AJ$1,0)),4)),VALUE(MID(INDEX($A2:$AJ2,MATCH(Lists!$L$13,$A$1:$AJ$1,0)),6,2)),VALUE(MID(INDEX($A2:$AJ2,MATCH(Lists!$L$13,$A$1:$AJ$1,0)),9,2))))),""))</f>
        <v/>
      </c>
      <c r="BF2" s="22">
        <f>IF(AT2="","",IFERROR(TRIM(INDEX($A2:$AJ2,MATCH(Lists!$L$14,$A$1:$AJ$1,0))&amp;""),""))</f>
        <v/>
      </c>
      <c r="BG2" s="23">
        <f>IF(AT2="","",IFERROR(IF(ISNUMBER(INDEX($A2:$AJ2,MATCH(Lists!$L$15,$A$1:$AJ$1,0))),INDEX($A2:$AJ2,MATCH(Lists!$L$15,$A$1:$AJ$1,0)),DATE(VALUE(LEFT(IFERROR(TRIM(INDEX($A2:$AJ2,MATCH(Lists!$L$15,$A$1:$AJ$1,0))&amp;""),""),4)),VALUE(MID(IFERROR(TRIM(INDEX($A2:$AJ2,MATCH(Lists!$L$15,$A$1:$AJ$1,0))&amp;""),""),6,2)),VALUE(MID(IFERROR(TRIM(INDEX($A2:$AJ2,MATCH(Lists!$L$15,$A$1:$AJ$1,0))&amp;""),""),9,2)))+TIME(VALUE(MID(IFERROR(TRIM(INDEX($A2:$AJ2,MATCH(Lists!$L$15,$A$1:$AJ$1,0))&amp;""),""),12,2)),VALUE(MID(IFERROR(TRIM(INDEX($A2:$AJ2,MATCH(Lists!$L$15,$A$1:$AJ$1,0))&amp;""),""),15,2)),VALUE(MID(IFERROR(TRIM(INDEX($A2:$AJ2,MATCH(Lists!$L$15,$A$1:$AJ$1,0))&amp;""),""),18,2)))),""))</f>
        <v/>
      </c>
      <c r="BH2" s="22">
        <f>IF(AT2="","",IF(AL2="","New",AL2))</f>
        <v/>
      </c>
      <c r="BI2" s="22">
        <f>IF(AT2="",0,IF(OR(BH2="Hired",BH2="Not now"),0,1))</f>
        <v/>
      </c>
      <c r="BJ2" s="22">
        <f>IF(AT2="","",IF(COUNTIF(AN2:AQ2,"No")&gt;0,"Has a No",IF(COUNTIF(AN2:AQ2,"Yes")=4,"All yes","Still checking")))</f>
        <v/>
      </c>
      <c r="BK2" s="22">
        <f>IF(AT2="","",IF(AND(BH2="New",NOT(ISNUMBER(AM2)),ISNUMBER(BG2)),IF(Pipeline!$M$14-INT(BG2)&gt;Pipeline!$M$15,"Reply due",""),""))</f>
        <v/>
      </c>
      <c r="BL2" s="22">
        <f>IF(AT2="","",IF(AND(ISNUMBER(AM2),ISNUMBER(BG2)),MAX(0,AM2-INT(BG2)),""))</f>
        <v/>
      </c>
      <c r="BM2" s="22">
        <f>IF(BI2=0,0,IF(AND(OR('Shift match'!$B$5="",ISNUMBER(SEARCH('Shift match'!$B$5,AY2))),OR('Shift match'!$B$6="",ISNUMBER(SEARCH('Shift match'!$B$6,BA2)))),1,0))</f>
        <v/>
      </c>
      <c r="BN2" s="22">
        <f>IF(BM2=1,SUM($BM$2:BM2),"")</f>
        <v/>
      </c>
      <c r="BO2" s="22">
        <f>IF(AT2="",0,IF(AX2="",0,IF(COUNTIF($AX$2:AX2,AX2)=1,1,0)))</f>
        <v/>
      </c>
      <c r="BP2" s="22">
        <f>IF(BO2=1,SUM($BO$2:BO2),"")</f>
        <v/>
      </c>
    </row>
    <row r="3">
      <c r="A3" s="18" t="inlineStr">
        <is>
          <t>EXAMPLE-02 (delete me)</t>
        </is>
      </c>
      <c r="B3" s="18" t="inlineStr">
        <is>
          <t>2026-10-07T10:11:00.000Z</t>
        </is>
      </c>
      <c r="C3" s="18" t="inlineStr">
        <is>
          <t>2026-10-07T10:01:00.000Z</t>
        </is>
      </c>
      <c r="D3" s="18" t="inlineStr">
        <is>
          <t>Jordan Reyes</t>
        </is>
      </c>
      <c r="E3" s="18" t="inlineStr">
        <is>
          <t>555-0201</t>
        </is>
      </c>
      <c r="F3" s="18" t="inlineStr">
        <is>
          <t>jordan@example.com</t>
        </is>
      </c>
      <c r="G3" s="18" t="inlineStr">
        <is>
          <t>Text message</t>
        </is>
      </c>
      <c r="H3" s="18" t="inlineStr">
        <is>
          <t>Riverside</t>
        </is>
      </c>
      <c r="I3" s="18" t="inlineStr">
        <is>
          <t>Caregiver or personal care aide</t>
        </is>
      </c>
      <c r="J3" s="18" t="inlineStr"/>
      <c r="K3" s="18" t="inlineStr"/>
      <c r="L3" s="18" t="inlineStr">
        <is>
          <t>indeed</t>
        </is>
      </c>
      <c r="M3" s="18" t="inlineStr">
        <is>
          <t>Evenings, Overnights</t>
        </is>
      </c>
      <c r="N3" s="18" t="inlineStr">
        <is>
          <t>20 to 30</t>
        </is>
      </c>
      <c r="O3" s="18" t="inlineStr">
        <is>
          <t>2026-11-02</t>
        </is>
      </c>
      <c r="P3" s="18" t="inlineStr">
        <is>
          <t>South</t>
        </is>
      </c>
      <c r="Q3" s="18" t="inlineStr">
        <is>
          <t>Yes</t>
        </is>
      </c>
      <c r="R3" s="18" t="inlineStr">
        <is>
          <t>Yes</t>
        </is>
      </c>
      <c r="S3" s="18" t="inlineStr">
        <is>
          <t>Up to 30 miles</t>
        </is>
      </c>
      <c r="T3" s="18" t="inlineStr">
        <is>
          <t>1 to 3 years</t>
        </is>
      </c>
      <c r="U3" s="18" t="inlineStr"/>
      <c r="V3" s="18" t="inlineStr"/>
      <c r="W3" s="18" t="inlineStr"/>
      <c r="X3" s="18" t="inlineStr">
        <is>
          <t>English</t>
        </is>
      </c>
      <c r="Y3" s="18" t="inlineStr">
        <is>
          <t>Yes</t>
        </is>
      </c>
      <c r="Z3" s="18" t="inlineStr"/>
      <c r="AA3" s="18" t="inlineStr"/>
      <c r="AB3" s="18" t="inlineStr"/>
      <c r="AC3" s="18" t="inlineStr"/>
      <c r="AD3" s="18" t="inlineStr"/>
      <c r="AE3" s="18" t="inlineStr"/>
      <c r="AF3" s="18" t="inlineStr">
        <is>
          <t>A job site</t>
        </is>
      </c>
      <c r="AG3" s="18" t="n">
        <v>1</v>
      </c>
      <c r="AK3" s="19" t="n"/>
      <c r="AL3" s="20" t="inlineStr">
        <is>
          <t>Phone screen</t>
        </is>
      </c>
      <c r="AM3" s="21" t="n">
        <v>46305</v>
      </c>
      <c r="AN3" s="20" t="inlineStr">
        <is>
          <t>Yes</t>
        </is>
      </c>
      <c r="AO3" s="20" t="inlineStr"/>
      <c r="AP3" s="20" t="inlineStr">
        <is>
          <t>Yes</t>
        </is>
      </c>
      <c r="AQ3" s="20" t="inlineStr"/>
      <c r="AR3" s="20" t="inlineStr"/>
      <c r="AS3" s="19" t="n"/>
      <c r="AT3" s="22">
        <f>IFERROR(TRIM(INDEX($A3:$AJ3,MATCH(Lists!$L$2,$A$1:$AJ$1,0))&amp;""),"")</f>
        <v/>
      </c>
      <c r="AU3" s="22">
        <f>IF(AT3="","",IFERROR(TRIM(INDEX($A3:$AJ3,MATCH(Lists!$L$3,$A$1:$AJ$1,0))&amp;""),""))</f>
        <v/>
      </c>
      <c r="AV3" s="22">
        <f>IF(AT3="","",LOWER(IFERROR(TRIM(INDEX($A3:$AJ3,MATCH(Lists!$L$4,$A$1:$AJ$1,0))&amp;""),"")))</f>
        <v/>
      </c>
      <c r="AW3" s="22">
        <f>IF(AT3="","",IFERROR(TRIM(INDEX($A3:$AJ3,MATCH(Lists!$L$5,$A$1:$AJ$1,0))&amp;""),""))</f>
        <v/>
      </c>
      <c r="AX3" s="22">
        <f>IF(AT3="","",IFERROR(TRIM(INDEX($A3:$AJ3,MATCH(Lists!$L$6,$A$1:$AJ$1,0))&amp;""),""))</f>
        <v/>
      </c>
      <c r="AY3" s="22">
        <f>IF(AT3="","",IFERROR(TRIM(INDEX($A3:$AJ3,MATCH(Lists!$L$7,$A$1:$AJ$1,0))&amp;""),""))</f>
        <v/>
      </c>
      <c r="AZ3" s="22">
        <f>IF(AT3="","",IFERROR(TRIM(INDEX($A3:$AJ3,MATCH(Lists!$L$8,$A$1:$AJ$1,0))&amp;""),""))</f>
        <v/>
      </c>
      <c r="BA3" s="22">
        <f>IF(AT3="","",IFERROR(TRIM(INDEX($A3:$AJ3,MATCH(Lists!$L$9,$A$1:$AJ$1,0))&amp;""),""))</f>
        <v/>
      </c>
      <c r="BB3" s="22">
        <f>IF(AT3="","",IFERROR(TRIM(INDEX($A3:$AJ3,MATCH(Lists!$L$10,$A$1:$AJ$1,0))&amp;""),""))</f>
        <v/>
      </c>
      <c r="BC3" s="22">
        <f>IF(AT3="","",IFERROR(TRIM(INDEX($A3:$AJ3,MATCH(Lists!$L$11,$A$1:$AJ$1,0))&amp;""),""))</f>
        <v/>
      </c>
      <c r="BD3" s="22">
        <f>IF(AT3="","",IFERROR(TRIM(INDEX($A3:$AJ3,MATCH(Lists!$L$12,$A$1:$AJ$1,0))&amp;""),""))</f>
        <v/>
      </c>
      <c r="BE3" s="23">
        <f>IF(AT3="","",IFERROR(IF(TRIM(INDEX($A3:$AJ3,MATCH(Lists!$L$13,$A$1:$AJ$1,0))&amp;"")="","",IF(ISNUMBER(INDEX($A3:$AJ3,MATCH(Lists!$L$13,$A$1:$AJ$1,0))),INT(INDEX($A3:$AJ3,MATCH(Lists!$L$13,$A$1:$AJ$1,0))),DATE(VALUE(LEFT(INDEX($A3:$AJ3,MATCH(Lists!$L$13,$A$1:$AJ$1,0)),4)),VALUE(MID(INDEX($A3:$AJ3,MATCH(Lists!$L$13,$A$1:$AJ$1,0)),6,2)),VALUE(MID(INDEX($A3:$AJ3,MATCH(Lists!$L$13,$A$1:$AJ$1,0)),9,2))))),""))</f>
        <v/>
      </c>
      <c r="BF3" s="22">
        <f>IF(AT3="","",IFERROR(TRIM(INDEX($A3:$AJ3,MATCH(Lists!$L$14,$A$1:$AJ$1,0))&amp;""),""))</f>
        <v/>
      </c>
      <c r="BG3" s="23">
        <f>IF(AT3="","",IFERROR(IF(ISNUMBER(INDEX($A3:$AJ3,MATCH(Lists!$L$15,$A$1:$AJ$1,0))),INDEX($A3:$AJ3,MATCH(Lists!$L$15,$A$1:$AJ$1,0)),DATE(VALUE(LEFT(IFERROR(TRIM(INDEX($A3:$AJ3,MATCH(Lists!$L$15,$A$1:$AJ$1,0))&amp;""),""),4)),VALUE(MID(IFERROR(TRIM(INDEX($A3:$AJ3,MATCH(Lists!$L$15,$A$1:$AJ$1,0))&amp;""),""),6,2)),VALUE(MID(IFERROR(TRIM(INDEX($A3:$AJ3,MATCH(Lists!$L$15,$A$1:$AJ$1,0))&amp;""),""),9,2)))+TIME(VALUE(MID(IFERROR(TRIM(INDEX($A3:$AJ3,MATCH(Lists!$L$15,$A$1:$AJ$1,0))&amp;""),""),12,2)),VALUE(MID(IFERROR(TRIM(INDEX($A3:$AJ3,MATCH(Lists!$L$15,$A$1:$AJ$1,0))&amp;""),""),15,2)),VALUE(MID(IFERROR(TRIM(INDEX($A3:$AJ3,MATCH(Lists!$L$15,$A$1:$AJ$1,0))&amp;""),""),18,2)))),""))</f>
        <v/>
      </c>
      <c r="BH3" s="22">
        <f>IF(AT3="","",IF(AL3="","New",AL3))</f>
        <v/>
      </c>
      <c r="BI3" s="22">
        <f>IF(AT3="",0,IF(OR(BH3="Hired",BH3="Not now"),0,1))</f>
        <v/>
      </c>
      <c r="BJ3" s="22">
        <f>IF(AT3="","",IF(COUNTIF(AN3:AQ3,"No")&gt;0,"Has a No",IF(COUNTIF(AN3:AQ3,"Yes")=4,"All yes","Still checking")))</f>
        <v/>
      </c>
      <c r="BK3" s="22">
        <f>IF(AT3="","",IF(AND(BH3="New",NOT(ISNUMBER(AM3)),ISNUMBER(BG3)),IF(Pipeline!$M$14-INT(BG3)&gt;Pipeline!$M$15,"Reply due",""),""))</f>
        <v/>
      </c>
      <c r="BL3" s="22">
        <f>IF(AT3="","",IF(AND(ISNUMBER(AM3),ISNUMBER(BG3)),MAX(0,AM3-INT(BG3)),""))</f>
        <v/>
      </c>
      <c r="BM3" s="22">
        <f>IF(BI3=0,0,IF(AND(OR('Shift match'!$B$5="",ISNUMBER(SEARCH('Shift match'!$B$5,AY3))),OR('Shift match'!$B$6="",ISNUMBER(SEARCH('Shift match'!$B$6,BA3)))),1,0))</f>
        <v/>
      </c>
      <c r="BN3" s="22">
        <f>IF(BM3=1,SUM($BM$2:BM3),"")</f>
        <v/>
      </c>
      <c r="BO3" s="22">
        <f>IF(AT3="",0,IF(AX3="",0,IF(COUNTIF($AX$2:AX3,AX3)=1,1,0)))</f>
        <v/>
      </c>
      <c r="BP3" s="22">
        <f>IF(BO3=1,SUM($BO$2:BO3),"")</f>
        <v/>
      </c>
    </row>
    <row r="4">
      <c r="A4" s="18" t="inlineStr">
        <is>
          <t>EXAMPLE-03 (delete me)</t>
        </is>
      </c>
      <c r="B4" s="18" t="inlineStr">
        <is>
          <t>2026-10-09T10:12:00.000Z</t>
        </is>
      </c>
      <c r="C4" s="18" t="inlineStr">
        <is>
          <t>2026-10-09T10:02:00.000Z</t>
        </is>
      </c>
      <c r="D4" s="18" t="inlineStr">
        <is>
          <t>Priya Singh</t>
        </is>
      </c>
      <c r="E4" s="18" t="inlineStr">
        <is>
          <t>555-0202</t>
        </is>
      </c>
      <c r="F4" s="18" t="inlineStr">
        <is>
          <t>priya@example.com</t>
        </is>
      </c>
      <c r="G4" s="18" t="inlineStr">
        <is>
          <t>Text message</t>
        </is>
      </c>
      <c r="H4" s="18" t="inlineStr">
        <is>
          <t>Riverside</t>
        </is>
      </c>
      <c r="I4" s="18" t="inlineStr">
        <is>
          <t>Home health aide (HHA)</t>
        </is>
      </c>
      <c r="J4" s="18" t="inlineStr"/>
      <c r="K4" s="18" t="inlineStr"/>
      <c r="L4" s="18" t="inlineStr">
        <is>
          <t>friend</t>
        </is>
      </c>
      <c r="M4" s="18" t="inlineStr">
        <is>
          <t>Weekday mornings, Weekday afternoons</t>
        </is>
      </c>
      <c r="N4" s="18" t="inlineStr">
        <is>
          <t>30 to 40</t>
        </is>
      </c>
      <c r="O4" s="18" t="inlineStr">
        <is>
          <t>2026-11-02</t>
        </is>
      </c>
      <c r="P4" s="18" t="inlineStr">
        <is>
          <t>East, West</t>
        </is>
      </c>
      <c r="Q4" s="18" t="inlineStr">
        <is>
          <t>No</t>
        </is>
      </c>
      <c r="R4" s="18" t="inlineStr">
        <is>
          <t>No</t>
        </is>
      </c>
      <c r="S4" s="18" t="inlineStr">
        <is>
          <t>Public transport only</t>
        </is>
      </c>
      <c r="T4" s="18" t="inlineStr">
        <is>
          <t>1 to 3 years</t>
        </is>
      </c>
      <c r="U4" s="18" t="inlineStr"/>
      <c r="V4" s="18" t="inlineStr"/>
      <c r="W4" s="18" t="inlineStr"/>
      <c r="X4" s="18" t="inlineStr">
        <is>
          <t>English</t>
        </is>
      </c>
      <c r="Y4" s="18" t="inlineStr">
        <is>
          <t>Yes</t>
        </is>
      </c>
      <c r="Z4" s="18" t="inlineStr"/>
      <c r="AA4" s="18" t="inlineStr"/>
      <c r="AB4" s="18" t="inlineStr"/>
      <c r="AC4" s="18" t="inlineStr"/>
      <c r="AD4" s="18" t="inlineStr"/>
      <c r="AE4" s="18" t="inlineStr"/>
      <c r="AF4" s="18" t="inlineStr">
        <is>
          <t>A job site</t>
        </is>
      </c>
      <c r="AG4" s="18" t="n">
        <v>1</v>
      </c>
      <c r="AK4" s="19" t="n"/>
      <c r="AL4" s="20" t="inlineStr">
        <is>
          <t>Offer</t>
        </is>
      </c>
      <c r="AM4" s="21" t="n">
        <v>46307</v>
      </c>
      <c r="AN4" s="20" t="inlineStr">
        <is>
          <t>Yes</t>
        </is>
      </c>
      <c r="AO4" s="20" t="inlineStr">
        <is>
          <t>Yes</t>
        </is>
      </c>
      <c r="AP4" s="20" t="inlineStr">
        <is>
          <t>Yes</t>
        </is>
      </c>
      <c r="AQ4" s="20" t="inlineStr">
        <is>
          <t>Yes</t>
        </is>
      </c>
      <c r="AR4" s="20" t="inlineStr">
        <is>
          <t>Offer sent</t>
        </is>
      </c>
      <c r="AS4" s="19" t="n"/>
      <c r="AT4" s="22">
        <f>IFERROR(TRIM(INDEX($A4:$AJ4,MATCH(Lists!$L$2,$A$1:$AJ$1,0))&amp;""),"")</f>
        <v/>
      </c>
      <c r="AU4" s="22">
        <f>IF(AT4="","",IFERROR(TRIM(INDEX($A4:$AJ4,MATCH(Lists!$L$3,$A$1:$AJ$1,0))&amp;""),""))</f>
        <v/>
      </c>
      <c r="AV4" s="22">
        <f>IF(AT4="","",LOWER(IFERROR(TRIM(INDEX($A4:$AJ4,MATCH(Lists!$L$4,$A$1:$AJ$1,0))&amp;""),"")))</f>
        <v/>
      </c>
      <c r="AW4" s="22">
        <f>IF(AT4="","",IFERROR(TRIM(INDEX($A4:$AJ4,MATCH(Lists!$L$5,$A$1:$AJ$1,0))&amp;""),""))</f>
        <v/>
      </c>
      <c r="AX4" s="22">
        <f>IF(AT4="","",IFERROR(TRIM(INDEX($A4:$AJ4,MATCH(Lists!$L$6,$A$1:$AJ$1,0))&amp;""),""))</f>
        <v/>
      </c>
      <c r="AY4" s="22">
        <f>IF(AT4="","",IFERROR(TRIM(INDEX($A4:$AJ4,MATCH(Lists!$L$7,$A$1:$AJ$1,0))&amp;""),""))</f>
        <v/>
      </c>
      <c r="AZ4" s="22">
        <f>IF(AT4="","",IFERROR(TRIM(INDEX($A4:$AJ4,MATCH(Lists!$L$8,$A$1:$AJ$1,0))&amp;""),""))</f>
        <v/>
      </c>
      <c r="BA4" s="22">
        <f>IF(AT4="","",IFERROR(TRIM(INDEX($A4:$AJ4,MATCH(Lists!$L$9,$A$1:$AJ$1,0))&amp;""),""))</f>
        <v/>
      </c>
      <c r="BB4" s="22">
        <f>IF(AT4="","",IFERROR(TRIM(INDEX($A4:$AJ4,MATCH(Lists!$L$10,$A$1:$AJ$1,0))&amp;""),""))</f>
        <v/>
      </c>
      <c r="BC4" s="22">
        <f>IF(AT4="","",IFERROR(TRIM(INDEX($A4:$AJ4,MATCH(Lists!$L$11,$A$1:$AJ$1,0))&amp;""),""))</f>
        <v/>
      </c>
      <c r="BD4" s="22">
        <f>IF(AT4="","",IFERROR(TRIM(INDEX($A4:$AJ4,MATCH(Lists!$L$12,$A$1:$AJ$1,0))&amp;""),""))</f>
        <v/>
      </c>
      <c r="BE4" s="23">
        <f>IF(AT4="","",IFERROR(IF(TRIM(INDEX($A4:$AJ4,MATCH(Lists!$L$13,$A$1:$AJ$1,0))&amp;"")="","",IF(ISNUMBER(INDEX($A4:$AJ4,MATCH(Lists!$L$13,$A$1:$AJ$1,0))),INT(INDEX($A4:$AJ4,MATCH(Lists!$L$13,$A$1:$AJ$1,0))),DATE(VALUE(LEFT(INDEX($A4:$AJ4,MATCH(Lists!$L$13,$A$1:$AJ$1,0)),4)),VALUE(MID(INDEX($A4:$AJ4,MATCH(Lists!$L$13,$A$1:$AJ$1,0)),6,2)),VALUE(MID(INDEX($A4:$AJ4,MATCH(Lists!$L$13,$A$1:$AJ$1,0)),9,2))))),""))</f>
        <v/>
      </c>
      <c r="BF4" s="22">
        <f>IF(AT4="","",IFERROR(TRIM(INDEX($A4:$AJ4,MATCH(Lists!$L$14,$A$1:$AJ$1,0))&amp;""),""))</f>
        <v/>
      </c>
      <c r="BG4" s="23">
        <f>IF(AT4="","",IFERROR(IF(ISNUMBER(INDEX($A4:$AJ4,MATCH(Lists!$L$15,$A$1:$AJ$1,0))),INDEX($A4:$AJ4,MATCH(Lists!$L$15,$A$1:$AJ$1,0)),DATE(VALUE(LEFT(IFERROR(TRIM(INDEX($A4:$AJ4,MATCH(Lists!$L$15,$A$1:$AJ$1,0))&amp;""),""),4)),VALUE(MID(IFERROR(TRIM(INDEX($A4:$AJ4,MATCH(Lists!$L$15,$A$1:$AJ$1,0))&amp;""),""),6,2)),VALUE(MID(IFERROR(TRIM(INDEX($A4:$AJ4,MATCH(Lists!$L$15,$A$1:$AJ$1,0))&amp;""),""),9,2)))+TIME(VALUE(MID(IFERROR(TRIM(INDEX($A4:$AJ4,MATCH(Lists!$L$15,$A$1:$AJ$1,0))&amp;""),""),12,2)),VALUE(MID(IFERROR(TRIM(INDEX($A4:$AJ4,MATCH(Lists!$L$15,$A$1:$AJ$1,0))&amp;""),""),15,2)),VALUE(MID(IFERROR(TRIM(INDEX($A4:$AJ4,MATCH(Lists!$L$15,$A$1:$AJ$1,0))&amp;""),""),18,2)))),""))</f>
        <v/>
      </c>
      <c r="BH4" s="22">
        <f>IF(AT4="","",IF(AL4="","New",AL4))</f>
        <v/>
      </c>
      <c r="BI4" s="22">
        <f>IF(AT4="",0,IF(OR(BH4="Hired",BH4="Not now"),0,1))</f>
        <v/>
      </c>
      <c r="BJ4" s="22">
        <f>IF(AT4="","",IF(COUNTIF(AN4:AQ4,"No")&gt;0,"Has a No",IF(COUNTIF(AN4:AQ4,"Yes")=4,"All yes","Still checking")))</f>
        <v/>
      </c>
      <c r="BK4" s="22">
        <f>IF(AT4="","",IF(AND(BH4="New",NOT(ISNUMBER(AM4)),ISNUMBER(BG4)),IF(Pipeline!$M$14-INT(BG4)&gt;Pipeline!$M$15,"Reply due",""),""))</f>
        <v/>
      </c>
      <c r="BL4" s="22">
        <f>IF(AT4="","",IF(AND(ISNUMBER(AM4),ISNUMBER(BG4)),MAX(0,AM4-INT(BG4)),""))</f>
        <v/>
      </c>
      <c r="BM4" s="22">
        <f>IF(BI4=0,0,IF(AND(OR('Shift match'!$B$5="",ISNUMBER(SEARCH('Shift match'!$B$5,AY4))),OR('Shift match'!$B$6="",ISNUMBER(SEARCH('Shift match'!$B$6,BA4)))),1,0))</f>
        <v/>
      </c>
      <c r="BN4" s="22">
        <f>IF(BM4=1,SUM($BM$2:BM4),"")</f>
        <v/>
      </c>
      <c r="BO4" s="22">
        <f>IF(AT4="",0,IF(AX4="",0,IF(COUNTIF($AX$2:AX4,AX4)=1,1,0)))</f>
        <v/>
      </c>
      <c r="BP4" s="22">
        <f>IF(BO4=1,SUM($BO$2:BO4),"")</f>
        <v/>
      </c>
    </row>
    <row r="5">
      <c r="A5" s="18" t="inlineStr">
        <is>
          <t>EXAMPLE-04 (delete me)</t>
        </is>
      </c>
      <c r="B5" s="18" t="inlineStr">
        <is>
          <t>2026-10-12T10:13:00.000Z</t>
        </is>
      </c>
      <c r="C5" s="18" t="inlineStr">
        <is>
          <t>2026-10-12T10:03:00.000Z</t>
        </is>
      </c>
      <c r="D5" s="18" t="inlineStr">
        <is>
          <t>Sam Carter</t>
        </is>
      </c>
      <c r="E5" s="18" t="inlineStr">
        <is>
          <t>555-0203</t>
        </is>
      </c>
      <c r="F5" s="18" t="inlineStr">
        <is>
          <t>sam@example.com</t>
        </is>
      </c>
      <c r="G5" s="18" t="inlineStr">
        <is>
          <t>Text message</t>
        </is>
      </c>
      <c r="H5" s="18" t="inlineStr">
        <is>
          <t>Riverside</t>
        </is>
      </c>
      <c r="I5" s="18" t="inlineStr">
        <is>
          <t>Companion</t>
        </is>
      </c>
      <c r="J5" s="18" t="inlineStr"/>
      <c r="K5" s="18" t="inlineStr"/>
      <c r="L5" s="18" t="inlineStr">
        <is>
          <t>facebook</t>
        </is>
      </c>
      <c r="M5" s="18" t="inlineStr">
        <is>
          <t>Weekends</t>
        </is>
      </c>
      <c r="N5" s="18" t="inlineStr">
        <is>
          <t>Under 20</t>
        </is>
      </c>
      <c r="O5" s="18" t="inlineStr">
        <is>
          <t>2026-11-02</t>
        </is>
      </c>
      <c r="P5" s="18" t="inlineStr">
        <is>
          <t>North</t>
        </is>
      </c>
      <c r="Q5" s="18" t="inlineStr">
        <is>
          <t>Yes</t>
        </is>
      </c>
      <c r="R5" s="18" t="inlineStr">
        <is>
          <t>Yes</t>
        </is>
      </c>
      <c r="S5" s="18" t="inlineStr">
        <is>
          <t>Up to 10 miles</t>
        </is>
      </c>
      <c r="T5" s="18" t="inlineStr">
        <is>
          <t>1 to 3 years</t>
        </is>
      </c>
      <c r="U5" s="18" t="inlineStr"/>
      <c r="V5" s="18" t="inlineStr"/>
      <c r="W5" s="18" t="inlineStr"/>
      <c r="X5" s="18" t="inlineStr">
        <is>
          <t>English</t>
        </is>
      </c>
      <c r="Y5" s="18" t="inlineStr">
        <is>
          <t>Yes</t>
        </is>
      </c>
      <c r="Z5" s="18" t="inlineStr"/>
      <c r="AA5" s="18" t="inlineStr"/>
      <c r="AB5" s="18" t="inlineStr"/>
      <c r="AC5" s="18" t="inlineStr"/>
      <c r="AD5" s="18" t="inlineStr"/>
      <c r="AE5" s="18" t="inlineStr"/>
      <c r="AF5" s="18" t="inlineStr">
        <is>
          <t>A job site</t>
        </is>
      </c>
      <c r="AG5" s="18" t="n">
        <v>1</v>
      </c>
      <c r="AK5" s="19" t="n"/>
      <c r="AL5" s="20" t="inlineStr">
        <is>
          <t>New</t>
        </is>
      </c>
      <c r="AM5" s="21" t="n"/>
      <c r="AN5" s="20" t="inlineStr"/>
      <c r="AO5" s="20" t="inlineStr"/>
      <c r="AP5" s="20" t="inlineStr"/>
      <c r="AQ5" s="20" t="inlineStr"/>
      <c r="AR5" s="20" t="inlineStr"/>
      <c r="AS5" s="19" t="n"/>
      <c r="AT5" s="22">
        <f>IFERROR(TRIM(INDEX($A5:$AJ5,MATCH(Lists!$L$2,$A$1:$AJ$1,0))&amp;""),"")</f>
        <v/>
      </c>
      <c r="AU5" s="22">
        <f>IF(AT5="","",IFERROR(TRIM(INDEX($A5:$AJ5,MATCH(Lists!$L$3,$A$1:$AJ$1,0))&amp;""),""))</f>
        <v/>
      </c>
      <c r="AV5" s="22">
        <f>IF(AT5="","",LOWER(IFERROR(TRIM(INDEX($A5:$AJ5,MATCH(Lists!$L$4,$A$1:$AJ$1,0))&amp;""),"")))</f>
        <v/>
      </c>
      <c r="AW5" s="22">
        <f>IF(AT5="","",IFERROR(TRIM(INDEX($A5:$AJ5,MATCH(Lists!$L$5,$A$1:$AJ$1,0))&amp;""),""))</f>
        <v/>
      </c>
      <c r="AX5" s="22">
        <f>IF(AT5="","",IFERROR(TRIM(INDEX($A5:$AJ5,MATCH(Lists!$L$6,$A$1:$AJ$1,0))&amp;""),""))</f>
        <v/>
      </c>
      <c r="AY5" s="22">
        <f>IF(AT5="","",IFERROR(TRIM(INDEX($A5:$AJ5,MATCH(Lists!$L$7,$A$1:$AJ$1,0))&amp;""),""))</f>
        <v/>
      </c>
      <c r="AZ5" s="22">
        <f>IF(AT5="","",IFERROR(TRIM(INDEX($A5:$AJ5,MATCH(Lists!$L$8,$A$1:$AJ$1,0))&amp;""),""))</f>
        <v/>
      </c>
      <c r="BA5" s="22">
        <f>IF(AT5="","",IFERROR(TRIM(INDEX($A5:$AJ5,MATCH(Lists!$L$9,$A$1:$AJ$1,0))&amp;""),""))</f>
        <v/>
      </c>
      <c r="BB5" s="22">
        <f>IF(AT5="","",IFERROR(TRIM(INDEX($A5:$AJ5,MATCH(Lists!$L$10,$A$1:$AJ$1,0))&amp;""),""))</f>
        <v/>
      </c>
      <c r="BC5" s="22">
        <f>IF(AT5="","",IFERROR(TRIM(INDEX($A5:$AJ5,MATCH(Lists!$L$11,$A$1:$AJ$1,0))&amp;""),""))</f>
        <v/>
      </c>
      <c r="BD5" s="22">
        <f>IF(AT5="","",IFERROR(TRIM(INDEX($A5:$AJ5,MATCH(Lists!$L$12,$A$1:$AJ$1,0))&amp;""),""))</f>
        <v/>
      </c>
      <c r="BE5" s="23">
        <f>IF(AT5="","",IFERROR(IF(TRIM(INDEX($A5:$AJ5,MATCH(Lists!$L$13,$A$1:$AJ$1,0))&amp;"")="","",IF(ISNUMBER(INDEX($A5:$AJ5,MATCH(Lists!$L$13,$A$1:$AJ$1,0))),INT(INDEX($A5:$AJ5,MATCH(Lists!$L$13,$A$1:$AJ$1,0))),DATE(VALUE(LEFT(INDEX($A5:$AJ5,MATCH(Lists!$L$13,$A$1:$AJ$1,0)),4)),VALUE(MID(INDEX($A5:$AJ5,MATCH(Lists!$L$13,$A$1:$AJ$1,0)),6,2)),VALUE(MID(INDEX($A5:$AJ5,MATCH(Lists!$L$13,$A$1:$AJ$1,0)),9,2))))),""))</f>
        <v/>
      </c>
      <c r="BF5" s="22">
        <f>IF(AT5="","",IFERROR(TRIM(INDEX($A5:$AJ5,MATCH(Lists!$L$14,$A$1:$AJ$1,0))&amp;""),""))</f>
        <v/>
      </c>
      <c r="BG5" s="23">
        <f>IF(AT5="","",IFERROR(IF(ISNUMBER(INDEX($A5:$AJ5,MATCH(Lists!$L$15,$A$1:$AJ$1,0))),INDEX($A5:$AJ5,MATCH(Lists!$L$15,$A$1:$AJ$1,0)),DATE(VALUE(LEFT(IFERROR(TRIM(INDEX($A5:$AJ5,MATCH(Lists!$L$15,$A$1:$AJ$1,0))&amp;""),""),4)),VALUE(MID(IFERROR(TRIM(INDEX($A5:$AJ5,MATCH(Lists!$L$15,$A$1:$AJ$1,0))&amp;""),""),6,2)),VALUE(MID(IFERROR(TRIM(INDEX($A5:$AJ5,MATCH(Lists!$L$15,$A$1:$AJ$1,0))&amp;""),""),9,2)))+TIME(VALUE(MID(IFERROR(TRIM(INDEX($A5:$AJ5,MATCH(Lists!$L$15,$A$1:$AJ$1,0))&amp;""),""),12,2)),VALUE(MID(IFERROR(TRIM(INDEX($A5:$AJ5,MATCH(Lists!$L$15,$A$1:$AJ$1,0))&amp;""),""),15,2)),VALUE(MID(IFERROR(TRIM(INDEX($A5:$AJ5,MATCH(Lists!$L$15,$A$1:$AJ$1,0))&amp;""),""),18,2)))),""))</f>
        <v/>
      </c>
      <c r="BH5" s="22">
        <f>IF(AT5="","",IF(AL5="","New",AL5))</f>
        <v/>
      </c>
      <c r="BI5" s="22">
        <f>IF(AT5="",0,IF(OR(BH5="Hired",BH5="Not now"),0,1))</f>
        <v/>
      </c>
      <c r="BJ5" s="22">
        <f>IF(AT5="","",IF(COUNTIF(AN5:AQ5,"No")&gt;0,"Has a No",IF(COUNTIF(AN5:AQ5,"Yes")=4,"All yes","Still checking")))</f>
        <v/>
      </c>
      <c r="BK5" s="22">
        <f>IF(AT5="","",IF(AND(BH5="New",NOT(ISNUMBER(AM5)),ISNUMBER(BG5)),IF(Pipeline!$M$14-INT(BG5)&gt;Pipeline!$M$15,"Reply due",""),""))</f>
        <v/>
      </c>
      <c r="BL5" s="22">
        <f>IF(AT5="","",IF(AND(ISNUMBER(AM5),ISNUMBER(BG5)),MAX(0,AM5-INT(BG5)),""))</f>
        <v/>
      </c>
      <c r="BM5" s="22">
        <f>IF(BI5=0,0,IF(AND(OR('Shift match'!$B$5="",ISNUMBER(SEARCH('Shift match'!$B$5,AY5))),OR('Shift match'!$B$6="",ISNUMBER(SEARCH('Shift match'!$B$6,BA5)))),1,0))</f>
        <v/>
      </c>
      <c r="BN5" s="22">
        <f>IF(BM5=1,SUM($BM$2:BM5),"")</f>
        <v/>
      </c>
      <c r="BO5" s="22">
        <f>IF(AT5="",0,IF(AX5="",0,IF(COUNTIF($AX$2:AX5,AX5)=1,1,0)))</f>
        <v/>
      </c>
      <c r="BP5" s="22">
        <f>IF(BO5=1,SUM($BO$2:BO5),"")</f>
        <v/>
      </c>
    </row>
    <row r="6">
      <c r="A6" s="18" t="inlineStr">
        <is>
          <t>EXAMPLE-05 (delete me)</t>
        </is>
      </c>
      <c r="B6" s="18" t="inlineStr">
        <is>
          <t>2026-10-14T10:14:00.000Z</t>
        </is>
      </c>
      <c r="C6" s="18" t="inlineStr">
        <is>
          <t>2026-10-14T10:04:00.000Z</t>
        </is>
      </c>
      <c r="D6" s="18" t="inlineStr">
        <is>
          <t>Lena Novak</t>
        </is>
      </c>
      <c r="E6" s="18" t="inlineStr">
        <is>
          <t>555-0204</t>
        </is>
      </c>
      <c r="F6" s="18" t="inlineStr">
        <is>
          <t>lena@example.com</t>
        </is>
      </c>
      <c r="G6" s="18" t="inlineStr">
        <is>
          <t>Text message</t>
        </is>
      </c>
      <c r="H6" s="18" t="inlineStr">
        <is>
          <t>Riverside</t>
        </is>
      </c>
      <c r="I6" s="18" t="inlineStr">
        <is>
          <t>Caregiver or personal care aide</t>
        </is>
      </c>
      <c r="J6" s="18" t="inlineStr"/>
      <c r="K6" s="18" t="inlineStr"/>
      <c r="L6" s="18" t="inlineStr">
        <is>
          <t>indeed</t>
        </is>
      </c>
      <c r="M6" s="18" t="inlineStr">
        <is>
          <t>Overnights, Live-in</t>
        </is>
      </c>
      <c r="N6" s="18" t="inlineStr">
        <is>
          <t>40 or more</t>
        </is>
      </c>
      <c r="O6" s="18" t="inlineStr">
        <is>
          <t>2026-11-02</t>
        </is>
      </c>
      <c r="P6" s="18" t="inlineStr">
        <is>
          <t>South, West</t>
        </is>
      </c>
      <c r="Q6" s="18" t="inlineStr">
        <is>
          <t>Yes</t>
        </is>
      </c>
      <c r="R6" s="18" t="inlineStr">
        <is>
          <t>Yes</t>
        </is>
      </c>
      <c r="S6" s="18" t="inlineStr">
        <is>
          <t>Up to 30 miles</t>
        </is>
      </c>
      <c r="T6" s="18" t="inlineStr">
        <is>
          <t>1 to 3 years</t>
        </is>
      </c>
      <c r="U6" s="18" t="inlineStr"/>
      <c r="V6" s="18" t="inlineStr"/>
      <c r="W6" s="18" t="inlineStr"/>
      <c r="X6" s="18" t="inlineStr">
        <is>
          <t>English</t>
        </is>
      </c>
      <c r="Y6" s="18" t="inlineStr">
        <is>
          <t>Yes</t>
        </is>
      </c>
      <c r="Z6" s="18" t="inlineStr"/>
      <c r="AA6" s="18" t="inlineStr"/>
      <c r="AB6" s="18" t="inlineStr"/>
      <c r="AC6" s="18" t="inlineStr"/>
      <c r="AD6" s="18" t="inlineStr"/>
      <c r="AE6" s="18" t="inlineStr"/>
      <c r="AF6" s="18" t="inlineStr">
        <is>
          <t>A job site</t>
        </is>
      </c>
      <c r="AG6" s="18" t="n">
        <v>1</v>
      </c>
      <c r="AK6" s="19" t="n"/>
      <c r="AL6" s="20" t="inlineStr">
        <is>
          <t>New</t>
        </is>
      </c>
      <c r="AM6" s="21" t="n"/>
      <c r="AN6" s="20" t="inlineStr"/>
      <c r="AO6" s="20" t="inlineStr"/>
      <c r="AP6" s="20" t="inlineStr"/>
      <c r="AQ6" s="20" t="inlineStr"/>
      <c r="AR6" s="20" t="inlineStr">
        <is>
          <t>Waiting for a reply</t>
        </is>
      </c>
      <c r="AS6" s="19" t="n"/>
      <c r="AT6" s="22">
        <f>IFERROR(TRIM(INDEX($A6:$AJ6,MATCH(Lists!$L$2,$A$1:$AJ$1,0))&amp;""),"")</f>
        <v/>
      </c>
      <c r="AU6" s="22">
        <f>IF(AT6="","",IFERROR(TRIM(INDEX($A6:$AJ6,MATCH(Lists!$L$3,$A$1:$AJ$1,0))&amp;""),""))</f>
        <v/>
      </c>
      <c r="AV6" s="22">
        <f>IF(AT6="","",LOWER(IFERROR(TRIM(INDEX($A6:$AJ6,MATCH(Lists!$L$4,$A$1:$AJ$1,0))&amp;""),"")))</f>
        <v/>
      </c>
      <c r="AW6" s="22">
        <f>IF(AT6="","",IFERROR(TRIM(INDEX($A6:$AJ6,MATCH(Lists!$L$5,$A$1:$AJ$1,0))&amp;""),""))</f>
        <v/>
      </c>
      <c r="AX6" s="22">
        <f>IF(AT6="","",IFERROR(TRIM(INDEX($A6:$AJ6,MATCH(Lists!$L$6,$A$1:$AJ$1,0))&amp;""),""))</f>
        <v/>
      </c>
      <c r="AY6" s="22">
        <f>IF(AT6="","",IFERROR(TRIM(INDEX($A6:$AJ6,MATCH(Lists!$L$7,$A$1:$AJ$1,0))&amp;""),""))</f>
        <v/>
      </c>
      <c r="AZ6" s="22">
        <f>IF(AT6="","",IFERROR(TRIM(INDEX($A6:$AJ6,MATCH(Lists!$L$8,$A$1:$AJ$1,0))&amp;""),""))</f>
        <v/>
      </c>
      <c r="BA6" s="22">
        <f>IF(AT6="","",IFERROR(TRIM(INDEX($A6:$AJ6,MATCH(Lists!$L$9,$A$1:$AJ$1,0))&amp;""),""))</f>
        <v/>
      </c>
      <c r="BB6" s="22">
        <f>IF(AT6="","",IFERROR(TRIM(INDEX($A6:$AJ6,MATCH(Lists!$L$10,$A$1:$AJ$1,0))&amp;""),""))</f>
        <v/>
      </c>
      <c r="BC6" s="22">
        <f>IF(AT6="","",IFERROR(TRIM(INDEX($A6:$AJ6,MATCH(Lists!$L$11,$A$1:$AJ$1,0))&amp;""),""))</f>
        <v/>
      </c>
      <c r="BD6" s="22">
        <f>IF(AT6="","",IFERROR(TRIM(INDEX($A6:$AJ6,MATCH(Lists!$L$12,$A$1:$AJ$1,0))&amp;""),""))</f>
        <v/>
      </c>
      <c r="BE6" s="23">
        <f>IF(AT6="","",IFERROR(IF(TRIM(INDEX($A6:$AJ6,MATCH(Lists!$L$13,$A$1:$AJ$1,0))&amp;"")="","",IF(ISNUMBER(INDEX($A6:$AJ6,MATCH(Lists!$L$13,$A$1:$AJ$1,0))),INT(INDEX($A6:$AJ6,MATCH(Lists!$L$13,$A$1:$AJ$1,0))),DATE(VALUE(LEFT(INDEX($A6:$AJ6,MATCH(Lists!$L$13,$A$1:$AJ$1,0)),4)),VALUE(MID(INDEX($A6:$AJ6,MATCH(Lists!$L$13,$A$1:$AJ$1,0)),6,2)),VALUE(MID(INDEX($A6:$AJ6,MATCH(Lists!$L$13,$A$1:$AJ$1,0)),9,2))))),""))</f>
        <v/>
      </c>
      <c r="BF6" s="22">
        <f>IF(AT6="","",IFERROR(TRIM(INDEX($A6:$AJ6,MATCH(Lists!$L$14,$A$1:$AJ$1,0))&amp;""),""))</f>
        <v/>
      </c>
      <c r="BG6" s="23">
        <f>IF(AT6="","",IFERROR(IF(ISNUMBER(INDEX($A6:$AJ6,MATCH(Lists!$L$15,$A$1:$AJ$1,0))),INDEX($A6:$AJ6,MATCH(Lists!$L$15,$A$1:$AJ$1,0)),DATE(VALUE(LEFT(IFERROR(TRIM(INDEX($A6:$AJ6,MATCH(Lists!$L$15,$A$1:$AJ$1,0))&amp;""),""),4)),VALUE(MID(IFERROR(TRIM(INDEX($A6:$AJ6,MATCH(Lists!$L$15,$A$1:$AJ$1,0))&amp;""),""),6,2)),VALUE(MID(IFERROR(TRIM(INDEX($A6:$AJ6,MATCH(Lists!$L$15,$A$1:$AJ$1,0))&amp;""),""),9,2)))+TIME(VALUE(MID(IFERROR(TRIM(INDEX($A6:$AJ6,MATCH(Lists!$L$15,$A$1:$AJ$1,0))&amp;""),""),12,2)),VALUE(MID(IFERROR(TRIM(INDEX($A6:$AJ6,MATCH(Lists!$L$15,$A$1:$AJ$1,0))&amp;""),""),15,2)),VALUE(MID(IFERROR(TRIM(INDEX($A6:$AJ6,MATCH(Lists!$L$15,$A$1:$AJ$1,0))&amp;""),""),18,2)))),""))</f>
        <v/>
      </c>
      <c r="BH6" s="22">
        <f>IF(AT6="","",IF(AL6="","New",AL6))</f>
        <v/>
      </c>
      <c r="BI6" s="22">
        <f>IF(AT6="",0,IF(OR(BH6="Hired",BH6="Not now"),0,1))</f>
        <v/>
      </c>
      <c r="BJ6" s="22">
        <f>IF(AT6="","",IF(COUNTIF(AN6:AQ6,"No")&gt;0,"Has a No",IF(COUNTIF(AN6:AQ6,"Yes")=4,"All yes","Still checking")))</f>
        <v/>
      </c>
      <c r="BK6" s="22">
        <f>IF(AT6="","",IF(AND(BH6="New",NOT(ISNUMBER(AM6)),ISNUMBER(BG6)),IF(Pipeline!$M$14-INT(BG6)&gt;Pipeline!$M$15,"Reply due",""),""))</f>
        <v/>
      </c>
      <c r="BL6" s="22">
        <f>IF(AT6="","",IF(AND(ISNUMBER(AM6),ISNUMBER(BG6)),MAX(0,AM6-INT(BG6)),""))</f>
        <v/>
      </c>
      <c r="BM6" s="22">
        <f>IF(BI6=0,0,IF(AND(OR('Shift match'!$B$5="",ISNUMBER(SEARCH('Shift match'!$B$5,AY6))),OR('Shift match'!$B$6="",ISNUMBER(SEARCH('Shift match'!$B$6,BA6)))),1,0))</f>
        <v/>
      </c>
      <c r="BN6" s="22">
        <f>IF(BM6=1,SUM($BM$2:BM6),"")</f>
        <v/>
      </c>
      <c r="BO6" s="22">
        <f>IF(AT6="",0,IF(AX6="",0,IF(COUNTIF($AX$2:AX6,AX6)=1,1,0)))</f>
        <v/>
      </c>
      <c r="BP6" s="22">
        <f>IF(BO6=1,SUM($BO$2:BO6),"")</f>
        <v/>
      </c>
    </row>
    <row r="7">
      <c r="A7" s="18" t="inlineStr">
        <is>
          <t>EXAMPLE-06 (delete me)</t>
        </is>
      </c>
      <c r="B7" s="18" t="inlineStr">
        <is>
          <t>2026-10-06T10:15:00.000Z</t>
        </is>
      </c>
      <c r="C7" s="18" t="inlineStr">
        <is>
          <t>2026-10-06T10:05:00.000Z</t>
        </is>
      </c>
      <c r="D7" s="18" t="inlineStr">
        <is>
          <t>Omar Hassan</t>
        </is>
      </c>
      <c r="E7" s="18" t="inlineStr">
        <is>
          <t>555-0205</t>
        </is>
      </c>
      <c r="F7" s="18" t="inlineStr">
        <is>
          <t>omar@example.com</t>
        </is>
      </c>
      <c r="G7" s="18" t="inlineStr">
        <is>
          <t>Text message</t>
        </is>
      </c>
      <c r="H7" s="18" t="inlineStr">
        <is>
          <t>Riverside</t>
        </is>
      </c>
      <c r="I7" s="18" t="inlineStr">
        <is>
          <t>Certified nursing assistant (CNA)</t>
        </is>
      </c>
      <c r="J7" s="18" t="inlineStr"/>
      <c r="K7" s="18" t="inlineStr"/>
      <c r="L7" s="18" t="inlineStr">
        <is>
          <t>website</t>
        </is>
      </c>
      <c r="M7" s="18" t="inlineStr">
        <is>
          <t>Weekday afternoons, Evenings</t>
        </is>
      </c>
      <c r="N7" s="18" t="inlineStr">
        <is>
          <t>20 to 30</t>
        </is>
      </c>
      <c r="O7" s="18" t="inlineStr">
        <is>
          <t>2026-11-02</t>
        </is>
      </c>
      <c r="P7" s="18" t="inlineStr">
        <is>
          <t>North</t>
        </is>
      </c>
      <c r="Q7" s="18" t="inlineStr">
        <is>
          <t>Yes</t>
        </is>
      </c>
      <c r="R7" s="18" t="inlineStr">
        <is>
          <t>No</t>
        </is>
      </c>
      <c r="S7" s="18" t="inlineStr">
        <is>
          <t>Up to 10 miles</t>
        </is>
      </c>
      <c r="T7" s="18" t="inlineStr">
        <is>
          <t>1 to 3 years</t>
        </is>
      </c>
      <c r="U7" s="18" t="inlineStr"/>
      <c r="V7" s="18" t="inlineStr"/>
      <c r="W7" s="18" t="inlineStr"/>
      <c r="X7" s="18" t="inlineStr">
        <is>
          <t>English</t>
        </is>
      </c>
      <c r="Y7" s="18" t="inlineStr">
        <is>
          <t>Yes</t>
        </is>
      </c>
      <c r="Z7" s="18" t="inlineStr"/>
      <c r="AA7" s="18" t="inlineStr"/>
      <c r="AB7" s="18" t="inlineStr"/>
      <c r="AC7" s="18" t="inlineStr"/>
      <c r="AD7" s="18" t="inlineStr"/>
      <c r="AE7" s="18" t="inlineStr"/>
      <c r="AF7" s="18" t="inlineStr">
        <is>
          <t>A job site</t>
        </is>
      </c>
      <c r="AG7" s="18" t="n">
        <v>1</v>
      </c>
      <c r="AK7" s="19" t="n"/>
      <c r="AL7" s="20" t="inlineStr">
        <is>
          <t>Hired</t>
        </is>
      </c>
      <c r="AM7" s="21" t="n">
        <v>46302</v>
      </c>
      <c r="AN7" s="20" t="inlineStr">
        <is>
          <t>Yes</t>
        </is>
      </c>
      <c r="AO7" s="20" t="inlineStr">
        <is>
          <t>Yes</t>
        </is>
      </c>
      <c r="AP7" s="20" t="inlineStr">
        <is>
          <t>Yes</t>
        </is>
      </c>
      <c r="AQ7" s="20" t="inlineStr">
        <is>
          <t>Yes</t>
        </is>
      </c>
      <c r="AR7" s="20" t="inlineStr">
        <is>
          <t>Starts Monday</t>
        </is>
      </c>
      <c r="AS7" s="19" t="n"/>
      <c r="AT7" s="22">
        <f>IFERROR(TRIM(INDEX($A7:$AJ7,MATCH(Lists!$L$2,$A$1:$AJ$1,0))&amp;""),"")</f>
        <v/>
      </c>
      <c r="AU7" s="22">
        <f>IF(AT7="","",IFERROR(TRIM(INDEX($A7:$AJ7,MATCH(Lists!$L$3,$A$1:$AJ$1,0))&amp;""),""))</f>
        <v/>
      </c>
      <c r="AV7" s="22">
        <f>IF(AT7="","",LOWER(IFERROR(TRIM(INDEX($A7:$AJ7,MATCH(Lists!$L$4,$A$1:$AJ$1,0))&amp;""),"")))</f>
        <v/>
      </c>
      <c r="AW7" s="22">
        <f>IF(AT7="","",IFERROR(TRIM(INDEX($A7:$AJ7,MATCH(Lists!$L$5,$A$1:$AJ$1,0))&amp;""),""))</f>
        <v/>
      </c>
      <c r="AX7" s="22">
        <f>IF(AT7="","",IFERROR(TRIM(INDEX($A7:$AJ7,MATCH(Lists!$L$6,$A$1:$AJ$1,0))&amp;""),""))</f>
        <v/>
      </c>
      <c r="AY7" s="22">
        <f>IF(AT7="","",IFERROR(TRIM(INDEX($A7:$AJ7,MATCH(Lists!$L$7,$A$1:$AJ$1,0))&amp;""),""))</f>
        <v/>
      </c>
      <c r="AZ7" s="22">
        <f>IF(AT7="","",IFERROR(TRIM(INDEX($A7:$AJ7,MATCH(Lists!$L$8,$A$1:$AJ$1,0))&amp;""),""))</f>
        <v/>
      </c>
      <c r="BA7" s="22">
        <f>IF(AT7="","",IFERROR(TRIM(INDEX($A7:$AJ7,MATCH(Lists!$L$9,$A$1:$AJ$1,0))&amp;""),""))</f>
        <v/>
      </c>
      <c r="BB7" s="22">
        <f>IF(AT7="","",IFERROR(TRIM(INDEX($A7:$AJ7,MATCH(Lists!$L$10,$A$1:$AJ$1,0))&amp;""),""))</f>
        <v/>
      </c>
      <c r="BC7" s="22">
        <f>IF(AT7="","",IFERROR(TRIM(INDEX($A7:$AJ7,MATCH(Lists!$L$11,$A$1:$AJ$1,0))&amp;""),""))</f>
        <v/>
      </c>
      <c r="BD7" s="22">
        <f>IF(AT7="","",IFERROR(TRIM(INDEX($A7:$AJ7,MATCH(Lists!$L$12,$A$1:$AJ$1,0))&amp;""),""))</f>
        <v/>
      </c>
      <c r="BE7" s="23">
        <f>IF(AT7="","",IFERROR(IF(TRIM(INDEX($A7:$AJ7,MATCH(Lists!$L$13,$A$1:$AJ$1,0))&amp;"")="","",IF(ISNUMBER(INDEX($A7:$AJ7,MATCH(Lists!$L$13,$A$1:$AJ$1,0))),INT(INDEX($A7:$AJ7,MATCH(Lists!$L$13,$A$1:$AJ$1,0))),DATE(VALUE(LEFT(INDEX($A7:$AJ7,MATCH(Lists!$L$13,$A$1:$AJ$1,0)),4)),VALUE(MID(INDEX($A7:$AJ7,MATCH(Lists!$L$13,$A$1:$AJ$1,0)),6,2)),VALUE(MID(INDEX($A7:$AJ7,MATCH(Lists!$L$13,$A$1:$AJ$1,0)),9,2))))),""))</f>
        <v/>
      </c>
      <c r="BF7" s="22">
        <f>IF(AT7="","",IFERROR(TRIM(INDEX($A7:$AJ7,MATCH(Lists!$L$14,$A$1:$AJ$1,0))&amp;""),""))</f>
        <v/>
      </c>
      <c r="BG7" s="23">
        <f>IF(AT7="","",IFERROR(IF(ISNUMBER(INDEX($A7:$AJ7,MATCH(Lists!$L$15,$A$1:$AJ$1,0))),INDEX($A7:$AJ7,MATCH(Lists!$L$15,$A$1:$AJ$1,0)),DATE(VALUE(LEFT(IFERROR(TRIM(INDEX($A7:$AJ7,MATCH(Lists!$L$15,$A$1:$AJ$1,0))&amp;""),""),4)),VALUE(MID(IFERROR(TRIM(INDEX($A7:$AJ7,MATCH(Lists!$L$15,$A$1:$AJ$1,0))&amp;""),""),6,2)),VALUE(MID(IFERROR(TRIM(INDEX($A7:$AJ7,MATCH(Lists!$L$15,$A$1:$AJ$1,0))&amp;""),""),9,2)))+TIME(VALUE(MID(IFERROR(TRIM(INDEX($A7:$AJ7,MATCH(Lists!$L$15,$A$1:$AJ$1,0))&amp;""),""),12,2)),VALUE(MID(IFERROR(TRIM(INDEX($A7:$AJ7,MATCH(Lists!$L$15,$A$1:$AJ$1,0))&amp;""),""),15,2)),VALUE(MID(IFERROR(TRIM(INDEX($A7:$AJ7,MATCH(Lists!$L$15,$A$1:$AJ$1,0))&amp;""),""),18,2)))),""))</f>
        <v/>
      </c>
      <c r="BH7" s="22">
        <f>IF(AT7="","",IF(AL7="","New",AL7))</f>
        <v/>
      </c>
      <c r="BI7" s="22">
        <f>IF(AT7="",0,IF(OR(BH7="Hired",BH7="Not now"),0,1))</f>
        <v/>
      </c>
      <c r="BJ7" s="22">
        <f>IF(AT7="","",IF(COUNTIF(AN7:AQ7,"No")&gt;0,"Has a No",IF(COUNTIF(AN7:AQ7,"Yes")=4,"All yes","Still checking")))</f>
        <v/>
      </c>
      <c r="BK7" s="22">
        <f>IF(AT7="","",IF(AND(BH7="New",NOT(ISNUMBER(AM7)),ISNUMBER(BG7)),IF(Pipeline!$M$14-INT(BG7)&gt;Pipeline!$M$15,"Reply due",""),""))</f>
        <v/>
      </c>
      <c r="BL7" s="22">
        <f>IF(AT7="","",IF(AND(ISNUMBER(AM7),ISNUMBER(BG7)),MAX(0,AM7-INT(BG7)),""))</f>
        <v/>
      </c>
      <c r="BM7" s="22">
        <f>IF(BI7=0,0,IF(AND(OR('Shift match'!$B$5="",ISNUMBER(SEARCH('Shift match'!$B$5,AY7))),OR('Shift match'!$B$6="",ISNUMBER(SEARCH('Shift match'!$B$6,BA7)))),1,0))</f>
        <v/>
      </c>
      <c r="BN7" s="22">
        <f>IF(BM7=1,SUM($BM$2:BM7),"")</f>
        <v/>
      </c>
      <c r="BO7" s="22">
        <f>IF(AT7="",0,IF(AX7="",0,IF(COUNTIF($AX$2:AX7,AX7)=1,1,0)))</f>
        <v/>
      </c>
      <c r="BP7" s="22">
        <f>IF(BO7=1,SUM($BO$2:BO7),"")</f>
        <v/>
      </c>
    </row>
    <row r="8">
      <c r="A8" s="18" t="inlineStr">
        <is>
          <t>EXAMPLE-07 (delete me)</t>
        </is>
      </c>
      <c r="B8" s="18" t="inlineStr">
        <is>
          <t>2026-10-16T10:16:00.000Z</t>
        </is>
      </c>
      <c r="C8" s="18" t="inlineStr">
        <is>
          <t>2026-10-16T10:06:00.000Z</t>
        </is>
      </c>
      <c r="D8" s="18" t="inlineStr">
        <is>
          <t>Tia Wallace</t>
        </is>
      </c>
      <c r="E8" s="18" t="inlineStr">
        <is>
          <t>555-0206</t>
        </is>
      </c>
      <c r="F8" s="18" t="inlineStr">
        <is>
          <t>tia@example.com</t>
        </is>
      </c>
      <c r="G8" s="18" t="inlineStr">
        <is>
          <t>Text message</t>
        </is>
      </c>
      <c r="H8" s="18" t="inlineStr">
        <is>
          <t>Riverside</t>
        </is>
      </c>
      <c r="I8" s="18" t="inlineStr">
        <is>
          <t>Companion</t>
        </is>
      </c>
      <c r="J8" s="18" t="inlineStr"/>
      <c r="K8" s="18" t="inlineStr"/>
      <c r="L8" s="18" t="inlineStr">
        <is>
          <t>facebook</t>
        </is>
      </c>
      <c r="M8" s="18" t="inlineStr">
        <is>
          <t>Evenings</t>
        </is>
      </c>
      <c r="N8" s="18" t="inlineStr">
        <is>
          <t>Under 20</t>
        </is>
      </c>
      <c r="O8" s="18" t="inlineStr">
        <is>
          <t>2026-11-02</t>
        </is>
      </c>
      <c r="P8" s="18" t="inlineStr">
        <is>
          <t>East</t>
        </is>
      </c>
      <c r="Q8" s="18" t="inlineStr">
        <is>
          <t>No</t>
        </is>
      </c>
      <c r="R8" s="18" t="inlineStr">
        <is>
          <t>No</t>
        </is>
      </c>
      <c r="S8" s="18" t="inlineStr">
        <is>
          <t>Public transport only</t>
        </is>
      </c>
      <c r="T8" s="18" t="inlineStr">
        <is>
          <t>1 to 3 years</t>
        </is>
      </c>
      <c r="U8" s="18" t="inlineStr"/>
      <c r="V8" s="18" t="inlineStr"/>
      <c r="W8" s="18" t="inlineStr"/>
      <c r="X8" s="18" t="inlineStr">
        <is>
          <t>English</t>
        </is>
      </c>
      <c r="Y8" s="18" t="inlineStr">
        <is>
          <t>Yes</t>
        </is>
      </c>
      <c r="Z8" s="18" t="inlineStr"/>
      <c r="AA8" s="18" t="inlineStr"/>
      <c r="AB8" s="18" t="inlineStr"/>
      <c r="AC8" s="18" t="inlineStr"/>
      <c r="AD8" s="18" t="inlineStr"/>
      <c r="AE8" s="18" t="inlineStr"/>
      <c r="AF8" s="18" t="inlineStr">
        <is>
          <t>A job site</t>
        </is>
      </c>
      <c r="AG8" s="18" t="n">
        <v>1</v>
      </c>
      <c r="AK8" s="19" t="n"/>
      <c r="AL8" s="20" t="inlineStr">
        <is>
          <t>Not now</t>
        </is>
      </c>
      <c r="AM8" s="21" t="n">
        <v>46314</v>
      </c>
      <c r="AN8" s="20" t="inlineStr">
        <is>
          <t>No</t>
        </is>
      </c>
      <c r="AO8" s="20" t="inlineStr">
        <is>
          <t>Yes</t>
        </is>
      </c>
      <c r="AP8" s="20" t="inlineStr"/>
      <c r="AQ8" s="20" t="inlineStr"/>
      <c r="AR8" s="20" t="inlineStr">
        <is>
          <t>Revisit in spring</t>
        </is>
      </c>
      <c r="AS8" s="19" t="n"/>
      <c r="AT8" s="22">
        <f>IFERROR(TRIM(INDEX($A8:$AJ8,MATCH(Lists!$L$2,$A$1:$AJ$1,0))&amp;""),"")</f>
        <v/>
      </c>
      <c r="AU8" s="22">
        <f>IF(AT8="","",IFERROR(TRIM(INDEX($A8:$AJ8,MATCH(Lists!$L$3,$A$1:$AJ$1,0))&amp;""),""))</f>
        <v/>
      </c>
      <c r="AV8" s="22">
        <f>IF(AT8="","",LOWER(IFERROR(TRIM(INDEX($A8:$AJ8,MATCH(Lists!$L$4,$A$1:$AJ$1,0))&amp;""),"")))</f>
        <v/>
      </c>
      <c r="AW8" s="22">
        <f>IF(AT8="","",IFERROR(TRIM(INDEX($A8:$AJ8,MATCH(Lists!$L$5,$A$1:$AJ$1,0))&amp;""),""))</f>
        <v/>
      </c>
      <c r="AX8" s="22">
        <f>IF(AT8="","",IFERROR(TRIM(INDEX($A8:$AJ8,MATCH(Lists!$L$6,$A$1:$AJ$1,0))&amp;""),""))</f>
        <v/>
      </c>
      <c r="AY8" s="22">
        <f>IF(AT8="","",IFERROR(TRIM(INDEX($A8:$AJ8,MATCH(Lists!$L$7,$A$1:$AJ$1,0))&amp;""),""))</f>
        <v/>
      </c>
      <c r="AZ8" s="22">
        <f>IF(AT8="","",IFERROR(TRIM(INDEX($A8:$AJ8,MATCH(Lists!$L$8,$A$1:$AJ$1,0))&amp;""),""))</f>
        <v/>
      </c>
      <c r="BA8" s="22">
        <f>IF(AT8="","",IFERROR(TRIM(INDEX($A8:$AJ8,MATCH(Lists!$L$9,$A$1:$AJ$1,0))&amp;""),""))</f>
        <v/>
      </c>
      <c r="BB8" s="22">
        <f>IF(AT8="","",IFERROR(TRIM(INDEX($A8:$AJ8,MATCH(Lists!$L$10,$A$1:$AJ$1,0))&amp;""),""))</f>
        <v/>
      </c>
      <c r="BC8" s="22">
        <f>IF(AT8="","",IFERROR(TRIM(INDEX($A8:$AJ8,MATCH(Lists!$L$11,$A$1:$AJ$1,0))&amp;""),""))</f>
        <v/>
      </c>
      <c r="BD8" s="22">
        <f>IF(AT8="","",IFERROR(TRIM(INDEX($A8:$AJ8,MATCH(Lists!$L$12,$A$1:$AJ$1,0))&amp;""),""))</f>
        <v/>
      </c>
      <c r="BE8" s="23">
        <f>IF(AT8="","",IFERROR(IF(TRIM(INDEX($A8:$AJ8,MATCH(Lists!$L$13,$A$1:$AJ$1,0))&amp;"")="","",IF(ISNUMBER(INDEX($A8:$AJ8,MATCH(Lists!$L$13,$A$1:$AJ$1,0))),INT(INDEX($A8:$AJ8,MATCH(Lists!$L$13,$A$1:$AJ$1,0))),DATE(VALUE(LEFT(INDEX($A8:$AJ8,MATCH(Lists!$L$13,$A$1:$AJ$1,0)),4)),VALUE(MID(INDEX($A8:$AJ8,MATCH(Lists!$L$13,$A$1:$AJ$1,0)),6,2)),VALUE(MID(INDEX($A8:$AJ8,MATCH(Lists!$L$13,$A$1:$AJ$1,0)),9,2))))),""))</f>
        <v/>
      </c>
      <c r="BF8" s="22">
        <f>IF(AT8="","",IFERROR(TRIM(INDEX($A8:$AJ8,MATCH(Lists!$L$14,$A$1:$AJ$1,0))&amp;""),""))</f>
        <v/>
      </c>
      <c r="BG8" s="23">
        <f>IF(AT8="","",IFERROR(IF(ISNUMBER(INDEX($A8:$AJ8,MATCH(Lists!$L$15,$A$1:$AJ$1,0))),INDEX($A8:$AJ8,MATCH(Lists!$L$15,$A$1:$AJ$1,0)),DATE(VALUE(LEFT(IFERROR(TRIM(INDEX($A8:$AJ8,MATCH(Lists!$L$15,$A$1:$AJ$1,0))&amp;""),""),4)),VALUE(MID(IFERROR(TRIM(INDEX($A8:$AJ8,MATCH(Lists!$L$15,$A$1:$AJ$1,0))&amp;""),""),6,2)),VALUE(MID(IFERROR(TRIM(INDEX($A8:$AJ8,MATCH(Lists!$L$15,$A$1:$AJ$1,0))&amp;""),""),9,2)))+TIME(VALUE(MID(IFERROR(TRIM(INDEX($A8:$AJ8,MATCH(Lists!$L$15,$A$1:$AJ$1,0))&amp;""),""),12,2)),VALUE(MID(IFERROR(TRIM(INDEX($A8:$AJ8,MATCH(Lists!$L$15,$A$1:$AJ$1,0))&amp;""),""),15,2)),VALUE(MID(IFERROR(TRIM(INDEX($A8:$AJ8,MATCH(Lists!$L$15,$A$1:$AJ$1,0))&amp;""),""),18,2)))),""))</f>
        <v/>
      </c>
      <c r="BH8" s="22">
        <f>IF(AT8="","",IF(AL8="","New",AL8))</f>
        <v/>
      </c>
      <c r="BI8" s="22">
        <f>IF(AT8="",0,IF(OR(BH8="Hired",BH8="Not now"),0,1))</f>
        <v/>
      </c>
      <c r="BJ8" s="22">
        <f>IF(AT8="","",IF(COUNTIF(AN8:AQ8,"No")&gt;0,"Has a No",IF(COUNTIF(AN8:AQ8,"Yes")=4,"All yes","Still checking")))</f>
        <v/>
      </c>
      <c r="BK8" s="22">
        <f>IF(AT8="","",IF(AND(BH8="New",NOT(ISNUMBER(AM8)),ISNUMBER(BG8)),IF(Pipeline!$M$14-INT(BG8)&gt;Pipeline!$M$15,"Reply due",""),""))</f>
        <v/>
      </c>
      <c r="BL8" s="22">
        <f>IF(AT8="","",IF(AND(ISNUMBER(AM8),ISNUMBER(BG8)),MAX(0,AM8-INT(BG8)),""))</f>
        <v/>
      </c>
      <c r="BM8" s="22">
        <f>IF(BI8=0,0,IF(AND(OR('Shift match'!$B$5="",ISNUMBER(SEARCH('Shift match'!$B$5,AY8))),OR('Shift match'!$B$6="",ISNUMBER(SEARCH('Shift match'!$B$6,BA8)))),1,0))</f>
        <v/>
      </c>
      <c r="BN8" s="22">
        <f>IF(BM8=1,SUM($BM$2:BM8),"")</f>
        <v/>
      </c>
      <c r="BO8" s="22">
        <f>IF(AT8="",0,IF(AX8="",0,IF(COUNTIF($AX$2:AX8,AX8)=1,1,0)))</f>
        <v/>
      </c>
      <c r="BP8" s="22">
        <f>IF(BO8=1,SUM($BO$2:BO8),"")</f>
        <v/>
      </c>
    </row>
    <row r="9">
      <c r="A9" s="18" t="inlineStr">
        <is>
          <t>EXAMPLE-08 (delete me)</t>
        </is>
      </c>
      <c r="B9" s="18" t="inlineStr">
        <is>
          <t>2026-10-20T10:17:00.000Z</t>
        </is>
      </c>
      <c r="C9" s="18" t="inlineStr">
        <is>
          <t>2026-10-20T10:07:00.000Z</t>
        </is>
      </c>
      <c r="D9" s="18" t="inlineStr">
        <is>
          <t>Ben Ortiz</t>
        </is>
      </c>
      <c r="E9" s="18" t="inlineStr">
        <is>
          <t>555-0207</t>
        </is>
      </c>
      <c r="F9" s="18" t="inlineStr">
        <is>
          <t>ben@example.com</t>
        </is>
      </c>
      <c r="G9" s="18" t="inlineStr">
        <is>
          <t>Text message</t>
        </is>
      </c>
      <c r="H9" s="18" t="inlineStr">
        <is>
          <t>Riverside</t>
        </is>
      </c>
      <c r="I9" s="18" t="inlineStr">
        <is>
          <t>Home health aide (HHA)</t>
        </is>
      </c>
      <c r="J9" s="18" t="inlineStr"/>
      <c r="K9" s="18" t="inlineStr"/>
      <c r="L9" s="18" t="inlineStr">
        <is>
          <t>friend</t>
        </is>
      </c>
      <c r="M9" s="18" t="inlineStr">
        <is>
          <t>Weekends, Weekday mornings</t>
        </is>
      </c>
      <c r="N9" s="18" t="inlineStr">
        <is>
          <t>30 to 40</t>
        </is>
      </c>
      <c r="O9" s="18" t="inlineStr">
        <is>
          <t>2026-11-02</t>
        </is>
      </c>
      <c r="P9" s="18" t="inlineStr">
        <is>
          <t>West</t>
        </is>
      </c>
      <c r="Q9" s="18" t="inlineStr">
        <is>
          <t>Yes</t>
        </is>
      </c>
      <c r="R9" s="18" t="inlineStr">
        <is>
          <t>Yes</t>
        </is>
      </c>
      <c r="S9" s="18" t="inlineStr">
        <is>
          <t>Up to 20 miles</t>
        </is>
      </c>
      <c r="T9" s="18" t="inlineStr">
        <is>
          <t>1 to 3 years</t>
        </is>
      </c>
      <c r="U9" s="18" t="inlineStr"/>
      <c r="V9" s="18" t="inlineStr"/>
      <c r="W9" s="18" t="inlineStr"/>
      <c r="X9" s="18" t="inlineStr">
        <is>
          <t>English, Spanish</t>
        </is>
      </c>
      <c r="Y9" s="18" t="inlineStr">
        <is>
          <t>Yes</t>
        </is>
      </c>
      <c r="Z9" s="18" t="inlineStr"/>
      <c r="AA9" s="18" t="inlineStr"/>
      <c r="AB9" s="18" t="inlineStr"/>
      <c r="AC9" s="18" t="inlineStr"/>
      <c r="AD9" s="18" t="inlineStr"/>
      <c r="AE9" s="18" t="inlineStr"/>
      <c r="AF9" s="18" t="inlineStr">
        <is>
          <t>A job site</t>
        </is>
      </c>
      <c r="AG9" s="18" t="n">
        <v>1</v>
      </c>
      <c r="AK9" s="19" t="n"/>
      <c r="AL9" s="20" t="inlineStr">
        <is>
          <t>New</t>
        </is>
      </c>
      <c r="AM9" s="21" t="n"/>
      <c r="AN9" s="20" t="inlineStr"/>
      <c r="AO9" s="20" t="inlineStr"/>
      <c r="AP9" s="20" t="inlineStr"/>
      <c r="AQ9" s="20" t="inlineStr"/>
      <c r="AR9" s="20" t="inlineStr"/>
      <c r="AS9" s="19" t="n"/>
      <c r="AT9" s="22">
        <f>IFERROR(TRIM(INDEX($A9:$AJ9,MATCH(Lists!$L$2,$A$1:$AJ$1,0))&amp;""),"")</f>
        <v/>
      </c>
      <c r="AU9" s="22">
        <f>IF(AT9="","",IFERROR(TRIM(INDEX($A9:$AJ9,MATCH(Lists!$L$3,$A$1:$AJ$1,0))&amp;""),""))</f>
        <v/>
      </c>
      <c r="AV9" s="22">
        <f>IF(AT9="","",LOWER(IFERROR(TRIM(INDEX($A9:$AJ9,MATCH(Lists!$L$4,$A$1:$AJ$1,0))&amp;""),"")))</f>
        <v/>
      </c>
      <c r="AW9" s="22">
        <f>IF(AT9="","",IFERROR(TRIM(INDEX($A9:$AJ9,MATCH(Lists!$L$5,$A$1:$AJ$1,0))&amp;""),""))</f>
        <v/>
      </c>
      <c r="AX9" s="22">
        <f>IF(AT9="","",IFERROR(TRIM(INDEX($A9:$AJ9,MATCH(Lists!$L$6,$A$1:$AJ$1,0))&amp;""),""))</f>
        <v/>
      </c>
      <c r="AY9" s="22">
        <f>IF(AT9="","",IFERROR(TRIM(INDEX($A9:$AJ9,MATCH(Lists!$L$7,$A$1:$AJ$1,0))&amp;""),""))</f>
        <v/>
      </c>
      <c r="AZ9" s="22">
        <f>IF(AT9="","",IFERROR(TRIM(INDEX($A9:$AJ9,MATCH(Lists!$L$8,$A$1:$AJ$1,0))&amp;""),""))</f>
        <v/>
      </c>
      <c r="BA9" s="22">
        <f>IF(AT9="","",IFERROR(TRIM(INDEX($A9:$AJ9,MATCH(Lists!$L$9,$A$1:$AJ$1,0))&amp;""),""))</f>
        <v/>
      </c>
      <c r="BB9" s="22">
        <f>IF(AT9="","",IFERROR(TRIM(INDEX($A9:$AJ9,MATCH(Lists!$L$10,$A$1:$AJ$1,0))&amp;""),""))</f>
        <v/>
      </c>
      <c r="BC9" s="22">
        <f>IF(AT9="","",IFERROR(TRIM(INDEX($A9:$AJ9,MATCH(Lists!$L$11,$A$1:$AJ$1,0))&amp;""),""))</f>
        <v/>
      </c>
      <c r="BD9" s="22">
        <f>IF(AT9="","",IFERROR(TRIM(INDEX($A9:$AJ9,MATCH(Lists!$L$12,$A$1:$AJ$1,0))&amp;""),""))</f>
        <v/>
      </c>
      <c r="BE9" s="23">
        <f>IF(AT9="","",IFERROR(IF(TRIM(INDEX($A9:$AJ9,MATCH(Lists!$L$13,$A$1:$AJ$1,0))&amp;"")="","",IF(ISNUMBER(INDEX($A9:$AJ9,MATCH(Lists!$L$13,$A$1:$AJ$1,0))),INT(INDEX($A9:$AJ9,MATCH(Lists!$L$13,$A$1:$AJ$1,0))),DATE(VALUE(LEFT(INDEX($A9:$AJ9,MATCH(Lists!$L$13,$A$1:$AJ$1,0)),4)),VALUE(MID(INDEX($A9:$AJ9,MATCH(Lists!$L$13,$A$1:$AJ$1,0)),6,2)),VALUE(MID(INDEX($A9:$AJ9,MATCH(Lists!$L$13,$A$1:$AJ$1,0)),9,2))))),""))</f>
        <v/>
      </c>
      <c r="BF9" s="22">
        <f>IF(AT9="","",IFERROR(TRIM(INDEX($A9:$AJ9,MATCH(Lists!$L$14,$A$1:$AJ$1,0))&amp;""),""))</f>
        <v/>
      </c>
      <c r="BG9" s="23">
        <f>IF(AT9="","",IFERROR(IF(ISNUMBER(INDEX($A9:$AJ9,MATCH(Lists!$L$15,$A$1:$AJ$1,0))),INDEX($A9:$AJ9,MATCH(Lists!$L$15,$A$1:$AJ$1,0)),DATE(VALUE(LEFT(IFERROR(TRIM(INDEX($A9:$AJ9,MATCH(Lists!$L$15,$A$1:$AJ$1,0))&amp;""),""),4)),VALUE(MID(IFERROR(TRIM(INDEX($A9:$AJ9,MATCH(Lists!$L$15,$A$1:$AJ$1,0))&amp;""),""),6,2)),VALUE(MID(IFERROR(TRIM(INDEX($A9:$AJ9,MATCH(Lists!$L$15,$A$1:$AJ$1,0))&amp;""),""),9,2)))+TIME(VALUE(MID(IFERROR(TRIM(INDEX($A9:$AJ9,MATCH(Lists!$L$15,$A$1:$AJ$1,0))&amp;""),""),12,2)),VALUE(MID(IFERROR(TRIM(INDEX($A9:$AJ9,MATCH(Lists!$L$15,$A$1:$AJ$1,0))&amp;""),""),15,2)),VALUE(MID(IFERROR(TRIM(INDEX($A9:$AJ9,MATCH(Lists!$L$15,$A$1:$AJ$1,0))&amp;""),""),18,2)))),""))</f>
        <v/>
      </c>
      <c r="BH9" s="22">
        <f>IF(AT9="","",IF(AL9="","New",AL9))</f>
        <v/>
      </c>
      <c r="BI9" s="22">
        <f>IF(AT9="",0,IF(OR(BH9="Hired",BH9="Not now"),0,1))</f>
        <v/>
      </c>
      <c r="BJ9" s="22">
        <f>IF(AT9="","",IF(COUNTIF(AN9:AQ9,"No")&gt;0,"Has a No",IF(COUNTIF(AN9:AQ9,"Yes")=4,"All yes","Still checking")))</f>
        <v/>
      </c>
      <c r="BK9" s="22">
        <f>IF(AT9="","",IF(AND(BH9="New",NOT(ISNUMBER(AM9)),ISNUMBER(BG9)),IF(Pipeline!$M$14-INT(BG9)&gt;Pipeline!$M$15,"Reply due",""),""))</f>
        <v/>
      </c>
      <c r="BL9" s="22">
        <f>IF(AT9="","",IF(AND(ISNUMBER(AM9),ISNUMBER(BG9)),MAX(0,AM9-INT(BG9)),""))</f>
        <v/>
      </c>
      <c r="BM9" s="22">
        <f>IF(BI9=0,0,IF(AND(OR('Shift match'!$B$5="",ISNUMBER(SEARCH('Shift match'!$B$5,AY9))),OR('Shift match'!$B$6="",ISNUMBER(SEARCH('Shift match'!$B$6,BA9)))),1,0))</f>
        <v/>
      </c>
      <c r="BN9" s="22">
        <f>IF(BM9=1,SUM($BM$2:BM9),"")</f>
        <v/>
      </c>
      <c r="BO9" s="22">
        <f>IF(AT9="",0,IF(AX9="",0,IF(COUNTIF($AX$2:AX9,AX9)=1,1,0)))</f>
        <v/>
      </c>
      <c r="BP9" s="22">
        <f>IF(BO9=1,SUM($BO$2:BO9),"")</f>
        <v/>
      </c>
    </row>
    <row r="10">
      <c r="AK10" s="19" t="n"/>
      <c r="AL10" s="24" t="n"/>
      <c r="AM10" s="25" t="n"/>
      <c r="AN10" s="24" t="n"/>
      <c r="AO10" s="24" t="n"/>
      <c r="AP10" s="24" t="n"/>
      <c r="AQ10" s="24" t="n"/>
      <c r="AR10" s="24" t="n"/>
      <c r="AS10" s="19" t="n"/>
      <c r="AT10" s="22">
        <f>IFERROR(TRIM(INDEX($A10:$AJ10,MATCH(Lists!$L$2,$A$1:$AJ$1,0))&amp;""),"")</f>
        <v/>
      </c>
      <c r="AU10" s="22">
        <f>IF(AT10="","",IFERROR(TRIM(INDEX($A10:$AJ10,MATCH(Lists!$L$3,$A$1:$AJ$1,0))&amp;""),""))</f>
        <v/>
      </c>
      <c r="AV10" s="22">
        <f>IF(AT10="","",LOWER(IFERROR(TRIM(INDEX($A10:$AJ10,MATCH(Lists!$L$4,$A$1:$AJ$1,0))&amp;""),"")))</f>
        <v/>
      </c>
      <c r="AW10" s="22">
        <f>IF(AT10="","",IFERROR(TRIM(INDEX($A10:$AJ10,MATCH(Lists!$L$5,$A$1:$AJ$1,0))&amp;""),""))</f>
        <v/>
      </c>
      <c r="AX10" s="22">
        <f>IF(AT10="","",IFERROR(TRIM(INDEX($A10:$AJ10,MATCH(Lists!$L$6,$A$1:$AJ$1,0))&amp;""),""))</f>
        <v/>
      </c>
      <c r="AY10" s="22">
        <f>IF(AT10="","",IFERROR(TRIM(INDEX($A10:$AJ10,MATCH(Lists!$L$7,$A$1:$AJ$1,0))&amp;""),""))</f>
        <v/>
      </c>
      <c r="AZ10" s="22">
        <f>IF(AT10="","",IFERROR(TRIM(INDEX($A10:$AJ10,MATCH(Lists!$L$8,$A$1:$AJ$1,0))&amp;""),""))</f>
        <v/>
      </c>
      <c r="BA10" s="22">
        <f>IF(AT10="","",IFERROR(TRIM(INDEX($A10:$AJ10,MATCH(Lists!$L$9,$A$1:$AJ$1,0))&amp;""),""))</f>
        <v/>
      </c>
      <c r="BB10" s="22">
        <f>IF(AT10="","",IFERROR(TRIM(INDEX($A10:$AJ10,MATCH(Lists!$L$10,$A$1:$AJ$1,0))&amp;""),""))</f>
        <v/>
      </c>
      <c r="BC10" s="22">
        <f>IF(AT10="","",IFERROR(TRIM(INDEX($A10:$AJ10,MATCH(Lists!$L$11,$A$1:$AJ$1,0))&amp;""),""))</f>
        <v/>
      </c>
      <c r="BD10" s="22">
        <f>IF(AT10="","",IFERROR(TRIM(INDEX($A10:$AJ10,MATCH(Lists!$L$12,$A$1:$AJ$1,0))&amp;""),""))</f>
        <v/>
      </c>
      <c r="BE10" s="23">
        <f>IF(AT10="","",IFERROR(IF(TRIM(INDEX($A10:$AJ10,MATCH(Lists!$L$13,$A$1:$AJ$1,0))&amp;"")="","",IF(ISNUMBER(INDEX($A10:$AJ10,MATCH(Lists!$L$13,$A$1:$AJ$1,0))),INT(INDEX($A10:$AJ10,MATCH(Lists!$L$13,$A$1:$AJ$1,0))),DATE(VALUE(LEFT(INDEX($A10:$AJ10,MATCH(Lists!$L$13,$A$1:$AJ$1,0)),4)),VALUE(MID(INDEX($A10:$AJ10,MATCH(Lists!$L$13,$A$1:$AJ$1,0)),6,2)),VALUE(MID(INDEX($A10:$AJ10,MATCH(Lists!$L$13,$A$1:$AJ$1,0)),9,2))))),""))</f>
        <v/>
      </c>
      <c r="BF10" s="22">
        <f>IF(AT10="","",IFERROR(TRIM(INDEX($A10:$AJ10,MATCH(Lists!$L$14,$A$1:$AJ$1,0))&amp;""),""))</f>
        <v/>
      </c>
      <c r="BG10" s="23">
        <f>IF(AT10="","",IFERROR(IF(ISNUMBER(INDEX($A10:$AJ10,MATCH(Lists!$L$15,$A$1:$AJ$1,0))),INDEX($A10:$AJ10,MATCH(Lists!$L$15,$A$1:$AJ$1,0)),DATE(VALUE(LEFT(IFERROR(TRIM(INDEX($A10:$AJ10,MATCH(Lists!$L$15,$A$1:$AJ$1,0))&amp;""),""),4)),VALUE(MID(IFERROR(TRIM(INDEX($A10:$AJ10,MATCH(Lists!$L$15,$A$1:$AJ$1,0))&amp;""),""),6,2)),VALUE(MID(IFERROR(TRIM(INDEX($A10:$AJ10,MATCH(Lists!$L$15,$A$1:$AJ$1,0))&amp;""),""),9,2)))+TIME(VALUE(MID(IFERROR(TRIM(INDEX($A10:$AJ10,MATCH(Lists!$L$15,$A$1:$AJ$1,0))&amp;""),""),12,2)),VALUE(MID(IFERROR(TRIM(INDEX($A10:$AJ10,MATCH(Lists!$L$15,$A$1:$AJ$1,0))&amp;""),""),15,2)),VALUE(MID(IFERROR(TRIM(INDEX($A10:$AJ10,MATCH(Lists!$L$15,$A$1:$AJ$1,0))&amp;""),""),18,2)))),""))</f>
        <v/>
      </c>
      <c r="BH10" s="22">
        <f>IF(AT10="","",IF(AL10="","New",AL10))</f>
        <v/>
      </c>
      <c r="BI10" s="22">
        <f>IF(AT10="",0,IF(OR(BH10="Hired",BH10="Not now"),0,1))</f>
        <v/>
      </c>
      <c r="BJ10" s="22">
        <f>IF(AT10="","",IF(COUNTIF(AN10:AQ10,"No")&gt;0,"Has a No",IF(COUNTIF(AN10:AQ10,"Yes")=4,"All yes","Still checking")))</f>
        <v/>
      </c>
      <c r="BK10" s="22">
        <f>IF(AT10="","",IF(AND(BH10="New",NOT(ISNUMBER(AM10)),ISNUMBER(BG10)),IF(Pipeline!$M$14-INT(BG10)&gt;Pipeline!$M$15,"Reply due",""),""))</f>
        <v/>
      </c>
      <c r="BL10" s="22">
        <f>IF(AT10="","",IF(AND(ISNUMBER(AM10),ISNUMBER(BG10)),MAX(0,AM10-INT(BG10)),""))</f>
        <v/>
      </c>
      <c r="BM10" s="22">
        <f>IF(BI10=0,0,IF(AND(OR('Shift match'!$B$5="",ISNUMBER(SEARCH('Shift match'!$B$5,AY10))),OR('Shift match'!$B$6="",ISNUMBER(SEARCH('Shift match'!$B$6,BA10)))),1,0))</f>
        <v/>
      </c>
      <c r="BN10" s="22">
        <f>IF(BM10=1,SUM($BM$2:BM10),"")</f>
        <v/>
      </c>
      <c r="BO10" s="22">
        <f>IF(AT10="",0,IF(AX10="",0,IF(COUNTIF($AX$2:AX10,AX10)=1,1,0)))</f>
        <v/>
      </c>
      <c r="BP10" s="22">
        <f>IF(BO10=1,SUM($BO$2:BO10),"")</f>
        <v/>
      </c>
    </row>
    <row r="11">
      <c r="AK11" s="19" t="n"/>
      <c r="AL11" s="24" t="n"/>
      <c r="AM11" s="25" t="n"/>
      <c r="AN11" s="24" t="n"/>
      <c r="AO11" s="24" t="n"/>
      <c r="AP11" s="24" t="n"/>
      <c r="AQ11" s="24" t="n"/>
      <c r="AR11" s="24" t="n"/>
      <c r="AS11" s="19" t="n"/>
      <c r="AT11" s="22">
        <f>IFERROR(TRIM(INDEX($A11:$AJ11,MATCH(Lists!$L$2,$A$1:$AJ$1,0))&amp;""),"")</f>
        <v/>
      </c>
      <c r="AU11" s="22">
        <f>IF(AT11="","",IFERROR(TRIM(INDEX($A11:$AJ11,MATCH(Lists!$L$3,$A$1:$AJ$1,0))&amp;""),""))</f>
        <v/>
      </c>
      <c r="AV11" s="22">
        <f>IF(AT11="","",LOWER(IFERROR(TRIM(INDEX($A11:$AJ11,MATCH(Lists!$L$4,$A$1:$AJ$1,0))&amp;""),"")))</f>
        <v/>
      </c>
      <c r="AW11" s="22">
        <f>IF(AT11="","",IFERROR(TRIM(INDEX($A11:$AJ11,MATCH(Lists!$L$5,$A$1:$AJ$1,0))&amp;""),""))</f>
        <v/>
      </c>
      <c r="AX11" s="22">
        <f>IF(AT11="","",IFERROR(TRIM(INDEX($A11:$AJ11,MATCH(Lists!$L$6,$A$1:$AJ$1,0))&amp;""),""))</f>
        <v/>
      </c>
      <c r="AY11" s="22">
        <f>IF(AT11="","",IFERROR(TRIM(INDEX($A11:$AJ11,MATCH(Lists!$L$7,$A$1:$AJ$1,0))&amp;""),""))</f>
        <v/>
      </c>
      <c r="AZ11" s="22">
        <f>IF(AT11="","",IFERROR(TRIM(INDEX($A11:$AJ11,MATCH(Lists!$L$8,$A$1:$AJ$1,0))&amp;""),""))</f>
        <v/>
      </c>
      <c r="BA11" s="22">
        <f>IF(AT11="","",IFERROR(TRIM(INDEX($A11:$AJ11,MATCH(Lists!$L$9,$A$1:$AJ$1,0))&amp;""),""))</f>
        <v/>
      </c>
      <c r="BB11" s="22">
        <f>IF(AT11="","",IFERROR(TRIM(INDEX($A11:$AJ11,MATCH(Lists!$L$10,$A$1:$AJ$1,0))&amp;""),""))</f>
        <v/>
      </c>
      <c r="BC11" s="22">
        <f>IF(AT11="","",IFERROR(TRIM(INDEX($A11:$AJ11,MATCH(Lists!$L$11,$A$1:$AJ$1,0))&amp;""),""))</f>
        <v/>
      </c>
      <c r="BD11" s="22">
        <f>IF(AT11="","",IFERROR(TRIM(INDEX($A11:$AJ11,MATCH(Lists!$L$12,$A$1:$AJ$1,0))&amp;""),""))</f>
        <v/>
      </c>
      <c r="BE11" s="23">
        <f>IF(AT11="","",IFERROR(IF(TRIM(INDEX($A11:$AJ11,MATCH(Lists!$L$13,$A$1:$AJ$1,0))&amp;"")="","",IF(ISNUMBER(INDEX($A11:$AJ11,MATCH(Lists!$L$13,$A$1:$AJ$1,0))),INT(INDEX($A11:$AJ11,MATCH(Lists!$L$13,$A$1:$AJ$1,0))),DATE(VALUE(LEFT(INDEX($A11:$AJ11,MATCH(Lists!$L$13,$A$1:$AJ$1,0)),4)),VALUE(MID(INDEX($A11:$AJ11,MATCH(Lists!$L$13,$A$1:$AJ$1,0)),6,2)),VALUE(MID(INDEX($A11:$AJ11,MATCH(Lists!$L$13,$A$1:$AJ$1,0)),9,2))))),""))</f>
        <v/>
      </c>
      <c r="BF11" s="22">
        <f>IF(AT11="","",IFERROR(TRIM(INDEX($A11:$AJ11,MATCH(Lists!$L$14,$A$1:$AJ$1,0))&amp;""),""))</f>
        <v/>
      </c>
      <c r="BG11" s="23">
        <f>IF(AT11="","",IFERROR(IF(ISNUMBER(INDEX($A11:$AJ11,MATCH(Lists!$L$15,$A$1:$AJ$1,0))),INDEX($A11:$AJ11,MATCH(Lists!$L$15,$A$1:$AJ$1,0)),DATE(VALUE(LEFT(IFERROR(TRIM(INDEX($A11:$AJ11,MATCH(Lists!$L$15,$A$1:$AJ$1,0))&amp;""),""),4)),VALUE(MID(IFERROR(TRIM(INDEX($A11:$AJ11,MATCH(Lists!$L$15,$A$1:$AJ$1,0))&amp;""),""),6,2)),VALUE(MID(IFERROR(TRIM(INDEX($A11:$AJ11,MATCH(Lists!$L$15,$A$1:$AJ$1,0))&amp;""),""),9,2)))+TIME(VALUE(MID(IFERROR(TRIM(INDEX($A11:$AJ11,MATCH(Lists!$L$15,$A$1:$AJ$1,0))&amp;""),""),12,2)),VALUE(MID(IFERROR(TRIM(INDEX($A11:$AJ11,MATCH(Lists!$L$15,$A$1:$AJ$1,0))&amp;""),""),15,2)),VALUE(MID(IFERROR(TRIM(INDEX($A11:$AJ11,MATCH(Lists!$L$15,$A$1:$AJ$1,0))&amp;""),""),18,2)))),""))</f>
        <v/>
      </c>
      <c r="BH11" s="22">
        <f>IF(AT11="","",IF(AL11="","New",AL11))</f>
        <v/>
      </c>
      <c r="BI11" s="22">
        <f>IF(AT11="",0,IF(OR(BH11="Hired",BH11="Not now"),0,1))</f>
        <v/>
      </c>
      <c r="BJ11" s="22">
        <f>IF(AT11="","",IF(COUNTIF(AN11:AQ11,"No")&gt;0,"Has a No",IF(COUNTIF(AN11:AQ11,"Yes")=4,"All yes","Still checking")))</f>
        <v/>
      </c>
      <c r="BK11" s="22">
        <f>IF(AT11="","",IF(AND(BH11="New",NOT(ISNUMBER(AM11)),ISNUMBER(BG11)),IF(Pipeline!$M$14-INT(BG11)&gt;Pipeline!$M$15,"Reply due",""),""))</f>
        <v/>
      </c>
      <c r="BL11" s="22">
        <f>IF(AT11="","",IF(AND(ISNUMBER(AM11),ISNUMBER(BG11)),MAX(0,AM11-INT(BG11)),""))</f>
        <v/>
      </c>
      <c r="BM11" s="22">
        <f>IF(BI11=0,0,IF(AND(OR('Shift match'!$B$5="",ISNUMBER(SEARCH('Shift match'!$B$5,AY11))),OR('Shift match'!$B$6="",ISNUMBER(SEARCH('Shift match'!$B$6,BA11)))),1,0))</f>
        <v/>
      </c>
      <c r="BN11" s="22">
        <f>IF(BM11=1,SUM($BM$2:BM11),"")</f>
        <v/>
      </c>
      <c r="BO11" s="22">
        <f>IF(AT11="",0,IF(AX11="",0,IF(COUNTIF($AX$2:AX11,AX11)=1,1,0)))</f>
        <v/>
      </c>
      <c r="BP11" s="22">
        <f>IF(BO11=1,SUM($BO$2:BO11),"")</f>
        <v/>
      </c>
    </row>
    <row r="12">
      <c r="AK12" s="19" t="n"/>
      <c r="AL12" s="24" t="n"/>
      <c r="AM12" s="25" t="n"/>
      <c r="AN12" s="24" t="n"/>
      <c r="AO12" s="24" t="n"/>
      <c r="AP12" s="24" t="n"/>
      <c r="AQ12" s="24" t="n"/>
      <c r="AR12" s="24" t="n"/>
      <c r="AS12" s="19" t="n"/>
      <c r="AT12" s="22">
        <f>IFERROR(TRIM(INDEX($A12:$AJ12,MATCH(Lists!$L$2,$A$1:$AJ$1,0))&amp;""),"")</f>
        <v/>
      </c>
      <c r="AU12" s="22">
        <f>IF(AT12="","",IFERROR(TRIM(INDEX($A12:$AJ12,MATCH(Lists!$L$3,$A$1:$AJ$1,0))&amp;""),""))</f>
        <v/>
      </c>
      <c r="AV12" s="22">
        <f>IF(AT12="","",LOWER(IFERROR(TRIM(INDEX($A12:$AJ12,MATCH(Lists!$L$4,$A$1:$AJ$1,0))&amp;""),"")))</f>
        <v/>
      </c>
      <c r="AW12" s="22">
        <f>IF(AT12="","",IFERROR(TRIM(INDEX($A12:$AJ12,MATCH(Lists!$L$5,$A$1:$AJ$1,0))&amp;""),""))</f>
        <v/>
      </c>
      <c r="AX12" s="22">
        <f>IF(AT12="","",IFERROR(TRIM(INDEX($A12:$AJ12,MATCH(Lists!$L$6,$A$1:$AJ$1,0))&amp;""),""))</f>
        <v/>
      </c>
      <c r="AY12" s="22">
        <f>IF(AT12="","",IFERROR(TRIM(INDEX($A12:$AJ12,MATCH(Lists!$L$7,$A$1:$AJ$1,0))&amp;""),""))</f>
        <v/>
      </c>
      <c r="AZ12" s="22">
        <f>IF(AT12="","",IFERROR(TRIM(INDEX($A12:$AJ12,MATCH(Lists!$L$8,$A$1:$AJ$1,0))&amp;""),""))</f>
        <v/>
      </c>
      <c r="BA12" s="22">
        <f>IF(AT12="","",IFERROR(TRIM(INDEX($A12:$AJ12,MATCH(Lists!$L$9,$A$1:$AJ$1,0))&amp;""),""))</f>
        <v/>
      </c>
      <c r="BB12" s="22">
        <f>IF(AT12="","",IFERROR(TRIM(INDEX($A12:$AJ12,MATCH(Lists!$L$10,$A$1:$AJ$1,0))&amp;""),""))</f>
        <v/>
      </c>
      <c r="BC12" s="22">
        <f>IF(AT12="","",IFERROR(TRIM(INDEX($A12:$AJ12,MATCH(Lists!$L$11,$A$1:$AJ$1,0))&amp;""),""))</f>
        <v/>
      </c>
      <c r="BD12" s="22">
        <f>IF(AT12="","",IFERROR(TRIM(INDEX($A12:$AJ12,MATCH(Lists!$L$12,$A$1:$AJ$1,0))&amp;""),""))</f>
        <v/>
      </c>
      <c r="BE12" s="23">
        <f>IF(AT12="","",IFERROR(IF(TRIM(INDEX($A12:$AJ12,MATCH(Lists!$L$13,$A$1:$AJ$1,0))&amp;"")="","",IF(ISNUMBER(INDEX($A12:$AJ12,MATCH(Lists!$L$13,$A$1:$AJ$1,0))),INT(INDEX($A12:$AJ12,MATCH(Lists!$L$13,$A$1:$AJ$1,0))),DATE(VALUE(LEFT(INDEX($A12:$AJ12,MATCH(Lists!$L$13,$A$1:$AJ$1,0)),4)),VALUE(MID(INDEX($A12:$AJ12,MATCH(Lists!$L$13,$A$1:$AJ$1,0)),6,2)),VALUE(MID(INDEX($A12:$AJ12,MATCH(Lists!$L$13,$A$1:$AJ$1,0)),9,2))))),""))</f>
        <v/>
      </c>
      <c r="BF12" s="22">
        <f>IF(AT12="","",IFERROR(TRIM(INDEX($A12:$AJ12,MATCH(Lists!$L$14,$A$1:$AJ$1,0))&amp;""),""))</f>
        <v/>
      </c>
      <c r="BG12" s="23">
        <f>IF(AT12="","",IFERROR(IF(ISNUMBER(INDEX($A12:$AJ12,MATCH(Lists!$L$15,$A$1:$AJ$1,0))),INDEX($A12:$AJ12,MATCH(Lists!$L$15,$A$1:$AJ$1,0)),DATE(VALUE(LEFT(IFERROR(TRIM(INDEX($A12:$AJ12,MATCH(Lists!$L$15,$A$1:$AJ$1,0))&amp;""),""),4)),VALUE(MID(IFERROR(TRIM(INDEX($A12:$AJ12,MATCH(Lists!$L$15,$A$1:$AJ$1,0))&amp;""),""),6,2)),VALUE(MID(IFERROR(TRIM(INDEX($A12:$AJ12,MATCH(Lists!$L$15,$A$1:$AJ$1,0))&amp;""),""),9,2)))+TIME(VALUE(MID(IFERROR(TRIM(INDEX($A12:$AJ12,MATCH(Lists!$L$15,$A$1:$AJ$1,0))&amp;""),""),12,2)),VALUE(MID(IFERROR(TRIM(INDEX($A12:$AJ12,MATCH(Lists!$L$15,$A$1:$AJ$1,0))&amp;""),""),15,2)),VALUE(MID(IFERROR(TRIM(INDEX($A12:$AJ12,MATCH(Lists!$L$15,$A$1:$AJ$1,0))&amp;""),""),18,2)))),""))</f>
        <v/>
      </c>
      <c r="BH12" s="22">
        <f>IF(AT12="","",IF(AL12="","New",AL12))</f>
        <v/>
      </c>
      <c r="BI12" s="22">
        <f>IF(AT12="",0,IF(OR(BH12="Hired",BH12="Not now"),0,1))</f>
        <v/>
      </c>
      <c r="BJ12" s="22">
        <f>IF(AT12="","",IF(COUNTIF(AN12:AQ12,"No")&gt;0,"Has a No",IF(COUNTIF(AN12:AQ12,"Yes")=4,"All yes","Still checking")))</f>
        <v/>
      </c>
      <c r="BK12" s="22">
        <f>IF(AT12="","",IF(AND(BH12="New",NOT(ISNUMBER(AM12)),ISNUMBER(BG12)),IF(Pipeline!$M$14-INT(BG12)&gt;Pipeline!$M$15,"Reply due",""),""))</f>
        <v/>
      </c>
      <c r="BL12" s="22">
        <f>IF(AT12="","",IF(AND(ISNUMBER(AM12),ISNUMBER(BG12)),MAX(0,AM12-INT(BG12)),""))</f>
        <v/>
      </c>
      <c r="BM12" s="22">
        <f>IF(BI12=0,0,IF(AND(OR('Shift match'!$B$5="",ISNUMBER(SEARCH('Shift match'!$B$5,AY12))),OR('Shift match'!$B$6="",ISNUMBER(SEARCH('Shift match'!$B$6,BA12)))),1,0))</f>
        <v/>
      </c>
      <c r="BN12" s="22">
        <f>IF(BM12=1,SUM($BM$2:BM12),"")</f>
        <v/>
      </c>
      <c r="BO12" s="22">
        <f>IF(AT12="",0,IF(AX12="",0,IF(COUNTIF($AX$2:AX12,AX12)=1,1,0)))</f>
        <v/>
      </c>
      <c r="BP12" s="22">
        <f>IF(BO12=1,SUM($BO$2:BO12),"")</f>
        <v/>
      </c>
    </row>
    <row r="13">
      <c r="AK13" s="19" t="n"/>
      <c r="AL13" s="24" t="n"/>
      <c r="AM13" s="25" t="n"/>
      <c r="AN13" s="24" t="n"/>
      <c r="AO13" s="24" t="n"/>
      <c r="AP13" s="24" t="n"/>
      <c r="AQ13" s="24" t="n"/>
      <c r="AR13" s="24" t="n"/>
      <c r="AS13" s="19" t="n"/>
      <c r="AT13" s="22">
        <f>IFERROR(TRIM(INDEX($A13:$AJ13,MATCH(Lists!$L$2,$A$1:$AJ$1,0))&amp;""),"")</f>
        <v/>
      </c>
      <c r="AU13" s="22">
        <f>IF(AT13="","",IFERROR(TRIM(INDEX($A13:$AJ13,MATCH(Lists!$L$3,$A$1:$AJ$1,0))&amp;""),""))</f>
        <v/>
      </c>
      <c r="AV13" s="22">
        <f>IF(AT13="","",LOWER(IFERROR(TRIM(INDEX($A13:$AJ13,MATCH(Lists!$L$4,$A$1:$AJ$1,0))&amp;""),"")))</f>
        <v/>
      </c>
      <c r="AW13" s="22">
        <f>IF(AT13="","",IFERROR(TRIM(INDEX($A13:$AJ13,MATCH(Lists!$L$5,$A$1:$AJ$1,0))&amp;""),""))</f>
        <v/>
      </c>
      <c r="AX13" s="22">
        <f>IF(AT13="","",IFERROR(TRIM(INDEX($A13:$AJ13,MATCH(Lists!$L$6,$A$1:$AJ$1,0))&amp;""),""))</f>
        <v/>
      </c>
      <c r="AY13" s="22">
        <f>IF(AT13="","",IFERROR(TRIM(INDEX($A13:$AJ13,MATCH(Lists!$L$7,$A$1:$AJ$1,0))&amp;""),""))</f>
        <v/>
      </c>
      <c r="AZ13" s="22">
        <f>IF(AT13="","",IFERROR(TRIM(INDEX($A13:$AJ13,MATCH(Lists!$L$8,$A$1:$AJ$1,0))&amp;""),""))</f>
        <v/>
      </c>
      <c r="BA13" s="22">
        <f>IF(AT13="","",IFERROR(TRIM(INDEX($A13:$AJ13,MATCH(Lists!$L$9,$A$1:$AJ$1,0))&amp;""),""))</f>
        <v/>
      </c>
      <c r="BB13" s="22">
        <f>IF(AT13="","",IFERROR(TRIM(INDEX($A13:$AJ13,MATCH(Lists!$L$10,$A$1:$AJ$1,0))&amp;""),""))</f>
        <v/>
      </c>
      <c r="BC13" s="22">
        <f>IF(AT13="","",IFERROR(TRIM(INDEX($A13:$AJ13,MATCH(Lists!$L$11,$A$1:$AJ$1,0))&amp;""),""))</f>
        <v/>
      </c>
      <c r="BD13" s="22">
        <f>IF(AT13="","",IFERROR(TRIM(INDEX($A13:$AJ13,MATCH(Lists!$L$12,$A$1:$AJ$1,0))&amp;""),""))</f>
        <v/>
      </c>
      <c r="BE13" s="23">
        <f>IF(AT13="","",IFERROR(IF(TRIM(INDEX($A13:$AJ13,MATCH(Lists!$L$13,$A$1:$AJ$1,0))&amp;"")="","",IF(ISNUMBER(INDEX($A13:$AJ13,MATCH(Lists!$L$13,$A$1:$AJ$1,0))),INT(INDEX($A13:$AJ13,MATCH(Lists!$L$13,$A$1:$AJ$1,0))),DATE(VALUE(LEFT(INDEX($A13:$AJ13,MATCH(Lists!$L$13,$A$1:$AJ$1,0)),4)),VALUE(MID(INDEX($A13:$AJ13,MATCH(Lists!$L$13,$A$1:$AJ$1,0)),6,2)),VALUE(MID(INDEX($A13:$AJ13,MATCH(Lists!$L$13,$A$1:$AJ$1,0)),9,2))))),""))</f>
        <v/>
      </c>
      <c r="BF13" s="22">
        <f>IF(AT13="","",IFERROR(TRIM(INDEX($A13:$AJ13,MATCH(Lists!$L$14,$A$1:$AJ$1,0))&amp;""),""))</f>
        <v/>
      </c>
      <c r="BG13" s="23">
        <f>IF(AT13="","",IFERROR(IF(ISNUMBER(INDEX($A13:$AJ13,MATCH(Lists!$L$15,$A$1:$AJ$1,0))),INDEX($A13:$AJ13,MATCH(Lists!$L$15,$A$1:$AJ$1,0)),DATE(VALUE(LEFT(IFERROR(TRIM(INDEX($A13:$AJ13,MATCH(Lists!$L$15,$A$1:$AJ$1,0))&amp;""),""),4)),VALUE(MID(IFERROR(TRIM(INDEX($A13:$AJ13,MATCH(Lists!$L$15,$A$1:$AJ$1,0))&amp;""),""),6,2)),VALUE(MID(IFERROR(TRIM(INDEX($A13:$AJ13,MATCH(Lists!$L$15,$A$1:$AJ$1,0))&amp;""),""),9,2)))+TIME(VALUE(MID(IFERROR(TRIM(INDEX($A13:$AJ13,MATCH(Lists!$L$15,$A$1:$AJ$1,0))&amp;""),""),12,2)),VALUE(MID(IFERROR(TRIM(INDEX($A13:$AJ13,MATCH(Lists!$L$15,$A$1:$AJ$1,0))&amp;""),""),15,2)),VALUE(MID(IFERROR(TRIM(INDEX($A13:$AJ13,MATCH(Lists!$L$15,$A$1:$AJ$1,0))&amp;""),""),18,2)))),""))</f>
        <v/>
      </c>
      <c r="BH13" s="22">
        <f>IF(AT13="","",IF(AL13="","New",AL13))</f>
        <v/>
      </c>
      <c r="BI13" s="22">
        <f>IF(AT13="",0,IF(OR(BH13="Hired",BH13="Not now"),0,1))</f>
        <v/>
      </c>
      <c r="BJ13" s="22">
        <f>IF(AT13="","",IF(COUNTIF(AN13:AQ13,"No")&gt;0,"Has a No",IF(COUNTIF(AN13:AQ13,"Yes")=4,"All yes","Still checking")))</f>
        <v/>
      </c>
      <c r="BK13" s="22">
        <f>IF(AT13="","",IF(AND(BH13="New",NOT(ISNUMBER(AM13)),ISNUMBER(BG13)),IF(Pipeline!$M$14-INT(BG13)&gt;Pipeline!$M$15,"Reply due",""),""))</f>
        <v/>
      </c>
      <c r="BL13" s="22">
        <f>IF(AT13="","",IF(AND(ISNUMBER(AM13),ISNUMBER(BG13)),MAX(0,AM13-INT(BG13)),""))</f>
        <v/>
      </c>
      <c r="BM13" s="22">
        <f>IF(BI13=0,0,IF(AND(OR('Shift match'!$B$5="",ISNUMBER(SEARCH('Shift match'!$B$5,AY13))),OR('Shift match'!$B$6="",ISNUMBER(SEARCH('Shift match'!$B$6,BA13)))),1,0))</f>
        <v/>
      </c>
      <c r="BN13" s="22">
        <f>IF(BM13=1,SUM($BM$2:BM13),"")</f>
        <v/>
      </c>
      <c r="BO13" s="22">
        <f>IF(AT13="",0,IF(AX13="",0,IF(COUNTIF($AX$2:AX13,AX13)=1,1,0)))</f>
        <v/>
      </c>
      <c r="BP13" s="22">
        <f>IF(BO13=1,SUM($BO$2:BO13),"")</f>
        <v/>
      </c>
    </row>
    <row r="14">
      <c r="AK14" s="19" t="n"/>
      <c r="AL14" s="24" t="n"/>
      <c r="AM14" s="25" t="n"/>
      <c r="AN14" s="24" t="n"/>
      <c r="AO14" s="24" t="n"/>
      <c r="AP14" s="24" t="n"/>
      <c r="AQ14" s="24" t="n"/>
      <c r="AR14" s="24" t="n"/>
      <c r="AS14" s="19" t="n"/>
      <c r="AT14" s="22">
        <f>IFERROR(TRIM(INDEX($A14:$AJ14,MATCH(Lists!$L$2,$A$1:$AJ$1,0))&amp;""),"")</f>
        <v/>
      </c>
      <c r="AU14" s="22">
        <f>IF(AT14="","",IFERROR(TRIM(INDEX($A14:$AJ14,MATCH(Lists!$L$3,$A$1:$AJ$1,0))&amp;""),""))</f>
        <v/>
      </c>
      <c r="AV14" s="22">
        <f>IF(AT14="","",LOWER(IFERROR(TRIM(INDEX($A14:$AJ14,MATCH(Lists!$L$4,$A$1:$AJ$1,0))&amp;""),"")))</f>
        <v/>
      </c>
      <c r="AW14" s="22">
        <f>IF(AT14="","",IFERROR(TRIM(INDEX($A14:$AJ14,MATCH(Lists!$L$5,$A$1:$AJ$1,0))&amp;""),""))</f>
        <v/>
      </c>
      <c r="AX14" s="22">
        <f>IF(AT14="","",IFERROR(TRIM(INDEX($A14:$AJ14,MATCH(Lists!$L$6,$A$1:$AJ$1,0))&amp;""),""))</f>
        <v/>
      </c>
      <c r="AY14" s="22">
        <f>IF(AT14="","",IFERROR(TRIM(INDEX($A14:$AJ14,MATCH(Lists!$L$7,$A$1:$AJ$1,0))&amp;""),""))</f>
        <v/>
      </c>
      <c r="AZ14" s="22">
        <f>IF(AT14="","",IFERROR(TRIM(INDEX($A14:$AJ14,MATCH(Lists!$L$8,$A$1:$AJ$1,0))&amp;""),""))</f>
        <v/>
      </c>
      <c r="BA14" s="22">
        <f>IF(AT14="","",IFERROR(TRIM(INDEX($A14:$AJ14,MATCH(Lists!$L$9,$A$1:$AJ$1,0))&amp;""),""))</f>
        <v/>
      </c>
      <c r="BB14" s="22">
        <f>IF(AT14="","",IFERROR(TRIM(INDEX($A14:$AJ14,MATCH(Lists!$L$10,$A$1:$AJ$1,0))&amp;""),""))</f>
        <v/>
      </c>
      <c r="BC14" s="22">
        <f>IF(AT14="","",IFERROR(TRIM(INDEX($A14:$AJ14,MATCH(Lists!$L$11,$A$1:$AJ$1,0))&amp;""),""))</f>
        <v/>
      </c>
      <c r="BD14" s="22">
        <f>IF(AT14="","",IFERROR(TRIM(INDEX($A14:$AJ14,MATCH(Lists!$L$12,$A$1:$AJ$1,0))&amp;""),""))</f>
        <v/>
      </c>
      <c r="BE14" s="23">
        <f>IF(AT14="","",IFERROR(IF(TRIM(INDEX($A14:$AJ14,MATCH(Lists!$L$13,$A$1:$AJ$1,0))&amp;"")="","",IF(ISNUMBER(INDEX($A14:$AJ14,MATCH(Lists!$L$13,$A$1:$AJ$1,0))),INT(INDEX($A14:$AJ14,MATCH(Lists!$L$13,$A$1:$AJ$1,0))),DATE(VALUE(LEFT(INDEX($A14:$AJ14,MATCH(Lists!$L$13,$A$1:$AJ$1,0)),4)),VALUE(MID(INDEX($A14:$AJ14,MATCH(Lists!$L$13,$A$1:$AJ$1,0)),6,2)),VALUE(MID(INDEX($A14:$AJ14,MATCH(Lists!$L$13,$A$1:$AJ$1,0)),9,2))))),""))</f>
        <v/>
      </c>
      <c r="BF14" s="22">
        <f>IF(AT14="","",IFERROR(TRIM(INDEX($A14:$AJ14,MATCH(Lists!$L$14,$A$1:$AJ$1,0))&amp;""),""))</f>
        <v/>
      </c>
      <c r="BG14" s="23">
        <f>IF(AT14="","",IFERROR(IF(ISNUMBER(INDEX($A14:$AJ14,MATCH(Lists!$L$15,$A$1:$AJ$1,0))),INDEX($A14:$AJ14,MATCH(Lists!$L$15,$A$1:$AJ$1,0)),DATE(VALUE(LEFT(IFERROR(TRIM(INDEX($A14:$AJ14,MATCH(Lists!$L$15,$A$1:$AJ$1,0))&amp;""),""),4)),VALUE(MID(IFERROR(TRIM(INDEX($A14:$AJ14,MATCH(Lists!$L$15,$A$1:$AJ$1,0))&amp;""),""),6,2)),VALUE(MID(IFERROR(TRIM(INDEX($A14:$AJ14,MATCH(Lists!$L$15,$A$1:$AJ$1,0))&amp;""),""),9,2)))+TIME(VALUE(MID(IFERROR(TRIM(INDEX($A14:$AJ14,MATCH(Lists!$L$15,$A$1:$AJ$1,0))&amp;""),""),12,2)),VALUE(MID(IFERROR(TRIM(INDEX($A14:$AJ14,MATCH(Lists!$L$15,$A$1:$AJ$1,0))&amp;""),""),15,2)),VALUE(MID(IFERROR(TRIM(INDEX($A14:$AJ14,MATCH(Lists!$L$15,$A$1:$AJ$1,0))&amp;""),""),18,2)))),""))</f>
        <v/>
      </c>
      <c r="BH14" s="22">
        <f>IF(AT14="","",IF(AL14="","New",AL14))</f>
        <v/>
      </c>
      <c r="BI14" s="22">
        <f>IF(AT14="",0,IF(OR(BH14="Hired",BH14="Not now"),0,1))</f>
        <v/>
      </c>
      <c r="BJ14" s="22">
        <f>IF(AT14="","",IF(COUNTIF(AN14:AQ14,"No")&gt;0,"Has a No",IF(COUNTIF(AN14:AQ14,"Yes")=4,"All yes","Still checking")))</f>
        <v/>
      </c>
      <c r="BK14" s="22">
        <f>IF(AT14="","",IF(AND(BH14="New",NOT(ISNUMBER(AM14)),ISNUMBER(BG14)),IF(Pipeline!$M$14-INT(BG14)&gt;Pipeline!$M$15,"Reply due",""),""))</f>
        <v/>
      </c>
      <c r="BL14" s="22">
        <f>IF(AT14="","",IF(AND(ISNUMBER(AM14),ISNUMBER(BG14)),MAX(0,AM14-INT(BG14)),""))</f>
        <v/>
      </c>
      <c r="BM14" s="22">
        <f>IF(BI14=0,0,IF(AND(OR('Shift match'!$B$5="",ISNUMBER(SEARCH('Shift match'!$B$5,AY14))),OR('Shift match'!$B$6="",ISNUMBER(SEARCH('Shift match'!$B$6,BA14)))),1,0))</f>
        <v/>
      </c>
      <c r="BN14" s="22">
        <f>IF(BM14=1,SUM($BM$2:BM14),"")</f>
        <v/>
      </c>
      <c r="BO14" s="22">
        <f>IF(AT14="",0,IF(AX14="",0,IF(COUNTIF($AX$2:AX14,AX14)=1,1,0)))</f>
        <v/>
      </c>
      <c r="BP14" s="22">
        <f>IF(BO14=1,SUM($BO$2:BO14),"")</f>
        <v/>
      </c>
    </row>
    <row r="15">
      <c r="AK15" s="19" t="n"/>
      <c r="AL15" s="24" t="n"/>
      <c r="AM15" s="25" t="n"/>
      <c r="AN15" s="24" t="n"/>
      <c r="AO15" s="24" t="n"/>
      <c r="AP15" s="24" t="n"/>
      <c r="AQ15" s="24" t="n"/>
      <c r="AR15" s="24" t="n"/>
      <c r="AS15" s="19" t="n"/>
      <c r="AT15" s="22">
        <f>IFERROR(TRIM(INDEX($A15:$AJ15,MATCH(Lists!$L$2,$A$1:$AJ$1,0))&amp;""),"")</f>
        <v/>
      </c>
      <c r="AU15" s="22">
        <f>IF(AT15="","",IFERROR(TRIM(INDEX($A15:$AJ15,MATCH(Lists!$L$3,$A$1:$AJ$1,0))&amp;""),""))</f>
        <v/>
      </c>
      <c r="AV15" s="22">
        <f>IF(AT15="","",LOWER(IFERROR(TRIM(INDEX($A15:$AJ15,MATCH(Lists!$L$4,$A$1:$AJ$1,0))&amp;""),"")))</f>
        <v/>
      </c>
      <c r="AW15" s="22">
        <f>IF(AT15="","",IFERROR(TRIM(INDEX($A15:$AJ15,MATCH(Lists!$L$5,$A$1:$AJ$1,0))&amp;""),""))</f>
        <v/>
      </c>
      <c r="AX15" s="22">
        <f>IF(AT15="","",IFERROR(TRIM(INDEX($A15:$AJ15,MATCH(Lists!$L$6,$A$1:$AJ$1,0))&amp;""),""))</f>
        <v/>
      </c>
      <c r="AY15" s="22">
        <f>IF(AT15="","",IFERROR(TRIM(INDEX($A15:$AJ15,MATCH(Lists!$L$7,$A$1:$AJ$1,0))&amp;""),""))</f>
        <v/>
      </c>
      <c r="AZ15" s="22">
        <f>IF(AT15="","",IFERROR(TRIM(INDEX($A15:$AJ15,MATCH(Lists!$L$8,$A$1:$AJ$1,0))&amp;""),""))</f>
        <v/>
      </c>
      <c r="BA15" s="22">
        <f>IF(AT15="","",IFERROR(TRIM(INDEX($A15:$AJ15,MATCH(Lists!$L$9,$A$1:$AJ$1,0))&amp;""),""))</f>
        <v/>
      </c>
      <c r="BB15" s="22">
        <f>IF(AT15="","",IFERROR(TRIM(INDEX($A15:$AJ15,MATCH(Lists!$L$10,$A$1:$AJ$1,0))&amp;""),""))</f>
        <v/>
      </c>
      <c r="BC15" s="22">
        <f>IF(AT15="","",IFERROR(TRIM(INDEX($A15:$AJ15,MATCH(Lists!$L$11,$A$1:$AJ$1,0))&amp;""),""))</f>
        <v/>
      </c>
      <c r="BD15" s="22">
        <f>IF(AT15="","",IFERROR(TRIM(INDEX($A15:$AJ15,MATCH(Lists!$L$12,$A$1:$AJ$1,0))&amp;""),""))</f>
        <v/>
      </c>
      <c r="BE15" s="23">
        <f>IF(AT15="","",IFERROR(IF(TRIM(INDEX($A15:$AJ15,MATCH(Lists!$L$13,$A$1:$AJ$1,0))&amp;"")="","",IF(ISNUMBER(INDEX($A15:$AJ15,MATCH(Lists!$L$13,$A$1:$AJ$1,0))),INT(INDEX($A15:$AJ15,MATCH(Lists!$L$13,$A$1:$AJ$1,0))),DATE(VALUE(LEFT(INDEX($A15:$AJ15,MATCH(Lists!$L$13,$A$1:$AJ$1,0)),4)),VALUE(MID(INDEX($A15:$AJ15,MATCH(Lists!$L$13,$A$1:$AJ$1,0)),6,2)),VALUE(MID(INDEX($A15:$AJ15,MATCH(Lists!$L$13,$A$1:$AJ$1,0)),9,2))))),""))</f>
        <v/>
      </c>
      <c r="BF15" s="22">
        <f>IF(AT15="","",IFERROR(TRIM(INDEX($A15:$AJ15,MATCH(Lists!$L$14,$A$1:$AJ$1,0))&amp;""),""))</f>
        <v/>
      </c>
      <c r="BG15" s="23">
        <f>IF(AT15="","",IFERROR(IF(ISNUMBER(INDEX($A15:$AJ15,MATCH(Lists!$L$15,$A$1:$AJ$1,0))),INDEX($A15:$AJ15,MATCH(Lists!$L$15,$A$1:$AJ$1,0)),DATE(VALUE(LEFT(IFERROR(TRIM(INDEX($A15:$AJ15,MATCH(Lists!$L$15,$A$1:$AJ$1,0))&amp;""),""),4)),VALUE(MID(IFERROR(TRIM(INDEX($A15:$AJ15,MATCH(Lists!$L$15,$A$1:$AJ$1,0))&amp;""),""),6,2)),VALUE(MID(IFERROR(TRIM(INDEX($A15:$AJ15,MATCH(Lists!$L$15,$A$1:$AJ$1,0))&amp;""),""),9,2)))+TIME(VALUE(MID(IFERROR(TRIM(INDEX($A15:$AJ15,MATCH(Lists!$L$15,$A$1:$AJ$1,0))&amp;""),""),12,2)),VALUE(MID(IFERROR(TRIM(INDEX($A15:$AJ15,MATCH(Lists!$L$15,$A$1:$AJ$1,0))&amp;""),""),15,2)),VALUE(MID(IFERROR(TRIM(INDEX($A15:$AJ15,MATCH(Lists!$L$15,$A$1:$AJ$1,0))&amp;""),""),18,2)))),""))</f>
        <v/>
      </c>
      <c r="BH15" s="22">
        <f>IF(AT15="","",IF(AL15="","New",AL15))</f>
        <v/>
      </c>
      <c r="BI15" s="22">
        <f>IF(AT15="",0,IF(OR(BH15="Hired",BH15="Not now"),0,1))</f>
        <v/>
      </c>
      <c r="BJ15" s="22">
        <f>IF(AT15="","",IF(COUNTIF(AN15:AQ15,"No")&gt;0,"Has a No",IF(COUNTIF(AN15:AQ15,"Yes")=4,"All yes","Still checking")))</f>
        <v/>
      </c>
      <c r="BK15" s="22">
        <f>IF(AT15="","",IF(AND(BH15="New",NOT(ISNUMBER(AM15)),ISNUMBER(BG15)),IF(Pipeline!$M$14-INT(BG15)&gt;Pipeline!$M$15,"Reply due",""),""))</f>
        <v/>
      </c>
      <c r="BL15" s="22">
        <f>IF(AT15="","",IF(AND(ISNUMBER(AM15),ISNUMBER(BG15)),MAX(0,AM15-INT(BG15)),""))</f>
        <v/>
      </c>
      <c r="BM15" s="22">
        <f>IF(BI15=0,0,IF(AND(OR('Shift match'!$B$5="",ISNUMBER(SEARCH('Shift match'!$B$5,AY15))),OR('Shift match'!$B$6="",ISNUMBER(SEARCH('Shift match'!$B$6,BA15)))),1,0))</f>
        <v/>
      </c>
      <c r="BN15" s="22">
        <f>IF(BM15=1,SUM($BM$2:BM15),"")</f>
        <v/>
      </c>
      <c r="BO15" s="22">
        <f>IF(AT15="",0,IF(AX15="",0,IF(COUNTIF($AX$2:AX15,AX15)=1,1,0)))</f>
        <v/>
      </c>
      <c r="BP15" s="22">
        <f>IF(BO15=1,SUM($BO$2:BO15),"")</f>
        <v/>
      </c>
    </row>
    <row r="16">
      <c r="AK16" s="19" t="n"/>
      <c r="AL16" s="24" t="n"/>
      <c r="AM16" s="25" t="n"/>
      <c r="AN16" s="24" t="n"/>
      <c r="AO16" s="24" t="n"/>
      <c r="AP16" s="24" t="n"/>
      <c r="AQ16" s="24" t="n"/>
      <c r="AR16" s="24" t="n"/>
      <c r="AS16" s="19" t="n"/>
      <c r="AT16" s="22">
        <f>IFERROR(TRIM(INDEX($A16:$AJ16,MATCH(Lists!$L$2,$A$1:$AJ$1,0))&amp;""),"")</f>
        <v/>
      </c>
      <c r="AU16" s="22">
        <f>IF(AT16="","",IFERROR(TRIM(INDEX($A16:$AJ16,MATCH(Lists!$L$3,$A$1:$AJ$1,0))&amp;""),""))</f>
        <v/>
      </c>
      <c r="AV16" s="22">
        <f>IF(AT16="","",LOWER(IFERROR(TRIM(INDEX($A16:$AJ16,MATCH(Lists!$L$4,$A$1:$AJ$1,0))&amp;""),"")))</f>
        <v/>
      </c>
      <c r="AW16" s="22">
        <f>IF(AT16="","",IFERROR(TRIM(INDEX($A16:$AJ16,MATCH(Lists!$L$5,$A$1:$AJ$1,0))&amp;""),""))</f>
        <v/>
      </c>
      <c r="AX16" s="22">
        <f>IF(AT16="","",IFERROR(TRIM(INDEX($A16:$AJ16,MATCH(Lists!$L$6,$A$1:$AJ$1,0))&amp;""),""))</f>
        <v/>
      </c>
      <c r="AY16" s="22">
        <f>IF(AT16="","",IFERROR(TRIM(INDEX($A16:$AJ16,MATCH(Lists!$L$7,$A$1:$AJ$1,0))&amp;""),""))</f>
        <v/>
      </c>
      <c r="AZ16" s="22">
        <f>IF(AT16="","",IFERROR(TRIM(INDEX($A16:$AJ16,MATCH(Lists!$L$8,$A$1:$AJ$1,0))&amp;""),""))</f>
        <v/>
      </c>
      <c r="BA16" s="22">
        <f>IF(AT16="","",IFERROR(TRIM(INDEX($A16:$AJ16,MATCH(Lists!$L$9,$A$1:$AJ$1,0))&amp;""),""))</f>
        <v/>
      </c>
      <c r="BB16" s="22">
        <f>IF(AT16="","",IFERROR(TRIM(INDEX($A16:$AJ16,MATCH(Lists!$L$10,$A$1:$AJ$1,0))&amp;""),""))</f>
        <v/>
      </c>
      <c r="BC16" s="22">
        <f>IF(AT16="","",IFERROR(TRIM(INDEX($A16:$AJ16,MATCH(Lists!$L$11,$A$1:$AJ$1,0))&amp;""),""))</f>
        <v/>
      </c>
      <c r="BD16" s="22">
        <f>IF(AT16="","",IFERROR(TRIM(INDEX($A16:$AJ16,MATCH(Lists!$L$12,$A$1:$AJ$1,0))&amp;""),""))</f>
        <v/>
      </c>
      <c r="BE16" s="23">
        <f>IF(AT16="","",IFERROR(IF(TRIM(INDEX($A16:$AJ16,MATCH(Lists!$L$13,$A$1:$AJ$1,0))&amp;"")="","",IF(ISNUMBER(INDEX($A16:$AJ16,MATCH(Lists!$L$13,$A$1:$AJ$1,0))),INT(INDEX($A16:$AJ16,MATCH(Lists!$L$13,$A$1:$AJ$1,0))),DATE(VALUE(LEFT(INDEX($A16:$AJ16,MATCH(Lists!$L$13,$A$1:$AJ$1,0)),4)),VALUE(MID(INDEX($A16:$AJ16,MATCH(Lists!$L$13,$A$1:$AJ$1,0)),6,2)),VALUE(MID(INDEX($A16:$AJ16,MATCH(Lists!$L$13,$A$1:$AJ$1,0)),9,2))))),""))</f>
        <v/>
      </c>
      <c r="BF16" s="22">
        <f>IF(AT16="","",IFERROR(TRIM(INDEX($A16:$AJ16,MATCH(Lists!$L$14,$A$1:$AJ$1,0))&amp;""),""))</f>
        <v/>
      </c>
      <c r="BG16" s="23">
        <f>IF(AT16="","",IFERROR(IF(ISNUMBER(INDEX($A16:$AJ16,MATCH(Lists!$L$15,$A$1:$AJ$1,0))),INDEX($A16:$AJ16,MATCH(Lists!$L$15,$A$1:$AJ$1,0)),DATE(VALUE(LEFT(IFERROR(TRIM(INDEX($A16:$AJ16,MATCH(Lists!$L$15,$A$1:$AJ$1,0))&amp;""),""),4)),VALUE(MID(IFERROR(TRIM(INDEX($A16:$AJ16,MATCH(Lists!$L$15,$A$1:$AJ$1,0))&amp;""),""),6,2)),VALUE(MID(IFERROR(TRIM(INDEX($A16:$AJ16,MATCH(Lists!$L$15,$A$1:$AJ$1,0))&amp;""),""),9,2)))+TIME(VALUE(MID(IFERROR(TRIM(INDEX($A16:$AJ16,MATCH(Lists!$L$15,$A$1:$AJ$1,0))&amp;""),""),12,2)),VALUE(MID(IFERROR(TRIM(INDEX($A16:$AJ16,MATCH(Lists!$L$15,$A$1:$AJ$1,0))&amp;""),""),15,2)),VALUE(MID(IFERROR(TRIM(INDEX($A16:$AJ16,MATCH(Lists!$L$15,$A$1:$AJ$1,0))&amp;""),""),18,2)))),""))</f>
        <v/>
      </c>
      <c r="BH16" s="22">
        <f>IF(AT16="","",IF(AL16="","New",AL16))</f>
        <v/>
      </c>
      <c r="BI16" s="22">
        <f>IF(AT16="",0,IF(OR(BH16="Hired",BH16="Not now"),0,1))</f>
        <v/>
      </c>
      <c r="BJ16" s="22">
        <f>IF(AT16="","",IF(COUNTIF(AN16:AQ16,"No")&gt;0,"Has a No",IF(COUNTIF(AN16:AQ16,"Yes")=4,"All yes","Still checking")))</f>
        <v/>
      </c>
      <c r="BK16" s="22">
        <f>IF(AT16="","",IF(AND(BH16="New",NOT(ISNUMBER(AM16)),ISNUMBER(BG16)),IF(Pipeline!$M$14-INT(BG16)&gt;Pipeline!$M$15,"Reply due",""),""))</f>
        <v/>
      </c>
      <c r="BL16" s="22">
        <f>IF(AT16="","",IF(AND(ISNUMBER(AM16),ISNUMBER(BG16)),MAX(0,AM16-INT(BG16)),""))</f>
        <v/>
      </c>
      <c r="BM16" s="22">
        <f>IF(BI16=0,0,IF(AND(OR('Shift match'!$B$5="",ISNUMBER(SEARCH('Shift match'!$B$5,AY16))),OR('Shift match'!$B$6="",ISNUMBER(SEARCH('Shift match'!$B$6,BA16)))),1,0))</f>
        <v/>
      </c>
      <c r="BN16" s="22">
        <f>IF(BM16=1,SUM($BM$2:BM16),"")</f>
        <v/>
      </c>
      <c r="BO16" s="22">
        <f>IF(AT16="",0,IF(AX16="",0,IF(COUNTIF($AX$2:AX16,AX16)=1,1,0)))</f>
        <v/>
      </c>
      <c r="BP16" s="22">
        <f>IF(BO16=1,SUM($BO$2:BO16),"")</f>
        <v/>
      </c>
    </row>
    <row r="17">
      <c r="AK17" s="19" t="n"/>
      <c r="AL17" s="24" t="n"/>
      <c r="AM17" s="25" t="n"/>
      <c r="AN17" s="24" t="n"/>
      <c r="AO17" s="24" t="n"/>
      <c r="AP17" s="24" t="n"/>
      <c r="AQ17" s="24" t="n"/>
      <c r="AR17" s="24" t="n"/>
      <c r="AS17" s="19" t="n"/>
      <c r="AT17" s="22">
        <f>IFERROR(TRIM(INDEX($A17:$AJ17,MATCH(Lists!$L$2,$A$1:$AJ$1,0))&amp;""),"")</f>
        <v/>
      </c>
      <c r="AU17" s="22">
        <f>IF(AT17="","",IFERROR(TRIM(INDEX($A17:$AJ17,MATCH(Lists!$L$3,$A$1:$AJ$1,0))&amp;""),""))</f>
        <v/>
      </c>
      <c r="AV17" s="22">
        <f>IF(AT17="","",LOWER(IFERROR(TRIM(INDEX($A17:$AJ17,MATCH(Lists!$L$4,$A$1:$AJ$1,0))&amp;""),"")))</f>
        <v/>
      </c>
      <c r="AW17" s="22">
        <f>IF(AT17="","",IFERROR(TRIM(INDEX($A17:$AJ17,MATCH(Lists!$L$5,$A$1:$AJ$1,0))&amp;""),""))</f>
        <v/>
      </c>
      <c r="AX17" s="22">
        <f>IF(AT17="","",IFERROR(TRIM(INDEX($A17:$AJ17,MATCH(Lists!$L$6,$A$1:$AJ$1,0))&amp;""),""))</f>
        <v/>
      </c>
      <c r="AY17" s="22">
        <f>IF(AT17="","",IFERROR(TRIM(INDEX($A17:$AJ17,MATCH(Lists!$L$7,$A$1:$AJ$1,0))&amp;""),""))</f>
        <v/>
      </c>
      <c r="AZ17" s="22">
        <f>IF(AT17="","",IFERROR(TRIM(INDEX($A17:$AJ17,MATCH(Lists!$L$8,$A$1:$AJ$1,0))&amp;""),""))</f>
        <v/>
      </c>
      <c r="BA17" s="22">
        <f>IF(AT17="","",IFERROR(TRIM(INDEX($A17:$AJ17,MATCH(Lists!$L$9,$A$1:$AJ$1,0))&amp;""),""))</f>
        <v/>
      </c>
      <c r="BB17" s="22">
        <f>IF(AT17="","",IFERROR(TRIM(INDEX($A17:$AJ17,MATCH(Lists!$L$10,$A$1:$AJ$1,0))&amp;""),""))</f>
        <v/>
      </c>
      <c r="BC17" s="22">
        <f>IF(AT17="","",IFERROR(TRIM(INDEX($A17:$AJ17,MATCH(Lists!$L$11,$A$1:$AJ$1,0))&amp;""),""))</f>
        <v/>
      </c>
      <c r="BD17" s="22">
        <f>IF(AT17="","",IFERROR(TRIM(INDEX($A17:$AJ17,MATCH(Lists!$L$12,$A$1:$AJ$1,0))&amp;""),""))</f>
        <v/>
      </c>
      <c r="BE17" s="23">
        <f>IF(AT17="","",IFERROR(IF(TRIM(INDEX($A17:$AJ17,MATCH(Lists!$L$13,$A$1:$AJ$1,0))&amp;"")="","",IF(ISNUMBER(INDEX($A17:$AJ17,MATCH(Lists!$L$13,$A$1:$AJ$1,0))),INT(INDEX($A17:$AJ17,MATCH(Lists!$L$13,$A$1:$AJ$1,0))),DATE(VALUE(LEFT(INDEX($A17:$AJ17,MATCH(Lists!$L$13,$A$1:$AJ$1,0)),4)),VALUE(MID(INDEX($A17:$AJ17,MATCH(Lists!$L$13,$A$1:$AJ$1,0)),6,2)),VALUE(MID(INDEX($A17:$AJ17,MATCH(Lists!$L$13,$A$1:$AJ$1,0)),9,2))))),""))</f>
        <v/>
      </c>
      <c r="BF17" s="22">
        <f>IF(AT17="","",IFERROR(TRIM(INDEX($A17:$AJ17,MATCH(Lists!$L$14,$A$1:$AJ$1,0))&amp;""),""))</f>
        <v/>
      </c>
      <c r="BG17" s="23">
        <f>IF(AT17="","",IFERROR(IF(ISNUMBER(INDEX($A17:$AJ17,MATCH(Lists!$L$15,$A$1:$AJ$1,0))),INDEX($A17:$AJ17,MATCH(Lists!$L$15,$A$1:$AJ$1,0)),DATE(VALUE(LEFT(IFERROR(TRIM(INDEX($A17:$AJ17,MATCH(Lists!$L$15,$A$1:$AJ$1,0))&amp;""),""),4)),VALUE(MID(IFERROR(TRIM(INDEX($A17:$AJ17,MATCH(Lists!$L$15,$A$1:$AJ$1,0))&amp;""),""),6,2)),VALUE(MID(IFERROR(TRIM(INDEX($A17:$AJ17,MATCH(Lists!$L$15,$A$1:$AJ$1,0))&amp;""),""),9,2)))+TIME(VALUE(MID(IFERROR(TRIM(INDEX($A17:$AJ17,MATCH(Lists!$L$15,$A$1:$AJ$1,0))&amp;""),""),12,2)),VALUE(MID(IFERROR(TRIM(INDEX($A17:$AJ17,MATCH(Lists!$L$15,$A$1:$AJ$1,0))&amp;""),""),15,2)),VALUE(MID(IFERROR(TRIM(INDEX($A17:$AJ17,MATCH(Lists!$L$15,$A$1:$AJ$1,0))&amp;""),""),18,2)))),""))</f>
        <v/>
      </c>
      <c r="BH17" s="22">
        <f>IF(AT17="","",IF(AL17="","New",AL17))</f>
        <v/>
      </c>
      <c r="BI17" s="22">
        <f>IF(AT17="",0,IF(OR(BH17="Hired",BH17="Not now"),0,1))</f>
        <v/>
      </c>
      <c r="BJ17" s="22">
        <f>IF(AT17="","",IF(COUNTIF(AN17:AQ17,"No")&gt;0,"Has a No",IF(COUNTIF(AN17:AQ17,"Yes")=4,"All yes","Still checking")))</f>
        <v/>
      </c>
      <c r="BK17" s="22">
        <f>IF(AT17="","",IF(AND(BH17="New",NOT(ISNUMBER(AM17)),ISNUMBER(BG17)),IF(Pipeline!$M$14-INT(BG17)&gt;Pipeline!$M$15,"Reply due",""),""))</f>
        <v/>
      </c>
      <c r="BL17" s="22">
        <f>IF(AT17="","",IF(AND(ISNUMBER(AM17),ISNUMBER(BG17)),MAX(0,AM17-INT(BG17)),""))</f>
        <v/>
      </c>
      <c r="BM17" s="22">
        <f>IF(BI17=0,0,IF(AND(OR('Shift match'!$B$5="",ISNUMBER(SEARCH('Shift match'!$B$5,AY17))),OR('Shift match'!$B$6="",ISNUMBER(SEARCH('Shift match'!$B$6,BA17)))),1,0))</f>
        <v/>
      </c>
      <c r="BN17" s="22">
        <f>IF(BM17=1,SUM($BM$2:BM17),"")</f>
        <v/>
      </c>
      <c r="BO17" s="22">
        <f>IF(AT17="",0,IF(AX17="",0,IF(COUNTIF($AX$2:AX17,AX17)=1,1,0)))</f>
        <v/>
      </c>
      <c r="BP17" s="22">
        <f>IF(BO17=1,SUM($BO$2:BO17),"")</f>
        <v/>
      </c>
    </row>
    <row r="18">
      <c r="AK18" s="19" t="n"/>
      <c r="AL18" s="24" t="n"/>
      <c r="AM18" s="25" t="n"/>
      <c r="AN18" s="24" t="n"/>
      <c r="AO18" s="24" t="n"/>
      <c r="AP18" s="24" t="n"/>
      <c r="AQ18" s="24" t="n"/>
      <c r="AR18" s="24" t="n"/>
      <c r="AS18" s="19" t="n"/>
      <c r="AT18" s="22">
        <f>IFERROR(TRIM(INDEX($A18:$AJ18,MATCH(Lists!$L$2,$A$1:$AJ$1,0))&amp;""),"")</f>
        <v/>
      </c>
      <c r="AU18" s="22">
        <f>IF(AT18="","",IFERROR(TRIM(INDEX($A18:$AJ18,MATCH(Lists!$L$3,$A$1:$AJ$1,0))&amp;""),""))</f>
        <v/>
      </c>
      <c r="AV18" s="22">
        <f>IF(AT18="","",LOWER(IFERROR(TRIM(INDEX($A18:$AJ18,MATCH(Lists!$L$4,$A$1:$AJ$1,0))&amp;""),"")))</f>
        <v/>
      </c>
      <c r="AW18" s="22">
        <f>IF(AT18="","",IFERROR(TRIM(INDEX($A18:$AJ18,MATCH(Lists!$L$5,$A$1:$AJ$1,0))&amp;""),""))</f>
        <v/>
      </c>
      <c r="AX18" s="22">
        <f>IF(AT18="","",IFERROR(TRIM(INDEX($A18:$AJ18,MATCH(Lists!$L$6,$A$1:$AJ$1,0))&amp;""),""))</f>
        <v/>
      </c>
      <c r="AY18" s="22">
        <f>IF(AT18="","",IFERROR(TRIM(INDEX($A18:$AJ18,MATCH(Lists!$L$7,$A$1:$AJ$1,0))&amp;""),""))</f>
        <v/>
      </c>
      <c r="AZ18" s="22">
        <f>IF(AT18="","",IFERROR(TRIM(INDEX($A18:$AJ18,MATCH(Lists!$L$8,$A$1:$AJ$1,0))&amp;""),""))</f>
        <v/>
      </c>
      <c r="BA18" s="22">
        <f>IF(AT18="","",IFERROR(TRIM(INDEX($A18:$AJ18,MATCH(Lists!$L$9,$A$1:$AJ$1,0))&amp;""),""))</f>
        <v/>
      </c>
      <c r="BB18" s="22">
        <f>IF(AT18="","",IFERROR(TRIM(INDEX($A18:$AJ18,MATCH(Lists!$L$10,$A$1:$AJ$1,0))&amp;""),""))</f>
        <v/>
      </c>
      <c r="BC18" s="22">
        <f>IF(AT18="","",IFERROR(TRIM(INDEX($A18:$AJ18,MATCH(Lists!$L$11,$A$1:$AJ$1,0))&amp;""),""))</f>
        <v/>
      </c>
      <c r="BD18" s="22">
        <f>IF(AT18="","",IFERROR(TRIM(INDEX($A18:$AJ18,MATCH(Lists!$L$12,$A$1:$AJ$1,0))&amp;""),""))</f>
        <v/>
      </c>
      <c r="BE18" s="23">
        <f>IF(AT18="","",IFERROR(IF(TRIM(INDEX($A18:$AJ18,MATCH(Lists!$L$13,$A$1:$AJ$1,0))&amp;"")="","",IF(ISNUMBER(INDEX($A18:$AJ18,MATCH(Lists!$L$13,$A$1:$AJ$1,0))),INT(INDEX($A18:$AJ18,MATCH(Lists!$L$13,$A$1:$AJ$1,0))),DATE(VALUE(LEFT(INDEX($A18:$AJ18,MATCH(Lists!$L$13,$A$1:$AJ$1,0)),4)),VALUE(MID(INDEX($A18:$AJ18,MATCH(Lists!$L$13,$A$1:$AJ$1,0)),6,2)),VALUE(MID(INDEX($A18:$AJ18,MATCH(Lists!$L$13,$A$1:$AJ$1,0)),9,2))))),""))</f>
        <v/>
      </c>
      <c r="BF18" s="22">
        <f>IF(AT18="","",IFERROR(TRIM(INDEX($A18:$AJ18,MATCH(Lists!$L$14,$A$1:$AJ$1,0))&amp;""),""))</f>
        <v/>
      </c>
      <c r="BG18" s="23">
        <f>IF(AT18="","",IFERROR(IF(ISNUMBER(INDEX($A18:$AJ18,MATCH(Lists!$L$15,$A$1:$AJ$1,0))),INDEX($A18:$AJ18,MATCH(Lists!$L$15,$A$1:$AJ$1,0)),DATE(VALUE(LEFT(IFERROR(TRIM(INDEX($A18:$AJ18,MATCH(Lists!$L$15,$A$1:$AJ$1,0))&amp;""),""),4)),VALUE(MID(IFERROR(TRIM(INDEX($A18:$AJ18,MATCH(Lists!$L$15,$A$1:$AJ$1,0))&amp;""),""),6,2)),VALUE(MID(IFERROR(TRIM(INDEX($A18:$AJ18,MATCH(Lists!$L$15,$A$1:$AJ$1,0))&amp;""),""),9,2)))+TIME(VALUE(MID(IFERROR(TRIM(INDEX($A18:$AJ18,MATCH(Lists!$L$15,$A$1:$AJ$1,0))&amp;""),""),12,2)),VALUE(MID(IFERROR(TRIM(INDEX($A18:$AJ18,MATCH(Lists!$L$15,$A$1:$AJ$1,0))&amp;""),""),15,2)),VALUE(MID(IFERROR(TRIM(INDEX($A18:$AJ18,MATCH(Lists!$L$15,$A$1:$AJ$1,0))&amp;""),""),18,2)))),""))</f>
        <v/>
      </c>
      <c r="BH18" s="22">
        <f>IF(AT18="","",IF(AL18="","New",AL18))</f>
        <v/>
      </c>
      <c r="BI18" s="22">
        <f>IF(AT18="",0,IF(OR(BH18="Hired",BH18="Not now"),0,1))</f>
        <v/>
      </c>
      <c r="BJ18" s="22">
        <f>IF(AT18="","",IF(COUNTIF(AN18:AQ18,"No")&gt;0,"Has a No",IF(COUNTIF(AN18:AQ18,"Yes")=4,"All yes","Still checking")))</f>
        <v/>
      </c>
      <c r="BK18" s="22">
        <f>IF(AT18="","",IF(AND(BH18="New",NOT(ISNUMBER(AM18)),ISNUMBER(BG18)),IF(Pipeline!$M$14-INT(BG18)&gt;Pipeline!$M$15,"Reply due",""),""))</f>
        <v/>
      </c>
      <c r="BL18" s="22">
        <f>IF(AT18="","",IF(AND(ISNUMBER(AM18),ISNUMBER(BG18)),MAX(0,AM18-INT(BG18)),""))</f>
        <v/>
      </c>
      <c r="BM18" s="22">
        <f>IF(BI18=0,0,IF(AND(OR('Shift match'!$B$5="",ISNUMBER(SEARCH('Shift match'!$B$5,AY18))),OR('Shift match'!$B$6="",ISNUMBER(SEARCH('Shift match'!$B$6,BA18)))),1,0))</f>
        <v/>
      </c>
      <c r="BN18" s="22">
        <f>IF(BM18=1,SUM($BM$2:BM18),"")</f>
        <v/>
      </c>
      <c r="BO18" s="22">
        <f>IF(AT18="",0,IF(AX18="",0,IF(COUNTIF($AX$2:AX18,AX18)=1,1,0)))</f>
        <v/>
      </c>
      <c r="BP18" s="22">
        <f>IF(BO18=1,SUM($BO$2:BO18),"")</f>
        <v/>
      </c>
    </row>
    <row r="19">
      <c r="AK19" s="19" t="n"/>
      <c r="AL19" s="24" t="n"/>
      <c r="AM19" s="25" t="n"/>
      <c r="AN19" s="24" t="n"/>
      <c r="AO19" s="24" t="n"/>
      <c r="AP19" s="24" t="n"/>
      <c r="AQ19" s="24" t="n"/>
      <c r="AR19" s="24" t="n"/>
      <c r="AS19" s="19" t="n"/>
      <c r="AT19" s="22">
        <f>IFERROR(TRIM(INDEX($A19:$AJ19,MATCH(Lists!$L$2,$A$1:$AJ$1,0))&amp;""),"")</f>
        <v/>
      </c>
      <c r="AU19" s="22">
        <f>IF(AT19="","",IFERROR(TRIM(INDEX($A19:$AJ19,MATCH(Lists!$L$3,$A$1:$AJ$1,0))&amp;""),""))</f>
        <v/>
      </c>
      <c r="AV19" s="22">
        <f>IF(AT19="","",LOWER(IFERROR(TRIM(INDEX($A19:$AJ19,MATCH(Lists!$L$4,$A$1:$AJ$1,0))&amp;""),"")))</f>
        <v/>
      </c>
      <c r="AW19" s="22">
        <f>IF(AT19="","",IFERROR(TRIM(INDEX($A19:$AJ19,MATCH(Lists!$L$5,$A$1:$AJ$1,0))&amp;""),""))</f>
        <v/>
      </c>
      <c r="AX19" s="22">
        <f>IF(AT19="","",IFERROR(TRIM(INDEX($A19:$AJ19,MATCH(Lists!$L$6,$A$1:$AJ$1,0))&amp;""),""))</f>
        <v/>
      </c>
      <c r="AY19" s="22">
        <f>IF(AT19="","",IFERROR(TRIM(INDEX($A19:$AJ19,MATCH(Lists!$L$7,$A$1:$AJ$1,0))&amp;""),""))</f>
        <v/>
      </c>
      <c r="AZ19" s="22">
        <f>IF(AT19="","",IFERROR(TRIM(INDEX($A19:$AJ19,MATCH(Lists!$L$8,$A$1:$AJ$1,0))&amp;""),""))</f>
        <v/>
      </c>
      <c r="BA19" s="22">
        <f>IF(AT19="","",IFERROR(TRIM(INDEX($A19:$AJ19,MATCH(Lists!$L$9,$A$1:$AJ$1,0))&amp;""),""))</f>
        <v/>
      </c>
      <c r="BB19" s="22">
        <f>IF(AT19="","",IFERROR(TRIM(INDEX($A19:$AJ19,MATCH(Lists!$L$10,$A$1:$AJ$1,0))&amp;""),""))</f>
        <v/>
      </c>
      <c r="BC19" s="22">
        <f>IF(AT19="","",IFERROR(TRIM(INDEX($A19:$AJ19,MATCH(Lists!$L$11,$A$1:$AJ$1,0))&amp;""),""))</f>
        <v/>
      </c>
      <c r="BD19" s="22">
        <f>IF(AT19="","",IFERROR(TRIM(INDEX($A19:$AJ19,MATCH(Lists!$L$12,$A$1:$AJ$1,0))&amp;""),""))</f>
        <v/>
      </c>
      <c r="BE19" s="23">
        <f>IF(AT19="","",IFERROR(IF(TRIM(INDEX($A19:$AJ19,MATCH(Lists!$L$13,$A$1:$AJ$1,0))&amp;"")="","",IF(ISNUMBER(INDEX($A19:$AJ19,MATCH(Lists!$L$13,$A$1:$AJ$1,0))),INT(INDEX($A19:$AJ19,MATCH(Lists!$L$13,$A$1:$AJ$1,0))),DATE(VALUE(LEFT(INDEX($A19:$AJ19,MATCH(Lists!$L$13,$A$1:$AJ$1,0)),4)),VALUE(MID(INDEX($A19:$AJ19,MATCH(Lists!$L$13,$A$1:$AJ$1,0)),6,2)),VALUE(MID(INDEX($A19:$AJ19,MATCH(Lists!$L$13,$A$1:$AJ$1,0)),9,2))))),""))</f>
        <v/>
      </c>
      <c r="BF19" s="22">
        <f>IF(AT19="","",IFERROR(TRIM(INDEX($A19:$AJ19,MATCH(Lists!$L$14,$A$1:$AJ$1,0))&amp;""),""))</f>
        <v/>
      </c>
      <c r="BG19" s="23">
        <f>IF(AT19="","",IFERROR(IF(ISNUMBER(INDEX($A19:$AJ19,MATCH(Lists!$L$15,$A$1:$AJ$1,0))),INDEX($A19:$AJ19,MATCH(Lists!$L$15,$A$1:$AJ$1,0)),DATE(VALUE(LEFT(IFERROR(TRIM(INDEX($A19:$AJ19,MATCH(Lists!$L$15,$A$1:$AJ$1,0))&amp;""),""),4)),VALUE(MID(IFERROR(TRIM(INDEX($A19:$AJ19,MATCH(Lists!$L$15,$A$1:$AJ$1,0))&amp;""),""),6,2)),VALUE(MID(IFERROR(TRIM(INDEX($A19:$AJ19,MATCH(Lists!$L$15,$A$1:$AJ$1,0))&amp;""),""),9,2)))+TIME(VALUE(MID(IFERROR(TRIM(INDEX($A19:$AJ19,MATCH(Lists!$L$15,$A$1:$AJ$1,0))&amp;""),""),12,2)),VALUE(MID(IFERROR(TRIM(INDEX($A19:$AJ19,MATCH(Lists!$L$15,$A$1:$AJ$1,0))&amp;""),""),15,2)),VALUE(MID(IFERROR(TRIM(INDEX($A19:$AJ19,MATCH(Lists!$L$15,$A$1:$AJ$1,0))&amp;""),""),18,2)))),""))</f>
        <v/>
      </c>
      <c r="BH19" s="22">
        <f>IF(AT19="","",IF(AL19="","New",AL19))</f>
        <v/>
      </c>
      <c r="BI19" s="22">
        <f>IF(AT19="",0,IF(OR(BH19="Hired",BH19="Not now"),0,1))</f>
        <v/>
      </c>
      <c r="BJ19" s="22">
        <f>IF(AT19="","",IF(COUNTIF(AN19:AQ19,"No")&gt;0,"Has a No",IF(COUNTIF(AN19:AQ19,"Yes")=4,"All yes","Still checking")))</f>
        <v/>
      </c>
      <c r="BK19" s="22">
        <f>IF(AT19="","",IF(AND(BH19="New",NOT(ISNUMBER(AM19)),ISNUMBER(BG19)),IF(Pipeline!$M$14-INT(BG19)&gt;Pipeline!$M$15,"Reply due",""),""))</f>
        <v/>
      </c>
      <c r="BL19" s="22">
        <f>IF(AT19="","",IF(AND(ISNUMBER(AM19),ISNUMBER(BG19)),MAX(0,AM19-INT(BG19)),""))</f>
        <v/>
      </c>
      <c r="BM19" s="22">
        <f>IF(BI19=0,0,IF(AND(OR('Shift match'!$B$5="",ISNUMBER(SEARCH('Shift match'!$B$5,AY19))),OR('Shift match'!$B$6="",ISNUMBER(SEARCH('Shift match'!$B$6,BA19)))),1,0))</f>
        <v/>
      </c>
      <c r="BN19" s="22">
        <f>IF(BM19=1,SUM($BM$2:BM19),"")</f>
        <v/>
      </c>
      <c r="BO19" s="22">
        <f>IF(AT19="",0,IF(AX19="",0,IF(COUNTIF($AX$2:AX19,AX19)=1,1,0)))</f>
        <v/>
      </c>
      <c r="BP19" s="22">
        <f>IF(BO19=1,SUM($BO$2:BO19),"")</f>
        <v/>
      </c>
    </row>
    <row r="20">
      <c r="AK20" s="19" t="n"/>
      <c r="AL20" s="24" t="n"/>
      <c r="AM20" s="25" t="n"/>
      <c r="AN20" s="24" t="n"/>
      <c r="AO20" s="24" t="n"/>
      <c r="AP20" s="24" t="n"/>
      <c r="AQ20" s="24" t="n"/>
      <c r="AR20" s="24" t="n"/>
      <c r="AS20" s="19" t="n"/>
      <c r="AT20" s="22">
        <f>IFERROR(TRIM(INDEX($A20:$AJ20,MATCH(Lists!$L$2,$A$1:$AJ$1,0))&amp;""),"")</f>
        <v/>
      </c>
      <c r="AU20" s="22">
        <f>IF(AT20="","",IFERROR(TRIM(INDEX($A20:$AJ20,MATCH(Lists!$L$3,$A$1:$AJ$1,0))&amp;""),""))</f>
        <v/>
      </c>
      <c r="AV20" s="22">
        <f>IF(AT20="","",LOWER(IFERROR(TRIM(INDEX($A20:$AJ20,MATCH(Lists!$L$4,$A$1:$AJ$1,0))&amp;""),"")))</f>
        <v/>
      </c>
      <c r="AW20" s="22">
        <f>IF(AT20="","",IFERROR(TRIM(INDEX($A20:$AJ20,MATCH(Lists!$L$5,$A$1:$AJ$1,0))&amp;""),""))</f>
        <v/>
      </c>
      <c r="AX20" s="22">
        <f>IF(AT20="","",IFERROR(TRIM(INDEX($A20:$AJ20,MATCH(Lists!$L$6,$A$1:$AJ$1,0))&amp;""),""))</f>
        <v/>
      </c>
      <c r="AY20" s="22">
        <f>IF(AT20="","",IFERROR(TRIM(INDEX($A20:$AJ20,MATCH(Lists!$L$7,$A$1:$AJ$1,0))&amp;""),""))</f>
        <v/>
      </c>
      <c r="AZ20" s="22">
        <f>IF(AT20="","",IFERROR(TRIM(INDEX($A20:$AJ20,MATCH(Lists!$L$8,$A$1:$AJ$1,0))&amp;""),""))</f>
        <v/>
      </c>
      <c r="BA20" s="22">
        <f>IF(AT20="","",IFERROR(TRIM(INDEX($A20:$AJ20,MATCH(Lists!$L$9,$A$1:$AJ$1,0))&amp;""),""))</f>
        <v/>
      </c>
      <c r="BB20" s="22">
        <f>IF(AT20="","",IFERROR(TRIM(INDEX($A20:$AJ20,MATCH(Lists!$L$10,$A$1:$AJ$1,0))&amp;""),""))</f>
        <v/>
      </c>
      <c r="BC20" s="22">
        <f>IF(AT20="","",IFERROR(TRIM(INDEX($A20:$AJ20,MATCH(Lists!$L$11,$A$1:$AJ$1,0))&amp;""),""))</f>
        <v/>
      </c>
      <c r="BD20" s="22">
        <f>IF(AT20="","",IFERROR(TRIM(INDEX($A20:$AJ20,MATCH(Lists!$L$12,$A$1:$AJ$1,0))&amp;""),""))</f>
        <v/>
      </c>
      <c r="BE20" s="23">
        <f>IF(AT20="","",IFERROR(IF(TRIM(INDEX($A20:$AJ20,MATCH(Lists!$L$13,$A$1:$AJ$1,0))&amp;"")="","",IF(ISNUMBER(INDEX($A20:$AJ20,MATCH(Lists!$L$13,$A$1:$AJ$1,0))),INT(INDEX($A20:$AJ20,MATCH(Lists!$L$13,$A$1:$AJ$1,0))),DATE(VALUE(LEFT(INDEX($A20:$AJ20,MATCH(Lists!$L$13,$A$1:$AJ$1,0)),4)),VALUE(MID(INDEX($A20:$AJ20,MATCH(Lists!$L$13,$A$1:$AJ$1,0)),6,2)),VALUE(MID(INDEX($A20:$AJ20,MATCH(Lists!$L$13,$A$1:$AJ$1,0)),9,2))))),""))</f>
        <v/>
      </c>
      <c r="BF20" s="22">
        <f>IF(AT20="","",IFERROR(TRIM(INDEX($A20:$AJ20,MATCH(Lists!$L$14,$A$1:$AJ$1,0))&amp;""),""))</f>
        <v/>
      </c>
      <c r="BG20" s="23">
        <f>IF(AT20="","",IFERROR(IF(ISNUMBER(INDEX($A20:$AJ20,MATCH(Lists!$L$15,$A$1:$AJ$1,0))),INDEX($A20:$AJ20,MATCH(Lists!$L$15,$A$1:$AJ$1,0)),DATE(VALUE(LEFT(IFERROR(TRIM(INDEX($A20:$AJ20,MATCH(Lists!$L$15,$A$1:$AJ$1,0))&amp;""),""),4)),VALUE(MID(IFERROR(TRIM(INDEX($A20:$AJ20,MATCH(Lists!$L$15,$A$1:$AJ$1,0))&amp;""),""),6,2)),VALUE(MID(IFERROR(TRIM(INDEX($A20:$AJ20,MATCH(Lists!$L$15,$A$1:$AJ$1,0))&amp;""),""),9,2)))+TIME(VALUE(MID(IFERROR(TRIM(INDEX($A20:$AJ20,MATCH(Lists!$L$15,$A$1:$AJ$1,0))&amp;""),""),12,2)),VALUE(MID(IFERROR(TRIM(INDEX($A20:$AJ20,MATCH(Lists!$L$15,$A$1:$AJ$1,0))&amp;""),""),15,2)),VALUE(MID(IFERROR(TRIM(INDEX($A20:$AJ20,MATCH(Lists!$L$15,$A$1:$AJ$1,0))&amp;""),""),18,2)))),""))</f>
        <v/>
      </c>
      <c r="BH20" s="22">
        <f>IF(AT20="","",IF(AL20="","New",AL20))</f>
        <v/>
      </c>
      <c r="BI20" s="22">
        <f>IF(AT20="",0,IF(OR(BH20="Hired",BH20="Not now"),0,1))</f>
        <v/>
      </c>
      <c r="BJ20" s="22">
        <f>IF(AT20="","",IF(COUNTIF(AN20:AQ20,"No")&gt;0,"Has a No",IF(COUNTIF(AN20:AQ20,"Yes")=4,"All yes","Still checking")))</f>
        <v/>
      </c>
      <c r="BK20" s="22">
        <f>IF(AT20="","",IF(AND(BH20="New",NOT(ISNUMBER(AM20)),ISNUMBER(BG20)),IF(Pipeline!$M$14-INT(BG20)&gt;Pipeline!$M$15,"Reply due",""),""))</f>
        <v/>
      </c>
      <c r="BL20" s="22">
        <f>IF(AT20="","",IF(AND(ISNUMBER(AM20),ISNUMBER(BG20)),MAX(0,AM20-INT(BG20)),""))</f>
        <v/>
      </c>
      <c r="BM20" s="22">
        <f>IF(BI20=0,0,IF(AND(OR('Shift match'!$B$5="",ISNUMBER(SEARCH('Shift match'!$B$5,AY20))),OR('Shift match'!$B$6="",ISNUMBER(SEARCH('Shift match'!$B$6,BA20)))),1,0))</f>
        <v/>
      </c>
      <c r="BN20" s="22">
        <f>IF(BM20=1,SUM($BM$2:BM20),"")</f>
        <v/>
      </c>
      <c r="BO20" s="22">
        <f>IF(AT20="",0,IF(AX20="",0,IF(COUNTIF($AX$2:AX20,AX20)=1,1,0)))</f>
        <v/>
      </c>
      <c r="BP20" s="22">
        <f>IF(BO20=1,SUM($BO$2:BO20),"")</f>
        <v/>
      </c>
    </row>
    <row r="21">
      <c r="AK21" s="19" t="n"/>
      <c r="AL21" s="24" t="n"/>
      <c r="AM21" s="25" t="n"/>
      <c r="AN21" s="24" t="n"/>
      <c r="AO21" s="24" t="n"/>
      <c r="AP21" s="24" t="n"/>
      <c r="AQ21" s="24" t="n"/>
      <c r="AR21" s="24" t="n"/>
      <c r="AS21" s="19" t="n"/>
      <c r="AT21" s="22">
        <f>IFERROR(TRIM(INDEX($A21:$AJ21,MATCH(Lists!$L$2,$A$1:$AJ$1,0))&amp;""),"")</f>
        <v/>
      </c>
      <c r="AU21" s="22">
        <f>IF(AT21="","",IFERROR(TRIM(INDEX($A21:$AJ21,MATCH(Lists!$L$3,$A$1:$AJ$1,0))&amp;""),""))</f>
        <v/>
      </c>
      <c r="AV21" s="22">
        <f>IF(AT21="","",LOWER(IFERROR(TRIM(INDEX($A21:$AJ21,MATCH(Lists!$L$4,$A$1:$AJ$1,0))&amp;""),"")))</f>
        <v/>
      </c>
      <c r="AW21" s="22">
        <f>IF(AT21="","",IFERROR(TRIM(INDEX($A21:$AJ21,MATCH(Lists!$L$5,$A$1:$AJ$1,0))&amp;""),""))</f>
        <v/>
      </c>
      <c r="AX21" s="22">
        <f>IF(AT21="","",IFERROR(TRIM(INDEX($A21:$AJ21,MATCH(Lists!$L$6,$A$1:$AJ$1,0))&amp;""),""))</f>
        <v/>
      </c>
      <c r="AY21" s="22">
        <f>IF(AT21="","",IFERROR(TRIM(INDEX($A21:$AJ21,MATCH(Lists!$L$7,$A$1:$AJ$1,0))&amp;""),""))</f>
        <v/>
      </c>
      <c r="AZ21" s="22">
        <f>IF(AT21="","",IFERROR(TRIM(INDEX($A21:$AJ21,MATCH(Lists!$L$8,$A$1:$AJ$1,0))&amp;""),""))</f>
        <v/>
      </c>
      <c r="BA21" s="22">
        <f>IF(AT21="","",IFERROR(TRIM(INDEX($A21:$AJ21,MATCH(Lists!$L$9,$A$1:$AJ$1,0))&amp;""),""))</f>
        <v/>
      </c>
      <c r="BB21" s="22">
        <f>IF(AT21="","",IFERROR(TRIM(INDEX($A21:$AJ21,MATCH(Lists!$L$10,$A$1:$AJ$1,0))&amp;""),""))</f>
        <v/>
      </c>
      <c r="BC21" s="22">
        <f>IF(AT21="","",IFERROR(TRIM(INDEX($A21:$AJ21,MATCH(Lists!$L$11,$A$1:$AJ$1,0))&amp;""),""))</f>
        <v/>
      </c>
      <c r="BD21" s="22">
        <f>IF(AT21="","",IFERROR(TRIM(INDEX($A21:$AJ21,MATCH(Lists!$L$12,$A$1:$AJ$1,0))&amp;""),""))</f>
        <v/>
      </c>
      <c r="BE21" s="23">
        <f>IF(AT21="","",IFERROR(IF(TRIM(INDEX($A21:$AJ21,MATCH(Lists!$L$13,$A$1:$AJ$1,0))&amp;"")="","",IF(ISNUMBER(INDEX($A21:$AJ21,MATCH(Lists!$L$13,$A$1:$AJ$1,0))),INT(INDEX($A21:$AJ21,MATCH(Lists!$L$13,$A$1:$AJ$1,0))),DATE(VALUE(LEFT(INDEX($A21:$AJ21,MATCH(Lists!$L$13,$A$1:$AJ$1,0)),4)),VALUE(MID(INDEX($A21:$AJ21,MATCH(Lists!$L$13,$A$1:$AJ$1,0)),6,2)),VALUE(MID(INDEX($A21:$AJ21,MATCH(Lists!$L$13,$A$1:$AJ$1,0)),9,2))))),""))</f>
        <v/>
      </c>
      <c r="BF21" s="22">
        <f>IF(AT21="","",IFERROR(TRIM(INDEX($A21:$AJ21,MATCH(Lists!$L$14,$A$1:$AJ$1,0))&amp;""),""))</f>
        <v/>
      </c>
      <c r="BG21" s="23">
        <f>IF(AT21="","",IFERROR(IF(ISNUMBER(INDEX($A21:$AJ21,MATCH(Lists!$L$15,$A$1:$AJ$1,0))),INDEX($A21:$AJ21,MATCH(Lists!$L$15,$A$1:$AJ$1,0)),DATE(VALUE(LEFT(IFERROR(TRIM(INDEX($A21:$AJ21,MATCH(Lists!$L$15,$A$1:$AJ$1,0))&amp;""),""),4)),VALUE(MID(IFERROR(TRIM(INDEX($A21:$AJ21,MATCH(Lists!$L$15,$A$1:$AJ$1,0))&amp;""),""),6,2)),VALUE(MID(IFERROR(TRIM(INDEX($A21:$AJ21,MATCH(Lists!$L$15,$A$1:$AJ$1,0))&amp;""),""),9,2)))+TIME(VALUE(MID(IFERROR(TRIM(INDEX($A21:$AJ21,MATCH(Lists!$L$15,$A$1:$AJ$1,0))&amp;""),""),12,2)),VALUE(MID(IFERROR(TRIM(INDEX($A21:$AJ21,MATCH(Lists!$L$15,$A$1:$AJ$1,0))&amp;""),""),15,2)),VALUE(MID(IFERROR(TRIM(INDEX($A21:$AJ21,MATCH(Lists!$L$15,$A$1:$AJ$1,0))&amp;""),""),18,2)))),""))</f>
        <v/>
      </c>
      <c r="BH21" s="22">
        <f>IF(AT21="","",IF(AL21="","New",AL21))</f>
        <v/>
      </c>
      <c r="BI21" s="22">
        <f>IF(AT21="",0,IF(OR(BH21="Hired",BH21="Not now"),0,1))</f>
        <v/>
      </c>
      <c r="BJ21" s="22">
        <f>IF(AT21="","",IF(COUNTIF(AN21:AQ21,"No")&gt;0,"Has a No",IF(COUNTIF(AN21:AQ21,"Yes")=4,"All yes","Still checking")))</f>
        <v/>
      </c>
      <c r="BK21" s="22">
        <f>IF(AT21="","",IF(AND(BH21="New",NOT(ISNUMBER(AM21)),ISNUMBER(BG21)),IF(Pipeline!$M$14-INT(BG21)&gt;Pipeline!$M$15,"Reply due",""),""))</f>
        <v/>
      </c>
      <c r="BL21" s="22">
        <f>IF(AT21="","",IF(AND(ISNUMBER(AM21),ISNUMBER(BG21)),MAX(0,AM21-INT(BG21)),""))</f>
        <v/>
      </c>
      <c r="BM21" s="22">
        <f>IF(BI21=0,0,IF(AND(OR('Shift match'!$B$5="",ISNUMBER(SEARCH('Shift match'!$B$5,AY21))),OR('Shift match'!$B$6="",ISNUMBER(SEARCH('Shift match'!$B$6,BA21)))),1,0))</f>
        <v/>
      </c>
      <c r="BN21" s="22">
        <f>IF(BM21=1,SUM($BM$2:BM21),"")</f>
        <v/>
      </c>
      <c r="BO21" s="22">
        <f>IF(AT21="",0,IF(AX21="",0,IF(COUNTIF($AX$2:AX21,AX21)=1,1,0)))</f>
        <v/>
      </c>
      <c r="BP21" s="22">
        <f>IF(BO21=1,SUM($BO$2:BO21),"")</f>
        <v/>
      </c>
    </row>
    <row r="22">
      <c r="AK22" s="19" t="n"/>
      <c r="AL22" s="24" t="n"/>
      <c r="AM22" s="25" t="n"/>
      <c r="AN22" s="24" t="n"/>
      <c r="AO22" s="24" t="n"/>
      <c r="AP22" s="24" t="n"/>
      <c r="AQ22" s="24" t="n"/>
      <c r="AR22" s="24" t="n"/>
      <c r="AS22" s="19" t="n"/>
      <c r="AT22" s="22">
        <f>IFERROR(TRIM(INDEX($A22:$AJ22,MATCH(Lists!$L$2,$A$1:$AJ$1,0))&amp;""),"")</f>
        <v/>
      </c>
      <c r="AU22" s="22">
        <f>IF(AT22="","",IFERROR(TRIM(INDEX($A22:$AJ22,MATCH(Lists!$L$3,$A$1:$AJ$1,0))&amp;""),""))</f>
        <v/>
      </c>
      <c r="AV22" s="22">
        <f>IF(AT22="","",LOWER(IFERROR(TRIM(INDEX($A22:$AJ22,MATCH(Lists!$L$4,$A$1:$AJ$1,0))&amp;""),"")))</f>
        <v/>
      </c>
      <c r="AW22" s="22">
        <f>IF(AT22="","",IFERROR(TRIM(INDEX($A22:$AJ22,MATCH(Lists!$L$5,$A$1:$AJ$1,0))&amp;""),""))</f>
        <v/>
      </c>
      <c r="AX22" s="22">
        <f>IF(AT22="","",IFERROR(TRIM(INDEX($A22:$AJ22,MATCH(Lists!$L$6,$A$1:$AJ$1,0))&amp;""),""))</f>
        <v/>
      </c>
      <c r="AY22" s="22">
        <f>IF(AT22="","",IFERROR(TRIM(INDEX($A22:$AJ22,MATCH(Lists!$L$7,$A$1:$AJ$1,0))&amp;""),""))</f>
        <v/>
      </c>
      <c r="AZ22" s="22">
        <f>IF(AT22="","",IFERROR(TRIM(INDEX($A22:$AJ22,MATCH(Lists!$L$8,$A$1:$AJ$1,0))&amp;""),""))</f>
        <v/>
      </c>
      <c r="BA22" s="22">
        <f>IF(AT22="","",IFERROR(TRIM(INDEX($A22:$AJ22,MATCH(Lists!$L$9,$A$1:$AJ$1,0))&amp;""),""))</f>
        <v/>
      </c>
      <c r="BB22" s="22">
        <f>IF(AT22="","",IFERROR(TRIM(INDEX($A22:$AJ22,MATCH(Lists!$L$10,$A$1:$AJ$1,0))&amp;""),""))</f>
        <v/>
      </c>
      <c r="BC22" s="22">
        <f>IF(AT22="","",IFERROR(TRIM(INDEX($A22:$AJ22,MATCH(Lists!$L$11,$A$1:$AJ$1,0))&amp;""),""))</f>
        <v/>
      </c>
      <c r="BD22" s="22">
        <f>IF(AT22="","",IFERROR(TRIM(INDEX($A22:$AJ22,MATCH(Lists!$L$12,$A$1:$AJ$1,0))&amp;""),""))</f>
        <v/>
      </c>
      <c r="BE22" s="23">
        <f>IF(AT22="","",IFERROR(IF(TRIM(INDEX($A22:$AJ22,MATCH(Lists!$L$13,$A$1:$AJ$1,0))&amp;"")="","",IF(ISNUMBER(INDEX($A22:$AJ22,MATCH(Lists!$L$13,$A$1:$AJ$1,0))),INT(INDEX($A22:$AJ22,MATCH(Lists!$L$13,$A$1:$AJ$1,0))),DATE(VALUE(LEFT(INDEX($A22:$AJ22,MATCH(Lists!$L$13,$A$1:$AJ$1,0)),4)),VALUE(MID(INDEX($A22:$AJ22,MATCH(Lists!$L$13,$A$1:$AJ$1,0)),6,2)),VALUE(MID(INDEX($A22:$AJ22,MATCH(Lists!$L$13,$A$1:$AJ$1,0)),9,2))))),""))</f>
        <v/>
      </c>
      <c r="BF22" s="22">
        <f>IF(AT22="","",IFERROR(TRIM(INDEX($A22:$AJ22,MATCH(Lists!$L$14,$A$1:$AJ$1,0))&amp;""),""))</f>
        <v/>
      </c>
      <c r="BG22" s="23">
        <f>IF(AT22="","",IFERROR(IF(ISNUMBER(INDEX($A22:$AJ22,MATCH(Lists!$L$15,$A$1:$AJ$1,0))),INDEX($A22:$AJ22,MATCH(Lists!$L$15,$A$1:$AJ$1,0)),DATE(VALUE(LEFT(IFERROR(TRIM(INDEX($A22:$AJ22,MATCH(Lists!$L$15,$A$1:$AJ$1,0))&amp;""),""),4)),VALUE(MID(IFERROR(TRIM(INDEX($A22:$AJ22,MATCH(Lists!$L$15,$A$1:$AJ$1,0))&amp;""),""),6,2)),VALUE(MID(IFERROR(TRIM(INDEX($A22:$AJ22,MATCH(Lists!$L$15,$A$1:$AJ$1,0))&amp;""),""),9,2)))+TIME(VALUE(MID(IFERROR(TRIM(INDEX($A22:$AJ22,MATCH(Lists!$L$15,$A$1:$AJ$1,0))&amp;""),""),12,2)),VALUE(MID(IFERROR(TRIM(INDEX($A22:$AJ22,MATCH(Lists!$L$15,$A$1:$AJ$1,0))&amp;""),""),15,2)),VALUE(MID(IFERROR(TRIM(INDEX($A22:$AJ22,MATCH(Lists!$L$15,$A$1:$AJ$1,0))&amp;""),""),18,2)))),""))</f>
        <v/>
      </c>
      <c r="BH22" s="22">
        <f>IF(AT22="","",IF(AL22="","New",AL22))</f>
        <v/>
      </c>
      <c r="BI22" s="22">
        <f>IF(AT22="",0,IF(OR(BH22="Hired",BH22="Not now"),0,1))</f>
        <v/>
      </c>
      <c r="BJ22" s="22">
        <f>IF(AT22="","",IF(COUNTIF(AN22:AQ22,"No")&gt;0,"Has a No",IF(COUNTIF(AN22:AQ22,"Yes")=4,"All yes","Still checking")))</f>
        <v/>
      </c>
      <c r="BK22" s="22">
        <f>IF(AT22="","",IF(AND(BH22="New",NOT(ISNUMBER(AM22)),ISNUMBER(BG22)),IF(Pipeline!$M$14-INT(BG22)&gt;Pipeline!$M$15,"Reply due",""),""))</f>
        <v/>
      </c>
      <c r="BL22" s="22">
        <f>IF(AT22="","",IF(AND(ISNUMBER(AM22),ISNUMBER(BG22)),MAX(0,AM22-INT(BG22)),""))</f>
        <v/>
      </c>
      <c r="BM22" s="22">
        <f>IF(BI22=0,0,IF(AND(OR('Shift match'!$B$5="",ISNUMBER(SEARCH('Shift match'!$B$5,AY22))),OR('Shift match'!$B$6="",ISNUMBER(SEARCH('Shift match'!$B$6,BA22)))),1,0))</f>
        <v/>
      </c>
      <c r="BN22" s="22">
        <f>IF(BM22=1,SUM($BM$2:BM22),"")</f>
        <v/>
      </c>
      <c r="BO22" s="22">
        <f>IF(AT22="",0,IF(AX22="",0,IF(COUNTIF($AX$2:AX22,AX22)=1,1,0)))</f>
        <v/>
      </c>
      <c r="BP22" s="22">
        <f>IF(BO22=1,SUM($BO$2:BO22),"")</f>
        <v/>
      </c>
    </row>
    <row r="23">
      <c r="AK23" s="19" t="n"/>
      <c r="AL23" s="24" t="n"/>
      <c r="AM23" s="25" t="n"/>
      <c r="AN23" s="24" t="n"/>
      <c r="AO23" s="24" t="n"/>
      <c r="AP23" s="24" t="n"/>
      <c r="AQ23" s="24" t="n"/>
      <c r="AR23" s="24" t="n"/>
      <c r="AS23" s="19" t="n"/>
      <c r="AT23" s="22">
        <f>IFERROR(TRIM(INDEX($A23:$AJ23,MATCH(Lists!$L$2,$A$1:$AJ$1,0))&amp;""),"")</f>
        <v/>
      </c>
      <c r="AU23" s="22">
        <f>IF(AT23="","",IFERROR(TRIM(INDEX($A23:$AJ23,MATCH(Lists!$L$3,$A$1:$AJ$1,0))&amp;""),""))</f>
        <v/>
      </c>
      <c r="AV23" s="22">
        <f>IF(AT23="","",LOWER(IFERROR(TRIM(INDEX($A23:$AJ23,MATCH(Lists!$L$4,$A$1:$AJ$1,0))&amp;""),"")))</f>
        <v/>
      </c>
      <c r="AW23" s="22">
        <f>IF(AT23="","",IFERROR(TRIM(INDEX($A23:$AJ23,MATCH(Lists!$L$5,$A$1:$AJ$1,0))&amp;""),""))</f>
        <v/>
      </c>
      <c r="AX23" s="22">
        <f>IF(AT23="","",IFERROR(TRIM(INDEX($A23:$AJ23,MATCH(Lists!$L$6,$A$1:$AJ$1,0))&amp;""),""))</f>
        <v/>
      </c>
      <c r="AY23" s="22">
        <f>IF(AT23="","",IFERROR(TRIM(INDEX($A23:$AJ23,MATCH(Lists!$L$7,$A$1:$AJ$1,0))&amp;""),""))</f>
        <v/>
      </c>
      <c r="AZ23" s="22">
        <f>IF(AT23="","",IFERROR(TRIM(INDEX($A23:$AJ23,MATCH(Lists!$L$8,$A$1:$AJ$1,0))&amp;""),""))</f>
        <v/>
      </c>
      <c r="BA23" s="22">
        <f>IF(AT23="","",IFERROR(TRIM(INDEX($A23:$AJ23,MATCH(Lists!$L$9,$A$1:$AJ$1,0))&amp;""),""))</f>
        <v/>
      </c>
      <c r="BB23" s="22">
        <f>IF(AT23="","",IFERROR(TRIM(INDEX($A23:$AJ23,MATCH(Lists!$L$10,$A$1:$AJ$1,0))&amp;""),""))</f>
        <v/>
      </c>
      <c r="BC23" s="22">
        <f>IF(AT23="","",IFERROR(TRIM(INDEX($A23:$AJ23,MATCH(Lists!$L$11,$A$1:$AJ$1,0))&amp;""),""))</f>
        <v/>
      </c>
      <c r="BD23" s="22">
        <f>IF(AT23="","",IFERROR(TRIM(INDEX($A23:$AJ23,MATCH(Lists!$L$12,$A$1:$AJ$1,0))&amp;""),""))</f>
        <v/>
      </c>
      <c r="BE23" s="23">
        <f>IF(AT23="","",IFERROR(IF(TRIM(INDEX($A23:$AJ23,MATCH(Lists!$L$13,$A$1:$AJ$1,0))&amp;"")="","",IF(ISNUMBER(INDEX($A23:$AJ23,MATCH(Lists!$L$13,$A$1:$AJ$1,0))),INT(INDEX($A23:$AJ23,MATCH(Lists!$L$13,$A$1:$AJ$1,0))),DATE(VALUE(LEFT(INDEX($A23:$AJ23,MATCH(Lists!$L$13,$A$1:$AJ$1,0)),4)),VALUE(MID(INDEX($A23:$AJ23,MATCH(Lists!$L$13,$A$1:$AJ$1,0)),6,2)),VALUE(MID(INDEX($A23:$AJ23,MATCH(Lists!$L$13,$A$1:$AJ$1,0)),9,2))))),""))</f>
        <v/>
      </c>
      <c r="BF23" s="22">
        <f>IF(AT23="","",IFERROR(TRIM(INDEX($A23:$AJ23,MATCH(Lists!$L$14,$A$1:$AJ$1,0))&amp;""),""))</f>
        <v/>
      </c>
      <c r="BG23" s="23">
        <f>IF(AT23="","",IFERROR(IF(ISNUMBER(INDEX($A23:$AJ23,MATCH(Lists!$L$15,$A$1:$AJ$1,0))),INDEX($A23:$AJ23,MATCH(Lists!$L$15,$A$1:$AJ$1,0)),DATE(VALUE(LEFT(IFERROR(TRIM(INDEX($A23:$AJ23,MATCH(Lists!$L$15,$A$1:$AJ$1,0))&amp;""),""),4)),VALUE(MID(IFERROR(TRIM(INDEX($A23:$AJ23,MATCH(Lists!$L$15,$A$1:$AJ$1,0))&amp;""),""),6,2)),VALUE(MID(IFERROR(TRIM(INDEX($A23:$AJ23,MATCH(Lists!$L$15,$A$1:$AJ$1,0))&amp;""),""),9,2)))+TIME(VALUE(MID(IFERROR(TRIM(INDEX($A23:$AJ23,MATCH(Lists!$L$15,$A$1:$AJ$1,0))&amp;""),""),12,2)),VALUE(MID(IFERROR(TRIM(INDEX($A23:$AJ23,MATCH(Lists!$L$15,$A$1:$AJ$1,0))&amp;""),""),15,2)),VALUE(MID(IFERROR(TRIM(INDEX($A23:$AJ23,MATCH(Lists!$L$15,$A$1:$AJ$1,0))&amp;""),""),18,2)))),""))</f>
        <v/>
      </c>
      <c r="BH23" s="22">
        <f>IF(AT23="","",IF(AL23="","New",AL23))</f>
        <v/>
      </c>
      <c r="BI23" s="22">
        <f>IF(AT23="",0,IF(OR(BH23="Hired",BH23="Not now"),0,1))</f>
        <v/>
      </c>
      <c r="BJ23" s="22">
        <f>IF(AT23="","",IF(COUNTIF(AN23:AQ23,"No")&gt;0,"Has a No",IF(COUNTIF(AN23:AQ23,"Yes")=4,"All yes","Still checking")))</f>
        <v/>
      </c>
      <c r="BK23" s="22">
        <f>IF(AT23="","",IF(AND(BH23="New",NOT(ISNUMBER(AM23)),ISNUMBER(BG23)),IF(Pipeline!$M$14-INT(BG23)&gt;Pipeline!$M$15,"Reply due",""),""))</f>
        <v/>
      </c>
      <c r="BL23" s="22">
        <f>IF(AT23="","",IF(AND(ISNUMBER(AM23),ISNUMBER(BG23)),MAX(0,AM23-INT(BG23)),""))</f>
        <v/>
      </c>
      <c r="BM23" s="22">
        <f>IF(BI23=0,0,IF(AND(OR('Shift match'!$B$5="",ISNUMBER(SEARCH('Shift match'!$B$5,AY23))),OR('Shift match'!$B$6="",ISNUMBER(SEARCH('Shift match'!$B$6,BA23)))),1,0))</f>
        <v/>
      </c>
      <c r="BN23" s="22">
        <f>IF(BM23=1,SUM($BM$2:BM23),"")</f>
        <v/>
      </c>
      <c r="BO23" s="22">
        <f>IF(AT23="",0,IF(AX23="",0,IF(COUNTIF($AX$2:AX23,AX23)=1,1,0)))</f>
        <v/>
      </c>
      <c r="BP23" s="22">
        <f>IF(BO23=1,SUM($BO$2:BO23),"")</f>
        <v/>
      </c>
    </row>
    <row r="24">
      <c r="AK24" s="19" t="n"/>
      <c r="AL24" s="24" t="n"/>
      <c r="AM24" s="25" t="n"/>
      <c r="AN24" s="24" t="n"/>
      <c r="AO24" s="24" t="n"/>
      <c r="AP24" s="24" t="n"/>
      <c r="AQ24" s="24" t="n"/>
      <c r="AR24" s="24" t="n"/>
      <c r="AS24" s="19" t="n"/>
      <c r="AT24" s="22">
        <f>IFERROR(TRIM(INDEX($A24:$AJ24,MATCH(Lists!$L$2,$A$1:$AJ$1,0))&amp;""),"")</f>
        <v/>
      </c>
      <c r="AU24" s="22">
        <f>IF(AT24="","",IFERROR(TRIM(INDEX($A24:$AJ24,MATCH(Lists!$L$3,$A$1:$AJ$1,0))&amp;""),""))</f>
        <v/>
      </c>
      <c r="AV24" s="22">
        <f>IF(AT24="","",LOWER(IFERROR(TRIM(INDEX($A24:$AJ24,MATCH(Lists!$L$4,$A$1:$AJ$1,0))&amp;""),"")))</f>
        <v/>
      </c>
      <c r="AW24" s="22">
        <f>IF(AT24="","",IFERROR(TRIM(INDEX($A24:$AJ24,MATCH(Lists!$L$5,$A$1:$AJ$1,0))&amp;""),""))</f>
        <v/>
      </c>
      <c r="AX24" s="22">
        <f>IF(AT24="","",IFERROR(TRIM(INDEX($A24:$AJ24,MATCH(Lists!$L$6,$A$1:$AJ$1,0))&amp;""),""))</f>
        <v/>
      </c>
      <c r="AY24" s="22">
        <f>IF(AT24="","",IFERROR(TRIM(INDEX($A24:$AJ24,MATCH(Lists!$L$7,$A$1:$AJ$1,0))&amp;""),""))</f>
        <v/>
      </c>
      <c r="AZ24" s="22">
        <f>IF(AT24="","",IFERROR(TRIM(INDEX($A24:$AJ24,MATCH(Lists!$L$8,$A$1:$AJ$1,0))&amp;""),""))</f>
        <v/>
      </c>
      <c r="BA24" s="22">
        <f>IF(AT24="","",IFERROR(TRIM(INDEX($A24:$AJ24,MATCH(Lists!$L$9,$A$1:$AJ$1,0))&amp;""),""))</f>
        <v/>
      </c>
      <c r="BB24" s="22">
        <f>IF(AT24="","",IFERROR(TRIM(INDEX($A24:$AJ24,MATCH(Lists!$L$10,$A$1:$AJ$1,0))&amp;""),""))</f>
        <v/>
      </c>
      <c r="BC24" s="22">
        <f>IF(AT24="","",IFERROR(TRIM(INDEX($A24:$AJ24,MATCH(Lists!$L$11,$A$1:$AJ$1,0))&amp;""),""))</f>
        <v/>
      </c>
      <c r="BD24" s="22">
        <f>IF(AT24="","",IFERROR(TRIM(INDEX($A24:$AJ24,MATCH(Lists!$L$12,$A$1:$AJ$1,0))&amp;""),""))</f>
        <v/>
      </c>
      <c r="BE24" s="23">
        <f>IF(AT24="","",IFERROR(IF(TRIM(INDEX($A24:$AJ24,MATCH(Lists!$L$13,$A$1:$AJ$1,0))&amp;"")="","",IF(ISNUMBER(INDEX($A24:$AJ24,MATCH(Lists!$L$13,$A$1:$AJ$1,0))),INT(INDEX($A24:$AJ24,MATCH(Lists!$L$13,$A$1:$AJ$1,0))),DATE(VALUE(LEFT(INDEX($A24:$AJ24,MATCH(Lists!$L$13,$A$1:$AJ$1,0)),4)),VALUE(MID(INDEX($A24:$AJ24,MATCH(Lists!$L$13,$A$1:$AJ$1,0)),6,2)),VALUE(MID(INDEX($A24:$AJ24,MATCH(Lists!$L$13,$A$1:$AJ$1,0)),9,2))))),""))</f>
        <v/>
      </c>
      <c r="BF24" s="22">
        <f>IF(AT24="","",IFERROR(TRIM(INDEX($A24:$AJ24,MATCH(Lists!$L$14,$A$1:$AJ$1,0))&amp;""),""))</f>
        <v/>
      </c>
      <c r="BG24" s="23">
        <f>IF(AT24="","",IFERROR(IF(ISNUMBER(INDEX($A24:$AJ24,MATCH(Lists!$L$15,$A$1:$AJ$1,0))),INDEX($A24:$AJ24,MATCH(Lists!$L$15,$A$1:$AJ$1,0)),DATE(VALUE(LEFT(IFERROR(TRIM(INDEX($A24:$AJ24,MATCH(Lists!$L$15,$A$1:$AJ$1,0))&amp;""),""),4)),VALUE(MID(IFERROR(TRIM(INDEX($A24:$AJ24,MATCH(Lists!$L$15,$A$1:$AJ$1,0))&amp;""),""),6,2)),VALUE(MID(IFERROR(TRIM(INDEX($A24:$AJ24,MATCH(Lists!$L$15,$A$1:$AJ$1,0))&amp;""),""),9,2)))+TIME(VALUE(MID(IFERROR(TRIM(INDEX($A24:$AJ24,MATCH(Lists!$L$15,$A$1:$AJ$1,0))&amp;""),""),12,2)),VALUE(MID(IFERROR(TRIM(INDEX($A24:$AJ24,MATCH(Lists!$L$15,$A$1:$AJ$1,0))&amp;""),""),15,2)),VALUE(MID(IFERROR(TRIM(INDEX($A24:$AJ24,MATCH(Lists!$L$15,$A$1:$AJ$1,0))&amp;""),""),18,2)))),""))</f>
        <v/>
      </c>
      <c r="BH24" s="22">
        <f>IF(AT24="","",IF(AL24="","New",AL24))</f>
        <v/>
      </c>
      <c r="BI24" s="22">
        <f>IF(AT24="",0,IF(OR(BH24="Hired",BH24="Not now"),0,1))</f>
        <v/>
      </c>
      <c r="BJ24" s="22">
        <f>IF(AT24="","",IF(COUNTIF(AN24:AQ24,"No")&gt;0,"Has a No",IF(COUNTIF(AN24:AQ24,"Yes")=4,"All yes","Still checking")))</f>
        <v/>
      </c>
      <c r="BK24" s="22">
        <f>IF(AT24="","",IF(AND(BH24="New",NOT(ISNUMBER(AM24)),ISNUMBER(BG24)),IF(Pipeline!$M$14-INT(BG24)&gt;Pipeline!$M$15,"Reply due",""),""))</f>
        <v/>
      </c>
      <c r="BL24" s="22">
        <f>IF(AT24="","",IF(AND(ISNUMBER(AM24),ISNUMBER(BG24)),MAX(0,AM24-INT(BG24)),""))</f>
        <v/>
      </c>
      <c r="BM24" s="22">
        <f>IF(BI24=0,0,IF(AND(OR('Shift match'!$B$5="",ISNUMBER(SEARCH('Shift match'!$B$5,AY24))),OR('Shift match'!$B$6="",ISNUMBER(SEARCH('Shift match'!$B$6,BA24)))),1,0))</f>
        <v/>
      </c>
      <c r="BN24" s="22">
        <f>IF(BM24=1,SUM($BM$2:BM24),"")</f>
        <v/>
      </c>
      <c r="BO24" s="22">
        <f>IF(AT24="",0,IF(AX24="",0,IF(COUNTIF($AX$2:AX24,AX24)=1,1,0)))</f>
        <v/>
      </c>
      <c r="BP24" s="22">
        <f>IF(BO24=1,SUM($BO$2:BO24),"")</f>
        <v/>
      </c>
    </row>
    <row r="25">
      <c r="AK25" s="19" t="n"/>
      <c r="AL25" s="24" t="n"/>
      <c r="AM25" s="25" t="n"/>
      <c r="AN25" s="24" t="n"/>
      <c r="AO25" s="24" t="n"/>
      <c r="AP25" s="24" t="n"/>
      <c r="AQ25" s="24" t="n"/>
      <c r="AR25" s="24" t="n"/>
      <c r="AS25" s="19" t="n"/>
      <c r="AT25" s="22">
        <f>IFERROR(TRIM(INDEX($A25:$AJ25,MATCH(Lists!$L$2,$A$1:$AJ$1,0))&amp;""),"")</f>
        <v/>
      </c>
      <c r="AU25" s="22">
        <f>IF(AT25="","",IFERROR(TRIM(INDEX($A25:$AJ25,MATCH(Lists!$L$3,$A$1:$AJ$1,0))&amp;""),""))</f>
        <v/>
      </c>
      <c r="AV25" s="22">
        <f>IF(AT25="","",LOWER(IFERROR(TRIM(INDEX($A25:$AJ25,MATCH(Lists!$L$4,$A$1:$AJ$1,0))&amp;""),"")))</f>
        <v/>
      </c>
      <c r="AW25" s="22">
        <f>IF(AT25="","",IFERROR(TRIM(INDEX($A25:$AJ25,MATCH(Lists!$L$5,$A$1:$AJ$1,0))&amp;""),""))</f>
        <v/>
      </c>
      <c r="AX25" s="22">
        <f>IF(AT25="","",IFERROR(TRIM(INDEX($A25:$AJ25,MATCH(Lists!$L$6,$A$1:$AJ$1,0))&amp;""),""))</f>
        <v/>
      </c>
      <c r="AY25" s="22">
        <f>IF(AT25="","",IFERROR(TRIM(INDEX($A25:$AJ25,MATCH(Lists!$L$7,$A$1:$AJ$1,0))&amp;""),""))</f>
        <v/>
      </c>
      <c r="AZ25" s="22">
        <f>IF(AT25="","",IFERROR(TRIM(INDEX($A25:$AJ25,MATCH(Lists!$L$8,$A$1:$AJ$1,0))&amp;""),""))</f>
        <v/>
      </c>
      <c r="BA25" s="22">
        <f>IF(AT25="","",IFERROR(TRIM(INDEX($A25:$AJ25,MATCH(Lists!$L$9,$A$1:$AJ$1,0))&amp;""),""))</f>
        <v/>
      </c>
      <c r="BB25" s="22">
        <f>IF(AT25="","",IFERROR(TRIM(INDEX($A25:$AJ25,MATCH(Lists!$L$10,$A$1:$AJ$1,0))&amp;""),""))</f>
        <v/>
      </c>
      <c r="BC25" s="22">
        <f>IF(AT25="","",IFERROR(TRIM(INDEX($A25:$AJ25,MATCH(Lists!$L$11,$A$1:$AJ$1,0))&amp;""),""))</f>
        <v/>
      </c>
      <c r="BD25" s="22">
        <f>IF(AT25="","",IFERROR(TRIM(INDEX($A25:$AJ25,MATCH(Lists!$L$12,$A$1:$AJ$1,0))&amp;""),""))</f>
        <v/>
      </c>
      <c r="BE25" s="23">
        <f>IF(AT25="","",IFERROR(IF(TRIM(INDEX($A25:$AJ25,MATCH(Lists!$L$13,$A$1:$AJ$1,0))&amp;"")="","",IF(ISNUMBER(INDEX($A25:$AJ25,MATCH(Lists!$L$13,$A$1:$AJ$1,0))),INT(INDEX($A25:$AJ25,MATCH(Lists!$L$13,$A$1:$AJ$1,0))),DATE(VALUE(LEFT(INDEX($A25:$AJ25,MATCH(Lists!$L$13,$A$1:$AJ$1,0)),4)),VALUE(MID(INDEX($A25:$AJ25,MATCH(Lists!$L$13,$A$1:$AJ$1,0)),6,2)),VALUE(MID(INDEX($A25:$AJ25,MATCH(Lists!$L$13,$A$1:$AJ$1,0)),9,2))))),""))</f>
        <v/>
      </c>
      <c r="BF25" s="22">
        <f>IF(AT25="","",IFERROR(TRIM(INDEX($A25:$AJ25,MATCH(Lists!$L$14,$A$1:$AJ$1,0))&amp;""),""))</f>
        <v/>
      </c>
      <c r="BG25" s="23">
        <f>IF(AT25="","",IFERROR(IF(ISNUMBER(INDEX($A25:$AJ25,MATCH(Lists!$L$15,$A$1:$AJ$1,0))),INDEX($A25:$AJ25,MATCH(Lists!$L$15,$A$1:$AJ$1,0)),DATE(VALUE(LEFT(IFERROR(TRIM(INDEX($A25:$AJ25,MATCH(Lists!$L$15,$A$1:$AJ$1,0))&amp;""),""),4)),VALUE(MID(IFERROR(TRIM(INDEX($A25:$AJ25,MATCH(Lists!$L$15,$A$1:$AJ$1,0))&amp;""),""),6,2)),VALUE(MID(IFERROR(TRIM(INDEX($A25:$AJ25,MATCH(Lists!$L$15,$A$1:$AJ$1,0))&amp;""),""),9,2)))+TIME(VALUE(MID(IFERROR(TRIM(INDEX($A25:$AJ25,MATCH(Lists!$L$15,$A$1:$AJ$1,0))&amp;""),""),12,2)),VALUE(MID(IFERROR(TRIM(INDEX($A25:$AJ25,MATCH(Lists!$L$15,$A$1:$AJ$1,0))&amp;""),""),15,2)),VALUE(MID(IFERROR(TRIM(INDEX($A25:$AJ25,MATCH(Lists!$L$15,$A$1:$AJ$1,0))&amp;""),""),18,2)))),""))</f>
        <v/>
      </c>
      <c r="BH25" s="22">
        <f>IF(AT25="","",IF(AL25="","New",AL25))</f>
        <v/>
      </c>
      <c r="BI25" s="22">
        <f>IF(AT25="",0,IF(OR(BH25="Hired",BH25="Not now"),0,1))</f>
        <v/>
      </c>
      <c r="BJ25" s="22">
        <f>IF(AT25="","",IF(COUNTIF(AN25:AQ25,"No")&gt;0,"Has a No",IF(COUNTIF(AN25:AQ25,"Yes")=4,"All yes","Still checking")))</f>
        <v/>
      </c>
      <c r="BK25" s="22">
        <f>IF(AT25="","",IF(AND(BH25="New",NOT(ISNUMBER(AM25)),ISNUMBER(BG25)),IF(Pipeline!$M$14-INT(BG25)&gt;Pipeline!$M$15,"Reply due",""),""))</f>
        <v/>
      </c>
      <c r="BL25" s="22">
        <f>IF(AT25="","",IF(AND(ISNUMBER(AM25),ISNUMBER(BG25)),MAX(0,AM25-INT(BG25)),""))</f>
        <v/>
      </c>
      <c r="BM25" s="22">
        <f>IF(BI25=0,0,IF(AND(OR('Shift match'!$B$5="",ISNUMBER(SEARCH('Shift match'!$B$5,AY25))),OR('Shift match'!$B$6="",ISNUMBER(SEARCH('Shift match'!$B$6,BA25)))),1,0))</f>
        <v/>
      </c>
      <c r="BN25" s="22">
        <f>IF(BM25=1,SUM($BM$2:BM25),"")</f>
        <v/>
      </c>
      <c r="BO25" s="22">
        <f>IF(AT25="",0,IF(AX25="",0,IF(COUNTIF($AX$2:AX25,AX25)=1,1,0)))</f>
        <v/>
      </c>
      <c r="BP25" s="22">
        <f>IF(BO25=1,SUM($BO$2:BO25),"")</f>
        <v/>
      </c>
    </row>
    <row r="26">
      <c r="AK26" s="19" t="n"/>
      <c r="AL26" s="24" t="n"/>
      <c r="AM26" s="25" t="n"/>
      <c r="AN26" s="24" t="n"/>
      <c r="AO26" s="24" t="n"/>
      <c r="AP26" s="24" t="n"/>
      <c r="AQ26" s="24" t="n"/>
      <c r="AR26" s="24" t="n"/>
      <c r="AS26" s="19" t="n"/>
      <c r="AT26" s="22">
        <f>IFERROR(TRIM(INDEX($A26:$AJ26,MATCH(Lists!$L$2,$A$1:$AJ$1,0))&amp;""),"")</f>
        <v/>
      </c>
      <c r="AU26" s="22">
        <f>IF(AT26="","",IFERROR(TRIM(INDEX($A26:$AJ26,MATCH(Lists!$L$3,$A$1:$AJ$1,0))&amp;""),""))</f>
        <v/>
      </c>
      <c r="AV26" s="22">
        <f>IF(AT26="","",LOWER(IFERROR(TRIM(INDEX($A26:$AJ26,MATCH(Lists!$L$4,$A$1:$AJ$1,0))&amp;""),"")))</f>
        <v/>
      </c>
      <c r="AW26" s="22">
        <f>IF(AT26="","",IFERROR(TRIM(INDEX($A26:$AJ26,MATCH(Lists!$L$5,$A$1:$AJ$1,0))&amp;""),""))</f>
        <v/>
      </c>
      <c r="AX26" s="22">
        <f>IF(AT26="","",IFERROR(TRIM(INDEX($A26:$AJ26,MATCH(Lists!$L$6,$A$1:$AJ$1,0))&amp;""),""))</f>
        <v/>
      </c>
      <c r="AY26" s="22">
        <f>IF(AT26="","",IFERROR(TRIM(INDEX($A26:$AJ26,MATCH(Lists!$L$7,$A$1:$AJ$1,0))&amp;""),""))</f>
        <v/>
      </c>
      <c r="AZ26" s="22">
        <f>IF(AT26="","",IFERROR(TRIM(INDEX($A26:$AJ26,MATCH(Lists!$L$8,$A$1:$AJ$1,0))&amp;""),""))</f>
        <v/>
      </c>
      <c r="BA26" s="22">
        <f>IF(AT26="","",IFERROR(TRIM(INDEX($A26:$AJ26,MATCH(Lists!$L$9,$A$1:$AJ$1,0))&amp;""),""))</f>
        <v/>
      </c>
      <c r="BB26" s="22">
        <f>IF(AT26="","",IFERROR(TRIM(INDEX($A26:$AJ26,MATCH(Lists!$L$10,$A$1:$AJ$1,0))&amp;""),""))</f>
        <v/>
      </c>
      <c r="BC26" s="22">
        <f>IF(AT26="","",IFERROR(TRIM(INDEX($A26:$AJ26,MATCH(Lists!$L$11,$A$1:$AJ$1,0))&amp;""),""))</f>
        <v/>
      </c>
      <c r="BD26" s="22">
        <f>IF(AT26="","",IFERROR(TRIM(INDEX($A26:$AJ26,MATCH(Lists!$L$12,$A$1:$AJ$1,0))&amp;""),""))</f>
        <v/>
      </c>
      <c r="BE26" s="23">
        <f>IF(AT26="","",IFERROR(IF(TRIM(INDEX($A26:$AJ26,MATCH(Lists!$L$13,$A$1:$AJ$1,0))&amp;"")="","",IF(ISNUMBER(INDEX($A26:$AJ26,MATCH(Lists!$L$13,$A$1:$AJ$1,0))),INT(INDEX($A26:$AJ26,MATCH(Lists!$L$13,$A$1:$AJ$1,0))),DATE(VALUE(LEFT(INDEX($A26:$AJ26,MATCH(Lists!$L$13,$A$1:$AJ$1,0)),4)),VALUE(MID(INDEX($A26:$AJ26,MATCH(Lists!$L$13,$A$1:$AJ$1,0)),6,2)),VALUE(MID(INDEX($A26:$AJ26,MATCH(Lists!$L$13,$A$1:$AJ$1,0)),9,2))))),""))</f>
        <v/>
      </c>
      <c r="BF26" s="22">
        <f>IF(AT26="","",IFERROR(TRIM(INDEX($A26:$AJ26,MATCH(Lists!$L$14,$A$1:$AJ$1,0))&amp;""),""))</f>
        <v/>
      </c>
      <c r="BG26" s="23">
        <f>IF(AT26="","",IFERROR(IF(ISNUMBER(INDEX($A26:$AJ26,MATCH(Lists!$L$15,$A$1:$AJ$1,0))),INDEX($A26:$AJ26,MATCH(Lists!$L$15,$A$1:$AJ$1,0)),DATE(VALUE(LEFT(IFERROR(TRIM(INDEX($A26:$AJ26,MATCH(Lists!$L$15,$A$1:$AJ$1,0))&amp;""),""),4)),VALUE(MID(IFERROR(TRIM(INDEX($A26:$AJ26,MATCH(Lists!$L$15,$A$1:$AJ$1,0))&amp;""),""),6,2)),VALUE(MID(IFERROR(TRIM(INDEX($A26:$AJ26,MATCH(Lists!$L$15,$A$1:$AJ$1,0))&amp;""),""),9,2)))+TIME(VALUE(MID(IFERROR(TRIM(INDEX($A26:$AJ26,MATCH(Lists!$L$15,$A$1:$AJ$1,0))&amp;""),""),12,2)),VALUE(MID(IFERROR(TRIM(INDEX($A26:$AJ26,MATCH(Lists!$L$15,$A$1:$AJ$1,0))&amp;""),""),15,2)),VALUE(MID(IFERROR(TRIM(INDEX($A26:$AJ26,MATCH(Lists!$L$15,$A$1:$AJ$1,0))&amp;""),""),18,2)))),""))</f>
        <v/>
      </c>
      <c r="BH26" s="22">
        <f>IF(AT26="","",IF(AL26="","New",AL26))</f>
        <v/>
      </c>
      <c r="BI26" s="22">
        <f>IF(AT26="",0,IF(OR(BH26="Hired",BH26="Not now"),0,1))</f>
        <v/>
      </c>
      <c r="BJ26" s="22">
        <f>IF(AT26="","",IF(COUNTIF(AN26:AQ26,"No")&gt;0,"Has a No",IF(COUNTIF(AN26:AQ26,"Yes")=4,"All yes","Still checking")))</f>
        <v/>
      </c>
      <c r="BK26" s="22">
        <f>IF(AT26="","",IF(AND(BH26="New",NOT(ISNUMBER(AM26)),ISNUMBER(BG26)),IF(Pipeline!$M$14-INT(BG26)&gt;Pipeline!$M$15,"Reply due",""),""))</f>
        <v/>
      </c>
      <c r="BL26" s="22">
        <f>IF(AT26="","",IF(AND(ISNUMBER(AM26),ISNUMBER(BG26)),MAX(0,AM26-INT(BG26)),""))</f>
        <v/>
      </c>
      <c r="BM26" s="22">
        <f>IF(BI26=0,0,IF(AND(OR('Shift match'!$B$5="",ISNUMBER(SEARCH('Shift match'!$B$5,AY26))),OR('Shift match'!$B$6="",ISNUMBER(SEARCH('Shift match'!$B$6,BA26)))),1,0))</f>
        <v/>
      </c>
      <c r="BN26" s="22">
        <f>IF(BM26=1,SUM($BM$2:BM26),"")</f>
        <v/>
      </c>
      <c r="BO26" s="22">
        <f>IF(AT26="",0,IF(AX26="",0,IF(COUNTIF($AX$2:AX26,AX26)=1,1,0)))</f>
        <v/>
      </c>
      <c r="BP26" s="22">
        <f>IF(BO26=1,SUM($BO$2:BO26),"")</f>
        <v/>
      </c>
    </row>
    <row r="27">
      <c r="AK27" s="19" t="n"/>
      <c r="AL27" s="24" t="n"/>
      <c r="AM27" s="25" t="n"/>
      <c r="AN27" s="24" t="n"/>
      <c r="AO27" s="24" t="n"/>
      <c r="AP27" s="24" t="n"/>
      <c r="AQ27" s="24" t="n"/>
      <c r="AR27" s="24" t="n"/>
      <c r="AS27" s="19" t="n"/>
      <c r="AT27" s="22">
        <f>IFERROR(TRIM(INDEX($A27:$AJ27,MATCH(Lists!$L$2,$A$1:$AJ$1,0))&amp;""),"")</f>
        <v/>
      </c>
      <c r="AU27" s="22">
        <f>IF(AT27="","",IFERROR(TRIM(INDEX($A27:$AJ27,MATCH(Lists!$L$3,$A$1:$AJ$1,0))&amp;""),""))</f>
        <v/>
      </c>
      <c r="AV27" s="22">
        <f>IF(AT27="","",LOWER(IFERROR(TRIM(INDEX($A27:$AJ27,MATCH(Lists!$L$4,$A$1:$AJ$1,0))&amp;""),"")))</f>
        <v/>
      </c>
      <c r="AW27" s="22">
        <f>IF(AT27="","",IFERROR(TRIM(INDEX($A27:$AJ27,MATCH(Lists!$L$5,$A$1:$AJ$1,0))&amp;""),""))</f>
        <v/>
      </c>
      <c r="AX27" s="22">
        <f>IF(AT27="","",IFERROR(TRIM(INDEX($A27:$AJ27,MATCH(Lists!$L$6,$A$1:$AJ$1,0))&amp;""),""))</f>
        <v/>
      </c>
      <c r="AY27" s="22">
        <f>IF(AT27="","",IFERROR(TRIM(INDEX($A27:$AJ27,MATCH(Lists!$L$7,$A$1:$AJ$1,0))&amp;""),""))</f>
        <v/>
      </c>
      <c r="AZ27" s="22">
        <f>IF(AT27="","",IFERROR(TRIM(INDEX($A27:$AJ27,MATCH(Lists!$L$8,$A$1:$AJ$1,0))&amp;""),""))</f>
        <v/>
      </c>
      <c r="BA27" s="22">
        <f>IF(AT27="","",IFERROR(TRIM(INDEX($A27:$AJ27,MATCH(Lists!$L$9,$A$1:$AJ$1,0))&amp;""),""))</f>
        <v/>
      </c>
      <c r="BB27" s="22">
        <f>IF(AT27="","",IFERROR(TRIM(INDEX($A27:$AJ27,MATCH(Lists!$L$10,$A$1:$AJ$1,0))&amp;""),""))</f>
        <v/>
      </c>
      <c r="BC27" s="22">
        <f>IF(AT27="","",IFERROR(TRIM(INDEX($A27:$AJ27,MATCH(Lists!$L$11,$A$1:$AJ$1,0))&amp;""),""))</f>
        <v/>
      </c>
      <c r="BD27" s="22">
        <f>IF(AT27="","",IFERROR(TRIM(INDEX($A27:$AJ27,MATCH(Lists!$L$12,$A$1:$AJ$1,0))&amp;""),""))</f>
        <v/>
      </c>
      <c r="BE27" s="23">
        <f>IF(AT27="","",IFERROR(IF(TRIM(INDEX($A27:$AJ27,MATCH(Lists!$L$13,$A$1:$AJ$1,0))&amp;"")="","",IF(ISNUMBER(INDEX($A27:$AJ27,MATCH(Lists!$L$13,$A$1:$AJ$1,0))),INT(INDEX($A27:$AJ27,MATCH(Lists!$L$13,$A$1:$AJ$1,0))),DATE(VALUE(LEFT(INDEX($A27:$AJ27,MATCH(Lists!$L$13,$A$1:$AJ$1,0)),4)),VALUE(MID(INDEX($A27:$AJ27,MATCH(Lists!$L$13,$A$1:$AJ$1,0)),6,2)),VALUE(MID(INDEX($A27:$AJ27,MATCH(Lists!$L$13,$A$1:$AJ$1,0)),9,2))))),""))</f>
        <v/>
      </c>
      <c r="BF27" s="22">
        <f>IF(AT27="","",IFERROR(TRIM(INDEX($A27:$AJ27,MATCH(Lists!$L$14,$A$1:$AJ$1,0))&amp;""),""))</f>
        <v/>
      </c>
      <c r="BG27" s="23">
        <f>IF(AT27="","",IFERROR(IF(ISNUMBER(INDEX($A27:$AJ27,MATCH(Lists!$L$15,$A$1:$AJ$1,0))),INDEX($A27:$AJ27,MATCH(Lists!$L$15,$A$1:$AJ$1,0)),DATE(VALUE(LEFT(IFERROR(TRIM(INDEX($A27:$AJ27,MATCH(Lists!$L$15,$A$1:$AJ$1,0))&amp;""),""),4)),VALUE(MID(IFERROR(TRIM(INDEX($A27:$AJ27,MATCH(Lists!$L$15,$A$1:$AJ$1,0))&amp;""),""),6,2)),VALUE(MID(IFERROR(TRIM(INDEX($A27:$AJ27,MATCH(Lists!$L$15,$A$1:$AJ$1,0))&amp;""),""),9,2)))+TIME(VALUE(MID(IFERROR(TRIM(INDEX($A27:$AJ27,MATCH(Lists!$L$15,$A$1:$AJ$1,0))&amp;""),""),12,2)),VALUE(MID(IFERROR(TRIM(INDEX($A27:$AJ27,MATCH(Lists!$L$15,$A$1:$AJ$1,0))&amp;""),""),15,2)),VALUE(MID(IFERROR(TRIM(INDEX($A27:$AJ27,MATCH(Lists!$L$15,$A$1:$AJ$1,0))&amp;""),""),18,2)))),""))</f>
        <v/>
      </c>
      <c r="BH27" s="22">
        <f>IF(AT27="","",IF(AL27="","New",AL27))</f>
        <v/>
      </c>
      <c r="BI27" s="22">
        <f>IF(AT27="",0,IF(OR(BH27="Hired",BH27="Not now"),0,1))</f>
        <v/>
      </c>
      <c r="BJ27" s="22">
        <f>IF(AT27="","",IF(COUNTIF(AN27:AQ27,"No")&gt;0,"Has a No",IF(COUNTIF(AN27:AQ27,"Yes")=4,"All yes","Still checking")))</f>
        <v/>
      </c>
      <c r="BK27" s="22">
        <f>IF(AT27="","",IF(AND(BH27="New",NOT(ISNUMBER(AM27)),ISNUMBER(BG27)),IF(Pipeline!$M$14-INT(BG27)&gt;Pipeline!$M$15,"Reply due",""),""))</f>
        <v/>
      </c>
      <c r="BL27" s="22">
        <f>IF(AT27="","",IF(AND(ISNUMBER(AM27),ISNUMBER(BG27)),MAX(0,AM27-INT(BG27)),""))</f>
        <v/>
      </c>
      <c r="BM27" s="22">
        <f>IF(BI27=0,0,IF(AND(OR('Shift match'!$B$5="",ISNUMBER(SEARCH('Shift match'!$B$5,AY27))),OR('Shift match'!$B$6="",ISNUMBER(SEARCH('Shift match'!$B$6,BA27)))),1,0))</f>
        <v/>
      </c>
      <c r="BN27" s="22">
        <f>IF(BM27=1,SUM($BM$2:BM27),"")</f>
        <v/>
      </c>
      <c r="BO27" s="22">
        <f>IF(AT27="",0,IF(AX27="",0,IF(COUNTIF($AX$2:AX27,AX27)=1,1,0)))</f>
        <v/>
      </c>
      <c r="BP27" s="22">
        <f>IF(BO27=1,SUM($BO$2:BO27),"")</f>
        <v/>
      </c>
    </row>
    <row r="28">
      <c r="AK28" s="19" t="n"/>
      <c r="AL28" s="24" t="n"/>
      <c r="AM28" s="25" t="n"/>
      <c r="AN28" s="24" t="n"/>
      <c r="AO28" s="24" t="n"/>
      <c r="AP28" s="24" t="n"/>
      <c r="AQ28" s="24" t="n"/>
      <c r="AR28" s="24" t="n"/>
      <c r="AS28" s="19" t="n"/>
      <c r="AT28" s="22">
        <f>IFERROR(TRIM(INDEX($A28:$AJ28,MATCH(Lists!$L$2,$A$1:$AJ$1,0))&amp;""),"")</f>
        <v/>
      </c>
      <c r="AU28" s="22">
        <f>IF(AT28="","",IFERROR(TRIM(INDEX($A28:$AJ28,MATCH(Lists!$L$3,$A$1:$AJ$1,0))&amp;""),""))</f>
        <v/>
      </c>
      <c r="AV28" s="22">
        <f>IF(AT28="","",LOWER(IFERROR(TRIM(INDEX($A28:$AJ28,MATCH(Lists!$L$4,$A$1:$AJ$1,0))&amp;""),"")))</f>
        <v/>
      </c>
      <c r="AW28" s="22">
        <f>IF(AT28="","",IFERROR(TRIM(INDEX($A28:$AJ28,MATCH(Lists!$L$5,$A$1:$AJ$1,0))&amp;""),""))</f>
        <v/>
      </c>
      <c r="AX28" s="22">
        <f>IF(AT28="","",IFERROR(TRIM(INDEX($A28:$AJ28,MATCH(Lists!$L$6,$A$1:$AJ$1,0))&amp;""),""))</f>
        <v/>
      </c>
      <c r="AY28" s="22">
        <f>IF(AT28="","",IFERROR(TRIM(INDEX($A28:$AJ28,MATCH(Lists!$L$7,$A$1:$AJ$1,0))&amp;""),""))</f>
        <v/>
      </c>
      <c r="AZ28" s="22">
        <f>IF(AT28="","",IFERROR(TRIM(INDEX($A28:$AJ28,MATCH(Lists!$L$8,$A$1:$AJ$1,0))&amp;""),""))</f>
        <v/>
      </c>
      <c r="BA28" s="22">
        <f>IF(AT28="","",IFERROR(TRIM(INDEX($A28:$AJ28,MATCH(Lists!$L$9,$A$1:$AJ$1,0))&amp;""),""))</f>
        <v/>
      </c>
      <c r="BB28" s="22">
        <f>IF(AT28="","",IFERROR(TRIM(INDEX($A28:$AJ28,MATCH(Lists!$L$10,$A$1:$AJ$1,0))&amp;""),""))</f>
        <v/>
      </c>
      <c r="BC28" s="22">
        <f>IF(AT28="","",IFERROR(TRIM(INDEX($A28:$AJ28,MATCH(Lists!$L$11,$A$1:$AJ$1,0))&amp;""),""))</f>
        <v/>
      </c>
      <c r="BD28" s="22">
        <f>IF(AT28="","",IFERROR(TRIM(INDEX($A28:$AJ28,MATCH(Lists!$L$12,$A$1:$AJ$1,0))&amp;""),""))</f>
        <v/>
      </c>
      <c r="BE28" s="23">
        <f>IF(AT28="","",IFERROR(IF(TRIM(INDEX($A28:$AJ28,MATCH(Lists!$L$13,$A$1:$AJ$1,0))&amp;"")="","",IF(ISNUMBER(INDEX($A28:$AJ28,MATCH(Lists!$L$13,$A$1:$AJ$1,0))),INT(INDEX($A28:$AJ28,MATCH(Lists!$L$13,$A$1:$AJ$1,0))),DATE(VALUE(LEFT(INDEX($A28:$AJ28,MATCH(Lists!$L$13,$A$1:$AJ$1,0)),4)),VALUE(MID(INDEX($A28:$AJ28,MATCH(Lists!$L$13,$A$1:$AJ$1,0)),6,2)),VALUE(MID(INDEX($A28:$AJ28,MATCH(Lists!$L$13,$A$1:$AJ$1,0)),9,2))))),""))</f>
        <v/>
      </c>
      <c r="BF28" s="22">
        <f>IF(AT28="","",IFERROR(TRIM(INDEX($A28:$AJ28,MATCH(Lists!$L$14,$A$1:$AJ$1,0))&amp;""),""))</f>
        <v/>
      </c>
      <c r="BG28" s="23">
        <f>IF(AT28="","",IFERROR(IF(ISNUMBER(INDEX($A28:$AJ28,MATCH(Lists!$L$15,$A$1:$AJ$1,0))),INDEX($A28:$AJ28,MATCH(Lists!$L$15,$A$1:$AJ$1,0)),DATE(VALUE(LEFT(IFERROR(TRIM(INDEX($A28:$AJ28,MATCH(Lists!$L$15,$A$1:$AJ$1,0))&amp;""),""),4)),VALUE(MID(IFERROR(TRIM(INDEX($A28:$AJ28,MATCH(Lists!$L$15,$A$1:$AJ$1,0))&amp;""),""),6,2)),VALUE(MID(IFERROR(TRIM(INDEX($A28:$AJ28,MATCH(Lists!$L$15,$A$1:$AJ$1,0))&amp;""),""),9,2)))+TIME(VALUE(MID(IFERROR(TRIM(INDEX($A28:$AJ28,MATCH(Lists!$L$15,$A$1:$AJ$1,0))&amp;""),""),12,2)),VALUE(MID(IFERROR(TRIM(INDEX($A28:$AJ28,MATCH(Lists!$L$15,$A$1:$AJ$1,0))&amp;""),""),15,2)),VALUE(MID(IFERROR(TRIM(INDEX($A28:$AJ28,MATCH(Lists!$L$15,$A$1:$AJ$1,0))&amp;""),""),18,2)))),""))</f>
        <v/>
      </c>
      <c r="BH28" s="22">
        <f>IF(AT28="","",IF(AL28="","New",AL28))</f>
        <v/>
      </c>
      <c r="BI28" s="22">
        <f>IF(AT28="",0,IF(OR(BH28="Hired",BH28="Not now"),0,1))</f>
        <v/>
      </c>
      <c r="BJ28" s="22">
        <f>IF(AT28="","",IF(COUNTIF(AN28:AQ28,"No")&gt;0,"Has a No",IF(COUNTIF(AN28:AQ28,"Yes")=4,"All yes","Still checking")))</f>
        <v/>
      </c>
      <c r="BK28" s="22">
        <f>IF(AT28="","",IF(AND(BH28="New",NOT(ISNUMBER(AM28)),ISNUMBER(BG28)),IF(Pipeline!$M$14-INT(BG28)&gt;Pipeline!$M$15,"Reply due",""),""))</f>
        <v/>
      </c>
      <c r="BL28" s="22">
        <f>IF(AT28="","",IF(AND(ISNUMBER(AM28),ISNUMBER(BG28)),MAX(0,AM28-INT(BG28)),""))</f>
        <v/>
      </c>
      <c r="BM28" s="22">
        <f>IF(BI28=0,0,IF(AND(OR('Shift match'!$B$5="",ISNUMBER(SEARCH('Shift match'!$B$5,AY28))),OR('Shift match'!$B$6="",ISNUMBER(SEARCH('Shift match'!$B$6,BA28)))),1,0))</f>
        <v/>
      </c>
      <c r="BN28" s="22">
        <f>IF(BM28=1,SUM($BM$2:BM28),"")</f>
        <v/>
      </c>
      <c r="BO28" s="22">
        <f>IF(AT28="",0,IF(AX28="",0,IF(COUNTIF($AX$2:AX28,AX28)=1,1,0)))</f>
        <v/>
      </c>
      <c r="BP28" s="22">
        <f>IF(BO28=1,SUM($BO$2:BO28),"")</f>
        <v/>
      </c>
    </row>
    <row r="29">
      <c r="AK29" s="19" t="n"/>
      <c r="AL29" s="24" t="n"/>
      <c r="AM29" s="25" t="n"/>
      <c r="AN29" s="24" t="n"/>
      <c r="AO29" s="24" t="n"/>
      <c r="AP29" s="24" t="n"/>
      <c r="AQ29" s="24" t="n"/>
      <c r="AR29" s="24" t="n"/>
      <c r="AS29" s="19" t="n"/>
      <c r="AT29" s="22">
        <f>IFERROR(TRIM(INDEX($A29:$AJ29,MATCH(Lists!$L$2,$A$1:$AJ$1,0))&amp;""),"")</f>
        <v/>
      </c>
      <c r="AU29" s="22">
        <f>IF(AT29="","",IFERROR(TRIM(INDEX($A29:$AJ29,MATCH(Lists!$L$3,$A$1:$AJ$1,0))&amp;""),""))</f>
        <v/>
      </c>
      <c r="AV29" s="22">
        <f>IF(AT29="","",LOWER(IFERROR(TRIM(INDEX($A29:$AJ29,MATCH(Lists!$L$4,$A$1:$AJ$1,0))&amp;""),"")))</f>
        <v/>
      </c>
      <c r="AW29" s="22">
        <f>IF(AT29="","",IFERROR(TRIM(INDEX($A29:$AJ29,MATCH(Lists!$L$5,$A$1:$AJ$1,0))&amp;""),""))</f>
        <v/>
      </c>
      <c r="AX29" s="22">
        <f>IF(AT29="","",IFERROR(TRIM(INDEX($A29:$AJ29,MATCH(Lists!$L$6,$A$1:$AJ$1,0))&amp;""),""))</f>
        <v/>
      </c>
      <c r="AY29" s="22">
        <f>IF(AT29="","",IFERROR(TRIM(INDEX($A29:$AJ29,MATCH(Lists!$L$7,$A$1:$AJ$1,0))&amp;""),""))</f>
        <v/>
      </c>
      <c r="AZ29" s="22">
        <f>IF(AT29="","",IFERROR(TRIM(INDEX($A29:$AJ29,MATCH(Lists!$L$8,$A$1:$AJ$1,0))&amp;""),""))</f>
        <v/>
      </c>
      <c r="BA29" s="22">
        <f>IF(AT29="","",IFERROR(TRIM(INDEX($A29:$AJ29,MATCH(Lists!$L$9,$A$1:$AJ$1,0))&amp;""),""))</f>
        <v/>
      </c>
      <c r="BB29" s="22">
        <f>IF(AT29="","",IFERROR(TRIM(INDEX($A29:$AJ29,MATCH(Lists!$L$10,$A$1:$AJ$1,0))&amp;""),""))</f>
        <v/>
      </c>
      <c r="BC29" s="22">
        <f>IF(AT29="","",IFERROR(TRIM(INDEX($A29:$AJ29,MATCH(Lists!$L$11,$A$1:$AJ$1,0))&amp;""),""))</f>
        <v/>
      </c>
      <c r="BD29" s="22">
        <f>IF(AT29="","",IFERROR(TRIM(INDEX($A29:$AJ29,MATCH(Lists!$L$12,$A$1:$AJ$1,0))&amp;""),""))</f>
        <v/>
      </c>
      <c r="BE29" s="23">
        <f>IF(AT29="","",IFERROR(IF(TRIM(INDEX($A29:$AJ29,MATCH(Lists!$L$13,$A$1:$AJ$1,0))&amp;"")="","",IF(ISNUMBER(INDEX($A29:$AJ29,MATCH(Lists!$L$13,$A$1:$AJ$1,0))),INT(INDEX($A29:$AJ29,MATCH(Lists!$L$13,$A$1:$AJ$1,0))),DATE(VALUE(LEFT(INDEX($A29:$AJ29,MATCH(Lists!$L$13,$A$1:$AJ$1,0)),4)),VALUE(MID(INDEX($A29:$AJ29,MATCH(Lists!$L$13,$A$1:$AJ$1,0)),6,2)),VALUE(MID(INDEX($A29:$AJ29,MATCH(Lists!$L$13,$A$1:$AJ$1,0)),9,2))))),""))</f>
        <v/>
      </c>
      <c r="BF29" s="22">
        <f>IF(AT29="","",IFERROR(TRIM(INDEX($A29:$AJ29,MATCH(Lists!$L$14,$A$1:$AJ$1,0))&amp;""),""))</f>
        <v/>
      </c>
      <c r="BG29" s="23">
        <f>IF(AT29="","",IFERROR(IF(ISNUMBER(INDEX($A29:$AJ29,MATCH(Lists!$L$15,$A$1:$AJ$1,0))),INDEX($A29:$AJ29,MATCH(Lists!$L$15,$A$1:$AJ$1,0)),DATE(VALUE(LEFT(IFERROR(TRIM(INDEX($A29:$AJ29,MATCH(Lists!$L$15,$A$1:$AJ$1,0))&amp;""),""),4)),VALUE(MID(IFERROR(TRIM(INDEX($A29:$AJ29,MATCH(Lists!$L$15,$A$1:$AJ$1,0))&amp;""),""),6,2)),VALUE(MID(IFERROR(TRIM(INDEX($A29:$AJ29,MATCH(Lists!$L$15,$A$1:$AJ$1,0))&amp;""),""),9,2)))+TIME(VALUE(MID(IFERROR(TRIM(INDEX($A29:$AJ29,MATCH(Lists!$L$15,$A$1:$AJ$1,0))&amp;""),""),12,2)),VALUE(MID(IFERROR(TRIM(INDEX($A29:$AJ29,MATCH(Lists!$L$15,$A$1:$AJ$1,0))&amp;""),""),15,2)),VALUE(MID(IFERROR(TRIM(INDEX($A29:$AJ29,MATCH(Lists!$L$15,$A$1:$AJ$1,0))&amp;""),""),18,2)))),""))</f>
        <v/>
      </c>
      <c r="BH29" s="22">
        <f>IF(AT29="","",IF(AL29="","New",AL29))</f>
        <v/>
      </c>
      <c r="BI29" s="22">
        <f>IF(AT29="",0,IF(OR(BH29="Hired",BH29="Not now"),0,1))</f>
        <v/>
      </c>
      <c r="BJ29" s="22">
        <f>IF(AT29="","",IF(COUNTIF(AN29:AQ29,"No")&gt;0,"Has a No",IF(COUNTIF(AN29:AQ29,"Yes")=4,"All yes","Still checking")))</f>
        <v/>
      </c>
      <c r="BK29" s="22">
        <f>IF(AT29="","",IF(AND(BH29="New",NOT(ISNUMBER(AM29)),ISNUMBER(BG29)),IF(Pipeline!$M$14-INT(BG29)&gt;Pipeline!$M$15,"Reply due",""),""))</f>
        <v/>
      </c>
      <c r="BL29" s="22">
        <f>IF(AT29="","",IF(AND(ISNUMBER(AM29),ISNUMBER(BG29)),MAX(0,AM29-INT(BG29)),""))</f>
        <v/>
      </c>
      <c r="BM29" s="22">
        <f>IF(BI29=0,0,IF(AND(OR('Shift match'!$B$5="",ISNUMBER(SEARCH('Shift match'!$B$5,AY29))),OR('Shift match'!$B$6="",ISNUMBER(SEARCH('Shift match'!$B$6,BA29)))),1,0))</f>
        <v/>
      </c>
      <c r="BN29" s="22">
        <f>IF(BM29=1,SUM($BM$2:BM29),"")</f>
        <v/>
      </c>
      <c r="BO29" s="22">
        <f>IF(AT29="",0,IF(AX29="",0,IF(COUNTIF($AX$2:AX29,AX29)=1,1,0)))</f>
        <v/>
      </c>
      <c r="BP29" s="22">
        <f>IF(BO29=1,SUM($BO$2:BO29),"")</f>
        <v/>
      </c>
    </row>
    <row r="30">
      <c r="AK30" s="19" t="n"/>
      <c r="AL30" s="24" t="n"/>
      <c r="AM30" s="25" t="n"/>
      <c r="AN30" s="24" t="n"/>
      <c r="AO30" s="24" t="n"/>
      <c r="AP30" s="24" t="n"/>
      <c r="AQ30" s="24" t="n"/>
      <c r="AR30" s="24" t="n"/>
      <c r="AS30" s="19" t="n"/>
      <c r="AT30" s="22">
        <f>IFERROR(TRIM(INDEX($A30:$AJ30,MATCH(Lists!$L$2,$A$1:$AJ$1,0))&amp;""),"")</f>
        <v/>
      </c>
      <c r="AU30" s="22">
        <f>IF(AT30="","",IFERROR(TRIM(INDEX($A30:$AJ30,MATCH(Lists!$L$3,$A$1:$AJ$1,0))&amp;""),""))</f>
        <v/>
      </c>
      <c r="AV30" s="22">
        <f>IF(AT30="","",LOWER(IFERROR(TRIM(INDEX($A30:$AJ30,MATCH(Lists!$L$4,$A$1:$AJ$1,0))&amp;""),"")))</f>
        <v/>
      </c>
      <c r="AW30" s="22">
        <f>IF(AT30="","",IFERROR(TRIM(INDEX($A30:$AJ30,MATCH(Lists!$L$5,$A$1:$AJ$1,0))&amp;""),""))</f>
        <v/>
      </c>
      <c r="AX30" s="22">
        <f>IF(AT30="","",IFERROR(TRIM(INDEX($A30:$AJ30,MATCH(Lists!$L$6,$A$1:$AJ$1,0))&amp;""),""))</f>
        <v/>
      </c>
      <c r="AY30" s="22">
        <f>IF(AT30="","",IFERROR(TRIM(INDEX($A30:$AJ30,MATCH(Lists!$L$7,$A$1:$AJ$1,0))&amp;""),""))</f>
        <v/>
      </c>
      <c r="AZ30" s="22">
        <f>IF(AT30="","",IFERROR(TRIM(INDEX($A30:$AJ30,MATCH(Lists!$L$8,$A$1:$AJ$1,0))&amp;""),""))</f>
        <v/>
      </c>
      <c r="BA30" s="22">
        <f>IF(AT30="","",IFERROR(TRIM(INDEX($A30:$AJ30,MATCH(Lists!$L$9,$A$1:$AJ$1,0))&amp;""),""))</f>
        <v/>
      </c>
      <c r="BB30" s="22">
        <f>IF(AT30="","",IFERROR(TRIM(INDEX($A30:$AJ30,MATCH(Lists!$L$10,$A$1:$AJ$1,0))&amp;""),""))</f>
        <v/>
      </c>
      <c r="BC30" s="22">
        <f>IF(AT30="","",IFERROR(TRIM(INDEX($A30:$AJ30,MATCH(Lists!$L$11,$A$1:$AJ$1,0))&amp;""),""))</f>
        <v/>
      </c>
      <c r="BD30" s="22">
        <f>IF(AT30="","",IFERROR(TRIM(INDEX($A30:$AJ30,MATCH(Lists!$L$12,$A$1:$AJ$1,0))&amp;""),""))</f>
        <v/>
      </c>
      <c r="BE30" s="23">
        <f>IF(AT30="","",IFERROR(IF(TRIM(INDEX($A30:$AJ30,MATCH(Lists!$L$13,$A$1:$AJ$1,0))&amp;"")="","",IF(ISNUMBER(INDEX($A30:$AJ30,MATCH(Lists!$L$13,$A$1:$AJ$1,0))),INT(INDEX($A30:$AJ30,MATCH(Lists!$L$13,$A$1:$AJ$1,0))),DATE(VALUE(LEFT(INDEX($A30:$AJ30,MATCH(Lists!$L$13,$A$1:$AJ$1,0)),4)),VALUE(MID(INDEX($A30:$AJ30,MATCH(Lists!$L$13,$A$1:$AJ$1,0)),6,2)),VALUE(MID(INDEX($A30:$AJ30,MATCH(Lists!$L$13,$A$1:$AJ$1,0)),9,2))))),""))</f>
        <v/>
      </c>
      <c r="BF30" s="22">
        <f>IF(AT30="","",IFERROR(TRIM(INDEX($A30:$AJ30,MATCH(Lists!$L$14,$A$1:$AJ$1,0))&amp;""),""))</f>
        <v/>
      </c>
      <c r="BG30" s="23">
        <f>IF(AT30="","",IFERROR(IF(ISNUMBER(INDEX($A30:$AJ30,MATCH(Lists!$L$15,$A$1:$AJ$1,0))),INDEX($A30:$AJ30,MATCH(Lists!$L$15,$A$1:$AJ$1,0)),DATE(VALUE(LEFT(IFERROR(TRIM(INDEX($A30:$AJ30,MATCH(Lists!$L$15,$A$1:$AJ$1,0))&amp;""),""),4)),VALUE(MID(IFERROR(TRIM(INDEX($A30:$AJ30,MATCH(Lists!$L$15,$A$1:$AJ$1,0))&amp;""),""),6,2)),VALUE(MID(IFERROR(TRIM(INDEX($A30:$AJ30,MATCH(Lists!$L$15,$A$1:$AJ$1,0))&amp;""),""),9,2)))+TIME(VALUE(MID(IFERROR(TRIM(INDEX($A30:$AJ30,MATCH(Lists!$L$15,$A$1:$AJ$1,0))&amp;""),""),12,2)),VALUE(MID(IFERROR(TRIM(INDEX($A30:$AJ30,MATCH(Lists!$L$15,$A$1:$AJ$1,0))&amp;""),""),15,2)),VALUE(MID(IFERROR(TRIM(INDEX($A30:$AJ30,MATCH(Lists!$L$15,$A$1:$AJ$1,0))&amp;""),""),18,2)))),""))</f>
        <v/>
      </c>
      <c r="BH30" s="22">
        <f>IF(AT30="","",IF(AL30="","New",AL30))</f>
        <v/>
      </c>
      <c r="BI30" s="22">
        <f>IF(AT30="",0,IF(OR(BH30="Hired",BH30="Not now"),0,1))</f>
        <v/>
      </c>
      <c r="BJ30" s="22">
        <f>IF(AT30="","",IF(COUNTIF(AN30:AQ30,"No")&gt;0,"Has a No",IF(COUNTIF(AN30:AQ30,"Yes")=4,"All yes","Still checking")))</f>
        <v/>
      </c>
      <c r="BK30" s="22">
        <f>IF(AT30="","",IF(AND(BH30="New",NOT(ISNUMBER(AM30)),ISNUMBER(BG30)),IF(Pipeline!$M$14-INT(BG30)&gt;Pipeline!$M$15,"Reply due",""),""))</f>
        <v/>
      </c>
      <c r="BL30" s="22">
        <f>IF(AT30="","",IF(AND(ISNUMBER(AM30),ISNUMBER(BG30)),MAX(0,AM30-INT(BG30)),""))</f>
        <v/>
      </c>
      <c r="BM30" s="22">
        <f>IF(BI30=0,0,IF(AND(OR('Shift match'!$B$5="",ISNUMBER(SEARCH('Shift match'!$B$5,AY30))),OR('Shift match'!$B$6="",ISNUMBER(SEARCH('Shift match'!$B$6,BA30)))),1,0))</f>
        <v/>
      </c>
      <c r="BN30" s="22">
        <f>IF(BM30=1,SUM($BM$2:BM30),"")</f>
        <v/>
      </c>
      <c r="BO30" s="22">
        <f>IF(AT30="",0,IF(AX30="",0,IF(COUNTIF($AX$2:AX30,AX30)=1,1,0)))</f>
        <v/>
      </c>
      <c r="BP30" s="22">
        <f>IF(BO30=1,SUM($BO$2:BO30),"")</f>
        <v/>
      </c>
    </row>
    <row r="31">
      <c r="AK31" s="19" t="n"/>
      <c r="AL31" s="24" t="n"/>
      <c r="AM31" s="25" t="n"/>
      <c r="AN31" s="24" t="n"/>
      <c r="AO31" s="24" t="n"/>
      <c r="AP31" s="24" t="n"/>
      <c r="AQ31" s="24" t="n"/>
      <c r="AR31" s="24" t="n"/>
      <c r="AS31" s="19" t="n"/>
      <c r="AT31" s="22">
        <f>IFERROR(TRIM(INDEX($A31:$AJ31,MATCH(Lists!$L$2,$A$1:$AJ$1,0))&amp;""),"")</f>
        <v/>
      </c>
      <c r="AU31" s="22">
        <f>IF(AT31="","",IFERROR(TRIM(INDEX($A31:$AJ31,MATCH(Lists!$L$3,$A$1:$AJ$1,0))&amp;""),""))</f>
        <v/>
      </c>
      <c r="AV31" s="22">
        <f>IF(AT31="","",LOWER(IFERROR(TRIM(INDEX($A31:$AJ31,MATCH(Lists!$L$4,$A$1:$AJ$1,0))&amp;""),"")))</f>
        <v/>
      </c>
      <c r="AW31" s="22">
        <f>IF(AT31="","",IFERROR(TRIM(INDEX($A31:$AJ31,MATCH(Lists!$L$5,$A$1:$AJ$1,0))&amp;""),""))</f>
        <v/>
      </c>
      <c r="AX31" s="22">
        <f>IF(AT31="","",IFERROR(TRIM(INDEX($A31:$AJ31,MATCH(Lists!$L$6,$A$1:$AJ$1,0))&amp;""),""))</f>
        <v/>
      </c>
      <c r="AY31" s="22">
        <f>IF(AT31="","",IFERROR(TRIM(INDEX($A31:$AJ31,MATCH(Lists!$L$7,$A$1:$AJ$1,0))&amp;""),""))</f>
        <v/>
      </c>
      <c r="AZ31" s="22">
        <f>IF(AT31="","",IFERROR(TRIM(INDEX($A31:$AJ31,MATCH(Lists!$L$8,$A$1:$AJ$1,0))&amp;""),""))</f>
        <v/>
      </c>
      <c r="BA31" s="22">
        <f>IF(AT31="","",IFERROR(TRIM(INDEX($A31:$AJ31,MATCH(Lists!$L$9,$A$1:$AJ$1,0))&amp;""),""))</f>
        <v/>
      </c>
      <c r="BB31" s="22">
        <f>IF(AT31="","",IFERROR(TRIM(INDEX($A31:$AJ31,MATCH(Lists!$L$10,$A$1:$AJ$1,0))&amp;""),""))</f>
        <v/>
      </c>
      <c r="BC31" s="22">
        <f>IF(AT31="","",IFERROR(TRIM(INDEX($A31:$AJ31,MATCH(Lists!$L$11,$A$1:$AJ$1,0))&amp;""),""))</f>
        <v/>
      </c>
      <c r="BD31" s="22">
        <f>IF(AT31="","",IFERROR(TRIM(INDEX($A31:$AJ31,MATCH(Lists!$L$12,$A$1:$AJ$1,0))&amp;""),""))</f>
        <v/>
      </c>
      <c r="BE31" s="23">
        <f>IF(AT31="","",IFERROR(IF(TRIM(INDEX($A31:$AJ31,MATCH(Lists!$L$13,$A$1:$AJ$1,0))&amp;"")="","",IF(ISNUMBER(INDEX($A31:$AJ31,MATCH(Lists!$L$13,$A$1:$AJ$1,0))),INT(INDEX($A31:$AJ31,MATCH(Lists!$L$13,$A$1:$AJ$1,0))),DATE(VALUE(LEFT(INDEX($A31:$AJ31,MATCH(Lists!$L$13,$A$1:$AJ$1,0)),4)),VALUE(MID(INDEX($A31:$AJ31,MATCH(Lists!$L$13,$A$1:$AJ$1,0)),6,2)),VALUE(MID(INDEX($A31:$AJ31,MATCH(Lists!$L$13,$A$1:$AJ$1,0)),9,2))))),""))</f>
        <v/>
      </c>
      <c r="BF31" s="22">
        <f>IF(AT31="","",IFERROR(TRIM(INDEX($A31:$AJ31,MATCH(Lists!$L$14,$A$1:$AJ$1,0))&amp;""),""))</f>
        <v/>
      </c>
      <c r="BG31" s="23">
        <f>IF(AT31="","",IFERROR(IF(ISNUMBER(INDEX($A31:$AJ31,MATCH(Lists!$L$15,$A$1:$AJ$1,0))),INDEX($A31:$AJ31,MATCH(Lists!$L$15,$A$1:$AJ$1,0)),DATE(VALUE(LEFT(IFERROR(TRIM(INDEX($A31:$AJ31,MATCH(Lists!$L$15,$A$1:$AJ$1,0))&amp;""),""),4)),VALUE(MID(IFERROR(TRIM(INDEX($A31:$AJ31,MATCH(Lists!$L$15,$A$1:$AJ$1,0))&amp;""),""),6,2)),VALUE(MID(IFERROR(TRIM(INDEX($A31:$AJ31,MATCH(Lists!$L$15,$A$1:$AJ$1,0))&amp;""),""),9,2)))+TIME(VALUE(MID(IFERROR(TRIM(INDEX($A31:$AJ31,MATCH(Lists!$L$15,$A$1:$AJ$1,0))&amp;""),""),12,2)),VALUE(MID(IFERROR(TRIM(INDEX($A31:$AJ31,MATCH(Lists!$L$15,$A$1:$AJ$1,0))&amp;""),""),15,2)),VALUE(MID(IFERROR(TRIM(INDEX($A31:$AJ31,MATCH(Lists!$L$15,$A$1:$AJ$1,0))&amp;""),""),18,2)))),""))</f>
        <v/>
      </c>
      <c r="BH31" s="22">
        <f>IF(AT31="","",IF(AL31="","New",AL31))</f>
        <v/>
      </c>
      <c r="BI31" s="22">
        <f>IF(AT31="",0,IF(OR(BH31="Hired",BH31="Not now"),0,1))</f>
        <v/>
      </c>
      <c r="BJ31" s="22">
        <f>IF(AT31="","",IF(COUNTIF(AN31:AQ31,"No")&gt;0,"Has a No",IF(COUNTIF(AN31:AQ31,"Yes")=4,"All yes","Still checking")))</f>
        <v/>
      </c>
      <c r="BK31" s="22">
        <f>IF(AT31="","",IF(AND(BH31="New",NOT(ISNUMBER(AM31)),ISNUMBER(BG31)),IF(Pipeline!$M$14-INT(BG31)&gt;Pipeline!$M$15,"Reply due",""),""))</f>
        <v/>
      </c>
      <c r="BL31" s="22">
        <f>IF(AT31="","",IF(AND(ISNUMBER(AM31),ISNUMBER(BG31)),MAX(0,AM31-INT(BG31)),""))</f>
        <v/>
      </c>
      <c r="BM31" s="22">
        <f>IF(BI31=0,0,IF(AND(OR('Shift match'!$B$5="",ISNUMBER(SEARCH('Shift match'!$B$5,AY31))),OR('Shift match'!$B$6="",ISNUMBER(SEARCH('Shift match'!$B$6,BA31)))),1,0))</f>
        <v/>
      </c>
      <c r="BN31" s="22">
        <f>IF(BM31=1,SUM($BM$2:BM31),"")</f>
        <v/>
      </c>
      <c r="BO31" s="22">
        <f>IF(AT31="",0,IF(AX31="",0,IF(COUNTIF($AX$2:AX31,AX31)=1,1,0)))</f>
        <v/>
      </c>
      <c r="BP31" s="22">
        <f>IF(BO31=1,SUM($BO$2:BO31),"")</f>
        <v/>
      </c>
    </row>
    <row r="32">
      <c r="AK32" s="19" t="n"/>
      <c r="AL32" s="24" t="n"/>
      <c r="AM32" s="25" t="n"/>
      <c r="AN32" s="24" t="n"/>
      <c r="AO32" s="24" t="n"/>
      <c r="AP32" s="24" t="n"/>
      <c r="AQ32" s="24" t="n"/>
      <c r="AR32" s="24" t="n"/>
      <c r="AS32" s="19" t="n"/>
      <c r="AT32" s="22">
        <f>IFERROR(TRIM(INDEX($A32:$AJ32,MATCH(Lists!$L$2,$A$1:$AJ$1,0))&amp;""),"")</f>
        <v/>
      </c>
      <c r="AU32" s="22">
        <f>IF(AT32="","",IFERROR(TRIM(INDEX($A32:$AJ32,MATCH(Lists!$L$3,$A$1:$AJ$1,0))&amp;""),""))</f>
        <v/>
      </c>
      <c r="AV32" s="22">
        <f>IF(AT32="","",LOWER(IFERROR(TRIM(INDEX($A32:$AJ32,MATCH(Lists!$L$4,$A$1:$AJ$1,0))&amp;""),"")))</f>
        <v/>
      </c>
      <c r="AW32" s="22">
        <f>IF(AT32="","",IFERROR(TRIM(INDEX($A32:$AJ32,MATCH(Lists!$L$5,$A$1:$AJ$1,0))&amp;""),""))</f>
        <v/>
      </c>
      <c r="AX32" s="22">
        <f>IF(AT32="","",IFERROR(TRIM(INDEX($A32:$AJ32,MATCH(Lists!$L$6,$A$1:$AJ$1,0))&amp;""),""))</f>
        <v/>
      </c>
      <c r="AY32" s="22">
        <f>IF(AT32="","",IFERROR(TRIM(INDEX($A32:$AJ32,MATCH(Lists!$L$7,$A$1:$AJ$1,0))&amp;""),""))</f>
        <v/>
      </c>
      <c r="AZ32" s="22">
        <f>IF(AT32="","",IFERROR(TRIM(INDEX($A32:$AJ32,MATCH(Lists!$L$8,$A$1:$AJ$1,0))&amp;""),""))</f>
        <v/>
      </c>
      <c r="BA32" s="22">
        <f>IF(AT32="","",IFERROR(TRIM(INDEX($A32:$AJ32,MATCH(Lists!$L$9,$A$1:$AJ$1,0))&amp;""),""))</f>
        <v/>
      </c>
      <c r="BB32" s="22">
        <f>IF(AT32="","",IFERROR(TRIM(INDEX($A32:$AJ32,MATCH(Lists!$L$10,$A$1:$AJ$1,0))&amp;""),""))</f>
        <v/>
      </c>
      <c r="BC32" s="22">
        <f>IF(AT32="","",IFERROR(TRIM(INDEX($A32:$AJ32,MATCH(Lists!$L$11,$A$1:$AJ$1,0))&amp;""),""))</f>
        <v/>
      </c>
      <c r="BD32" s="22">
        <f>IF(AT32="","",IFERROR(TRIM(INDEX($A32:$AJ32,MATCH(Lists!$L$12,$A$1:$AJ$1,0))&amp;""),""))</f>
        <v/>
      </c>
      <c r="BE32" s="23">
        <f>IF(AT32="","",IFERROR(IF(TRIM(INDEX($A32:$AJ32,MATCH(Lists!$L$13,$A$1:$AJ$1,0))&amp;"")="","",IF(ISNUMBER(INDEX($A32:$AJ32,MATCH(Lists!$L$13,$A$1:$AJ$1,0))),INT(INDEX($A32:$AJ32,MATCH(Lists!$L$13,$A$1:$AJ$1,0))),DATE(VALUE(LEFT(INDEX($A32:$AJ32,MATCH(Lists!$L$13,$A$1:$AJ$1,0)),4)),VALUE(MID(INDEX($A32:$AJ32,MATCH(Lists!$L$13,$A$1:$AJ$1,0)),6,2)),VALUE(MID(INDEX($A32:$AJ32,MATCH(Lists!$L$13,$A$1:$AJ$1,0)),9,2))))),""))</f>
        <v/>
      </c>
      <c r="BF32" s="22">
        <f>IF(AT32="","",IFERROR(TRIM(INDEX($A32:$AJ32,MATCH(Lists!$L$14,$A$1:$AJ$1,0))&amp;""),""))</f>
        <v/>
      </c>
      <c r="BG32" s="23">
        <f>IF(AT32="","",IFERROR(IF(ISNUMBER(INDEX($A32:$AJ32,MATCH(Lists!$L$15,$A$1:$AJ$1,0))),INDEX($A32:$AJ32,MATCH(Lists!$L$15,$A$1:$AJ$1,0)),DATE(VALUE(LEFT(IFERROR(TRIM(INDEX($A32:$AJ32,MATCH(Lists!$L$15,$A$1:$AJ$1,0))&amp;""),""),4)),VALUE(MID(IFERROR(TRIM(INDEX($A32:$AJ32,MATCH(Lists!$L$15,$A$1:$AJ$1,0))&amp;""),""),6,2)),VALUE(MID(IFERROR(TRIM(INDEX($A32:$AJ32,MATCH(Lists!$L$15,$A$1:$AJ$1,0))&amp;""),""),9,2)))+TIME(VALUE(MID(IFERROR(TRIM(INDEX($A32:$AJ32,MATCH(Lists!$L$15,$A$1:$AJ$1,0))&amp;""),""),12,2)),VALUE(MID(IFERROR(TRIM(INDEX($A32:$AJ32,MATCH(Lists!$L$15,$A$1:$AJ$1,0))&amp;""),""),15,2)),VALUE(MID(IFERROR(TRIM(INDEX($A32:$AJ32,MATCH(Lists!$L$15,$A$1:$AJ$1,0))&amp;""),""),18,2)))),""))</f>
        <v/>
      </c>
      <c r="BH32" s="22">
        <f>IF(AT32="","",IF(AL32="","New",AL32))</f>
        <v/>
      </c>
      <c r="BI32" s="22">
        <f>IF(AT32="",0,IF(OR(BH32="Hired",BH32="Not now"),0,1))</f>
        <v/>
      </c>
      <c r="BJ32" s="22">
        <f>IF(AT32="","",IF(COUNTIF(AN32:AQ32,"No")&gt;0,"Has a No",IF(COUNTIF(AN32:AQ32,"Yes")=4,"All yes","Still checking")))</f>
        <v/>
      </c>
      <c r="BK32" s="22">
        <f>IF(AT32="","",IF(AND(BH32="New",NOT(ISNUMBER(AM32)),ISNUMBER(BG32)),IF(Pipeline!$M$14-INT(BG32)&gt;Pipeline!$M$15,"Reply due",""),""))</f>
        <v/>
      </c>
      <c r="BL32" s="22">
        <f>IF(AT32="","",IF(AND(ISNUMBER(AM32),ISNUMBER(BG32)),MAX(0,AM32-INT(BG32)),""))</f>
        <v/>
      </c>
      <c r="BM32" s="22">
        <f>IF(BI32=0,0,IF(AND(OR('Shift match'!$B$5="",ISNUMBER(SEARCH('Shift match'!$B$5,AY32))),OR('Shift match'!$B$6="",ISNUMBER(SEARCH('Shift match'!$B$6,BA32)))),1,0))</f>
        <v/>
      </c>
      <c r="BN32" s="22">
        <f>IF(BM32=1,SUM($BM$2:BM32),"")</f>
        <v/>
      </c>
      <c r="BO32" s="22">
        <f>IF(AT32="",0,IF(AX32="",0,IF(COUNTIF($AX$2:AX32,AX32)=1,1,0)))</f>
        <v/>
      </c>
      <c r="BP32" s="22">
        <f>IF(BO32=1,SUM($BO$2:BO32),"")</f>
        <v/>
      </c>
    </row>
    <row r="33">
      <c r="AK33" s="19" t="n"/>
      <c r="AL33" s="24" t="n"/>
      <c r="AM33" s="25" t="n"/>
      <c r="AN33" s="24" t="n"/>
      <c r="AO33" s="24" t="n"/>
      <c r="AP33" s="24" t="n"/>
      <c r="AQ33" s="24" t="n"/>
      <c r="AR33" s="24" t="n"/>
      <c r="AS33" s="19" t="n"/>
      <c r="AT33" s="22">
        <f>IFERROR(TRIM(INDEX($A33:$AJ33,MATCH(Lists!$L$2,$A$1:$AJ$1,0))&amp;""),"")</f>
        <v/>
      </c>
      <c r="AU33" s="22">
        <f>IF(AT33="","",IFERROR(TRIM(INDEX($A33:$AJ33,MATCH(Lists!$L$3,$A$1:$AJ$1,0))&amp;""),""))</f>
        <v/>
      </c>
      <c r="AV33" s="22">
        <f>IF(AT33="","",LOWER(IFERROR(TRIM(INDEX($A33:$AJ33,MATCH(Lists!$L$4,$A$1:$AJ$1,0))&amp;""),"")))</f>
        <v/>
      </c>
      <c r="AW33" s="22">
        <f>IF(AT33="","",IFERROR(TRIM(INDEX($A33:$AJ33,MATCH(Lists!$L$5,$A$1:$AJ$1,0))&amp;""),""))</f>
        <v/>
      </c>
      <c r="AX33" s="22">
        <f>IF(AT33="","",IFERROR(TRIM(INDEX($A33:$AJ33,MATCH(Lists!$L$6,$A$1:$AJ$1,0))&amp;""),""))</f>
        <v/>
      </c>
      <c r="AY33" s="22">
        <f>IF(AT33="","",IFERROR(TRIM(INDEX($A33:$AJ33,MATCH(Lists!$L$7,$A$1:$AJ$1,0))&amp;""),""))</f>
        <v/>
      </c>
      <c r="AZ33" s="22">
        <f>IF(AT33="","",IFERROR(TRIM(INDEX($A33:$AJ33,MATCH(Lists!$L$8,$A$1:$AJ$1,0))&amp;""),""))</f>
        <v/>
      </c>
      <c r="BA33" s="22">
        <f>IF(AT33="","",IFERROR(TRIM(INDEX($A33:$AJ33,MATCH(Lists!$L$9,$A$1:$AJ$1,0))&amp;""),""))</f>
        <v/>
      </c>
      <c r="BB33" s="22">
        <f>IF(AT33="","",IFERROR(TRIM(INDEX($A33:$AJ33,MATCH(Lists!$L$10,$A$1:$AJ$1,0))&amp;""),""))</f>
        <v/>
      </c>
      <c r="BC33" s="22">
        <f>IF(AT33="","",IFERROR(TRIM(INDEX($A33:$AJ33,MATCH(Lists!$L$11,$A$1:$AJ$1,0))&amp;""),""))</f>
        <v/>
      </c>
      <c r="BD33" s="22">
        <f>IF(AT33="","",IFERROR(TRIM(INDEX($A33:$AJ33,MATCH(Lists!$L$12,$A$1:$AJ$1,0))&amp;""),""))</f>
        <v/>
      </c>
      <c r="BE33" s="23">
        <f>IF(AT33="","",IFERROR(IF(TRIM(INDEX($A33:$AJ33,MATCH(Lists!$L$13,$A$1:$AJ$1,0))&amp;"")="","",IF(ISNUMBER(INDEX($A33:$AJ33,MATCH(Lists!$L$13,$A$1:$AJ$1,0))),INT(INDEX($A33:$AJ33,MATCH(Lists!$L$13,$A$1:$AJ$1,0))),DATE(VALUE(LEFT(INDEX($A33:$AJ33,MATCH(Lists!$L$13,$A$1:$AJ$1,0)),4)),VALUE(MID(INDEX($A33:$AJ33,MATCH(Lists!$L$13,$A$1:$AJ$1,0)),6,2)),VALUE(MID(INDEX($A33:$AJ33,MATCH(Lists!$L$13,$A$1:$AJ$1,0)),9,2))))),""))</f>
        <v/>
      </c>
      <c r="BF33" s="22">
        <f>IF(AT33="","",IFERROR(TRIM(INDEX($A33:$AJ33,MATCH(Lists!$L$14,$A$1:$AJ$1,0))&amp;""),""))</f>
        <v/>
      </c>
      <c r="BG33" s="23">
        <f>IF(AT33="","",IFERROR(IF(ISNUMBER(INDEX($A33:$AJ33,MATCH(Lists!$L$15,$A$1:$AJ$1,0))),INDEX($A33:$AJ33,MATCH(Lists!$L$15,$A$1:$AJ$1,0)),DATE(VALUE(LEFT(IFERROR(TRIM(INDEX($A33:$AJ33,MATCH(Lists!$L$15,$A$1:$AJ$1,0))&amp;""),""),4)),VALUE(MID(IFERROR(TRIM(INDEX($A33:$AJ33,MATCH(Lists!$L$15,$A$1:$AJ$1,0))&amp;""),""),6,2)),VALUE(MID(IFERROR(TRIM(INDEX($A33:$AJ33,MATCH(Lists!$L$15,$A$1:$AJ$1,0))&amp;""),""),9,2)))+TIME(VALUE(MID(IFERROR(TRIM(INDEX($A33:$AJ33,MATCH(Lists!$L$15,$A$1:$AJ$1,0))&amp;""),""),12,2)),VALUE(MID(IFERROR(TRIM(INDEX($A33:$AJ33,MATCH(Lists!$L$15,$A$1:$AJ$1,0))&amp;""),""),15,2)),VALUE(MID(IFERROR(TRIM(INDEX($A33:$AJ33,MATCH(Lists!$L$15,$A$1:$AJ$1,0))&amp;""),""),18,2)))),""))</f>
        <v/>
      </c>
      <c r="BH33" s="22">
        <f>IF(AT33="","",IF(AL33="","New",AL33))</f>
        <v/>
      </c>
      <c r="BI33" s="22">
        <f>IF(AT33="",0,IF(OR(BH33="Hired",BH33="Not now"),0,1))</f>
        <v/>
      </c>
      <c r="BJ33" s="22">
        <f>IF(AT33="","",IF(COUNTIF(AN33:AQ33,"No")&gt;0,"Has a No",IF(COUNTIF(AN33:AQ33,"Yes")=4,"All yes","Still checking")))</f>
        <v/>
      </c>
      <c r="BK33" s="22">
        <f>IF(AT33="","",IF(AND(BH33="New",NOT(ISNUMBER(AM33)),ISNUMBER(BG33)),IF(Pipeline!$M$14-INT(BG33)&gt;Pipeline!$M$15,"Reply due",""),""))</f>
        <v/>
      </c>
      <c r="BL33" s="22">
        <f>IF(AT33="","",IF(AND(ISNUMBER(AM33),ISNUMBER(BG33)),MAX(0,AM33-INT(BG33)),""))</f>
        <v/>
      </c>
      <c r="BM33" s="22">
        <f>IF(BI33=0,0,IF(AND(OR('Shift match'!$B$5="",ISNUMBER(SEARCH('Shift match'!$B$5,AY33))),OR('Shift match'!$B$6="",ISNUMBER(SEARCH('Shift match'!$B$6,BA33)))),1,0))</f>
        <v/>
      </c>
      <c r="BN33" s="22">
        <f>IF(BM33=1,SUM($BM$2:BM33),"")</f>
        <v/>
      </c>
      <c r="BO33" s="22">
        <f>IF(AT33="",0,IF(AX33="",0,IF(COUNTIF($AX$2:AX33,AX33)=1,1,0)))</f>
        <v/>
      </c>
      <c r="BP33" s="22">
        <f>IF(BO33=1,SUM($BO$2:BO33),"")</f>
        <v/>
      </c>
    </row>
    <row r="34">
      <c r="AK34" s="19" t="n"/>
      <c r="AL34" s="24" t="n"/>
      <c r="AM34" s="25" t="n"/>
      <c r="AN34" s="24" t="n"/>
      <c r="AO34" s="24" t="n"/>
      <c r="AP34" s="24" t="n"/>
      <c r="AQ34" s="24" t="n"/>
      <c r="AR34" s="24" t="n"/>
      <c r="AS34" s="19" t="n"/>
      <c r="AT34" s="22">
        <f>IFERROR(TRIM(INDEX($A34:$AJ34,MATCH(Lists!$L$2,$A$1:$AJ$1,0))&amp;""),"")</f>
        <v/>
      </c>
      <c r="AU34" s="22">
        <f>IF(AT34="","",IFERROR(TRIM(INDEX($A34:$AJ34,MATCH(Lists!$L$3,$A$1:$AJ$1,0))&amp;""),""))</f>
        <v/>
      </c>
      <c r="AV34" s="22">
        <f>IF(AT34="","",LOWER(IFERROR(TRIM(INDEX($A34:$AJ34,MATCH(Lists!$L$4,$A$1:$AJ$1,0))&amp;""),"")))</f>
        <v/>
      </c>
      <c r="AW34" s="22">
        <f>IF(AT34="","",IFERROR(TRIM(INDEX($A34:$AJ34,MATCH(Lists!$L$5,$A$1:$AJ$1,0))&amp;""),""))</f>
        <v/>
      </c>
      <c r="AX34" s="22">
        <f>IF(AT34="","",IFERROR(TRIM(INDEX($A34:$AJ34,MATCH(Lists!$L$6,$A$1:$AJ$1,0))&amp;""),""))</f>
        <v/>
      </c>
      <c r="AY34" s="22">
        <f>IF(AT34="","",IFERROR(TRIM(INDEX($A34:$AJ34,MATCH(Lists!$L$7,$A$1:$AJ$1,0))&amp;""),""))</f>
        <v/>
      </c>
      <c r="AZ34" s="22">
        <f>IF(AT34="","",IFERROR(TRIM(INDEX($A34:$AJ34,MATCH(Lists!$L$8,$A$1:$AJ$1,0))&amp;""),""))</f>
        <v/>
      </c>
      <c r="BA34" s="22">
        <f>IF(AT34="","",IFERROR(TRIM(INDEX($A34:$AJ34,MATCH(Lists!$L$9,$A$1:$AJ$1,0))&amp;""),""))</f>
        <v/>
      </c>
      <c r="BB34" s="22">
        <f>IF(AT34="","",IFERROR(TRIM(INDEX($A34:$AJ34,MATCH(Lists!$L$10,$A$1:$AJ$1,0))&amp;""),""))</f>
        <v/>
      </c>
      <c r="BC34" s="22">
        <f>IF(AT34="","",IFERROR(TRIM(INDEX($A34:$AJ34,MATCH(Lists!$L$11,$A$1:$AJ$1,0))&amp;""),""))</f>
        <v/>
      </c>
      <c r="BD34" s="22">
        <f>IF(AT34="","",IFERROR(TRIM(INDEX($A34:$AJ34,MATCH(Lists!$L$12,$A$1:$AJ$1,0))&amp;""),""))</f>
        <v/>
      </c>
      <c r="BE34" s="23">
        <f>IF(AT34="","",IFERROR(IF(TRIM(INDEX($A34:$AJ34,MATCH(Lists!$L$13,$A$1:$AJ$1,0))&amp;"")="","",IF(ISNUMBER(INDEX($A34:$AJ34,MATCH(Lists!$L$13,$A$1:$AJ$1,0))),INT(INDEX($A34:$AJ34,MATCH(Lists!$L$13,$A$1:$AJ$1,0))),DATE(VALUE(LEFT(INDEX($A34:$AJ34,MATCH(Lists!$L$13,$A$1:$AJ$1,0)),4)),VALUE(MID(INDEX($A34:$AJ34,MATCH(Lists!$L$13,$A$1:$AJ$1,0)),6,2)),VALUE(MID(INDEX($A34:$AJ34,MATCH(Lists!$L$13,$A$1:$AJ$1,0)),9,2))))),""))</f>
        <v/>
      </c>
      <c r="BF34" s="22">
        <f>IF(AT34="","",IFERROR(TRIM(INDEX($A34:$AJ34,MATCH(Lists!$L$14,$A$1:$AJ$1,0))&amp;""),""))</f>
        <v/>
      </c>
      <c r="BG34" s="23">
        <f>IF(AT34="","",IFERROR(IF(ISNUMBER(INDEX($A34:$AJ34,MATCH(Lists!$L$15,$A$1:$AJ$1,0))),INDEX($A34:$AJ34,MATCH(Lists!$L$15,$A$1:$AJ$1,0)),DATE(VALUE(LEFT(IFERROR(TRIM(INDEX($A34:$AJ34,MATCH(Lists!$L$15,$A$1:$AJ$1,0))&amp;""),""),4)),VALUE(MID(IFERROR(TRIM(INDEX($A34:$AJ34,MATCH(Lists!$L$15,$A$1:$AJ$1,0))&amp;""),""),6,2)),VALUE(MID(IFERROR(TRIM(INDEX($A34:$AJ34,MATCH(Lists!$L$15,$A$1:$AJ$1,0))&amp;""),""),9,2)))+TIME(VALUE(MID(IFERROR(TRIM(INDEX($A34:$AJ34,MATCH(Lists!$L$15,$A$1:$AJ$1,0))&amp;""),""),12,2)),VALUE(MID(IFERROR(TRIM(INDEX($A34:$AJ34,MATCH(Lists!$L$15,$A$1:$AJ$1,0))&amp;""),""),15,2)),VALUE(MID(IFERROR(TRIM(INDEX($A34:$AJ34,MATCH(Lists!$L$15,$A$1:$AJ$1,0))&amp;""),""),18,2)))),""))</f>
        <v/>
      </c>
      <c r="BH34" s="22">
        <f>IF(AT34="","",IF(AL34="","New",AL34))</f>
        <v/>
      </c>
      <c r="BI34" s="22">
        <f>IF(AT34="",0,IF(OR(BH34="Hired",BH34="Not now"),0,1))</f>
        <v/>
      </c>
      <c r="BJ34" s="22">
        <f>IF(AT34="","",IF(COUNTIF(AN34:AQ34,"No")&gt;0,"Has a No",IF(COUNTIF(AN34:AQ34,"Yes")=4,"All yes","Still checking")))</f>
        <v/>
      </c>
      <c r="BK34" s="22">
        <f>IF(AT34="","",IF(AND(BH34="New",NOT(ISNUMBER(AM34)),ISNUMBER(BG34)),IF(Pipeline!$M$14-INT(BG34)&gt;Pipeline!$M$15,"Reply due",""),""))</f>
        <v/>
      </c>
      <c r="BL34" s="22">
        <f>IF(AT34="","",IF(AND(ISNUMBER(AM34),ISNUMBER(BG34)),MAX(0,AM34-INT(BG34)),""))</f>
        <v/>
      </c>
      <c r="BM34" s="22">
        <f>IF(BI34=0,0,IF(AND(OR('Shift match'!$B$5="",ISNUMBER(SEARCH('Shift match'!$B$5,AY34))),OR('Shift match'!$B$6="",ISNUMBER(SEARCH('Shift match'!$B$6,BA34)))),1,0))</f>
        <v/>
      </c>
      <c r="BN34" s="22">
        <f>IF(BM34=1,SUM($BM$2:BM34),"")</f>
        <v/>
      </c>
      <c r="BO34" s="22">
        <f>IF(AT34="",0,IF(AX34="",0,IF(COUNTIF($AX$2:AX34,AX34)=1,1,0)))</f>
        <v/>
      </c>
      <c r="BP34" s="22">
        <f>IF(BO34=1,SUM($BO$2:BO34),"")</f>
        <v/>
      </c>
    </row>
    <row r="35">
      <c r="AK35" s="19" t="n"/>
      <c r="AL35" s="24" t="n"/>
      <c r="AM35" s="25" t="n"/>
      <c r="AN35" s="24" t="n"/>
      <c r="AO35" s="24" t="n"/>
      <c r="AP35" s="24" t="n"/>
      <c r="AQ35" s="24" t="n"/>
      <c r="AR35" s="24" t="n"/>
      <c r="AS35" s="19" t="n"/>
      <c r="AT35" s="22">
        <f>IFERROR(TRIM(INDEX($A35:$AJ35,MATCH(Lists!$L$2,$A$1:$AJ$1,0))&amp;""),"")</f>
        <v/>
      </c>
      <c r="AU35" s="22">
        <f>IF(AT35="","",IFERROR(TRIM(INDEX($A35:$AJ35,MATCH(Lists!$L$3,$A$1:$AJ$1,0))&amp;""),""))</f>
        <v/>
      </c>
      <c r="AV35" s="22">
        <f>IF(AT35="","",LOWER(IFERROR(TRIM(INDEX($A35:$AJ35,MATCH(Lists!$L$4,$A$1:$AJ$1,0))&amp;""),"")))</f>
        <v/>
      </c>
      <c r="AW35" s="22">
        <f>IF(AT35="","",IFERROR(TRIM(INDEX($A35:$AJ35,MATCH(Lists!$L$5,$A$1:$AJ$1,0))&amp;""),""))</f>
        <v/>
      </c>
      <c r="AX35" s="22">
        <f>IF(AT35="","",IFERROR(TRIM(INDEX($A35:$AJ35,MATCH(Lists!$L$6,$A$1:$AJ$1,0))&amp;""),""))</f>
        <v/>
      </c>
      <c r="AY35" s="22">
        <f>IF(AT35="","",IFERROR(TRIM(INDEX($A35:$AJ35,MATCH(Lists!$L$7,$A$1:$AJ$1,0))&amp;""),""))</f>
        <v/>
      </c>
      <c r="AZ35" s="22">
        <f>IF(AT35="","",IFERROR(TRIM(INDEX($A35:$AJ35,MATCH(Lists!$L$8,$A$1:$AJ$1,0))&amp;""),""))</f>
        <v/>
      </c>
      <c r="BA35" s="22">
        <f>IF(AT35="","",IFERROR(TRIM(INDEX($A35:$AJ35,MATCH(Lists!$L$9,$A$1:$AJ$1,0))&amp;""),""))</f>
        <v/>
      </c>
      <c r="BB35" s="22">
        <f>IF(AT35="","",IFERROR(TRIM(INDEX($A35:$AJ35,MATCH(Lists!$L$10,$A$1:$AJ$1,0))&amp;""),""))</f>
        <v/>
      </c>
      <c r="BC35" s="22">
        <f>IF(AT35="","",IFERROR(TRIM(INDEX($A35:$AJ35,MATCH(Lists!$L$11,$A$1:$AJ$1,0))&amp;""),""))</f>
        <v/>
      </c>
      <c r="BD35" s="22">
        <f>IF(AT35="","",IFERROR(TRIM(INDEX($A35:$AJ35,MATCH(Lists!$L$12,$A$1:$AJ$1,0))&amp;""),""))</f>
        <v/>
      </c>
      <c r="BE35" s="23">
        <f>IF(AT35="","",IFERROR(IF(TRIM(INDEX($A35:$AJ35,MATCH(Lists!$L$13,$A$1:$AJ$1,0))&amp;"")="","",IF(ISNUMBER(INDEX($A35:$AJ35,MATCH(Lists!$L$13,$A$1:$AJ$1,0))),INT(INDEX($A35:$AJ35,MATCH(Lists!$L$13,$A$1:$AJ$1,0))),DATE(VALUE(LEFT(INDEX($A35:$AJ35,MATCH(Lists!$L$13,$A$1:$AJ$1,0)),4)),VALUE(MID(INDEX($A35:$AJ35,MATCH(Lists!$L$13,$A$1:$AJ$1,0)),6,2)),VALUE(MID(INDEX($A35:$AJ35,MATCH(Lists!$L$13,$A$1:$AJ$1,0)),9,2))))),""))</f>
        <v/>
      </c>
      <c r="BF35" s="22">
        <f>IF(AT35="","",IFERROR(TRIM(INDEX($A35:$AJ35,MATCH(Lists!$L$14,$A$1:$AJ$1,0))&amp;""),""))</f>
        <v/>
      </c>
      <c r="BG35" s="23">
        <f>IF(AT35="","",IFERROR(IF(ISNUMBER(INDEX($A35:$AJ35,MATCH(Lists!$L$15,$A$1:$AJ$1,0))),INDEX($A35:$AJ35,MATCH(Lists!$L$15,$A$1:$AJ$1,0)),DATE(VALUE(LEFT(IFERROR(TRIM(INDEX($A35:$AJ35,MATCH(Lists!$L$15,$A$1:$AJ$1,0))&amp;""),""),4)),VALUE(MID(IFERROR(TRIM(INDEX($A35:$AJ35,MATCH(Lists!$L$15,$A$1:$AJ$1,0))&amp;""),""),6,2)),VALUE(MID(IFERROR(TRIM(INDEX($A35:$AJ35,MATCH(Lists!$L$15,$A$1:$AJ$1,0))&amp;""),""),9,2)))+TIME(VALUE(MID(IFERROR(TRIM(INDEX($A35:$AJ35,MATCH(Lists!$L$15,$A$1:$AJ$1,0))&amp;""),""),12,2)),VALUE(MID(IFERROR(TRIM(INDEX($A35:$AJ35,MATCH(Lists!$L$15,$A$1:$AJ$1,0))&amp;""),""),15,2)),VALUE(MID(IFERROR(TRIM(INDEX($A35:$AJ35,MATCH(Lists!$L$15,$A$1:$AJ$1,0))&amp;""),""),18,2)))),""))</f>
        <v/>
      </c>
      <c r="BH35" s="22">
        <f>IF(AT35="","",IF(AL35="","New",AL35))</f>
        <v/>
      </c>
      <c r="BI35" s="22">
        <f>IF(AT35="",0,IF(OR(BH35="Hired",BH35="Not now"),0,1))</f>
        <v/>
      </c>
      <c r="BJ35" s="22">
        <f>IF(AT35="","",IF(COUNTIF(AN35:AQ35,"No")&gt;0,"Has a No",IF(COUNTIF(AN35:AQ35,"Yes")=4,"All yes","Still checking")))</f>
        <v/>
      </c>
      <c r="BK35" s="22">
        <f>IF(AT35="","",IF(AND(BH35="New",NOT(ISNUMBER(AM35)),ISNUMBER(BG35)),IF(Pipeline!$M$14-INT(BG35)&gt;Pipeline!$M$15,"Reply due",""),""))</f>
        <v/>
      </c>
      <c r="BL35" s="22">
        <f>IF(AT35="","",IF(AND(ISNUMBER(AM35),ISNUMBER(BG35)),MAX(0,AM35-INT(BG35)),""))</f>
        <v/>
      </c>
      <c r="BM35" s="22">
        <f>IF(BI35=0,0,IF(AND(OR('Shift match'!$B$5="",ISNUMBER(SEARCH('Shift match'!$B$5,AY35))),OR('Shift match'!$B$6="",ISNUMBER(SEARCH('Shift match'!$B$6,BA35)))),1,0))</f>
        <v/>
      </c>
      <c r="BN35" s="22">
        <f>IF(BM35=1,SUM($BM$2:BM35),"")</f>
        <v/>
      </c>
      <c r="BO35" s="22">
        <f>IF(AT35="",0,IF(AX35="",0,IF(COUNTIF($AX$2:AX35,AX35)=1,1,0)))</f>
        <v/>
      </c>
      <c r="BP35" s="22">
        <f>IF(BO35=1,SUM($BO$2:BO35),"")</f>
        <v/>
      </c>
    </row>
    <row r="36">
      <c r="AK36" s="19" t="n"/>
      <c r="AL36" s="24" t="n"/>
      <c r="AM36" s="25" t="n"/>
      <c r="AN36" s="24" t="n"/>
      <c r="AO36" s="24" t="n"/>
      <c r="AP36" s="24" t="n"/>
      <c r="AQ36" s="24" t="n"/>
      <c r="AR36" s="24" t="n"/>
      <c r="AS36" s="19" t="n"/>
      <c r="AT36" s="22">
        <f>IFERROR(TRIM(INDEX($A36:$AJ36,MATCH(Lists!$L$2,$A$1:$AJ$1,0))&amp;""),"")</f>
        <v/>
      </c>
      <c r="AU36" s="22">
        <f>IF(AT36="","",IFERROR(TRIM(INDEX($A36:$AJ36,MATCH(Lists!$L$3,$A$1:$AJ$1,0))&amp;""),""))</f>
        <v/>
      </c>
      <c r="AV36" s="22">
        <f>IF(AT36="","",LOWER(IFERROR(TRIM(INDEX($A36:$AJ36,MATCH(Lists!$L$4,$A$1:$AJ$1,0))&amp;""),"")))</f>
        <v/>
      </c>
      <c r="AW36" s="22">
        <f>IF(AT36="","",IFERROR(TRIM(INDEX($A36:$AJ36,MATCH(Lists!$L$5,$A$1:$AJ$1,0))&amp;""),""))</f>
        <v/>
      </c>
      <c r="AX36" s="22">
        <f>IF(AT36="","",IFERROR(TRIM(INDEX($A36:$AJ36,MATCH(Lists!$L$6,$A$1:$AJ$1,0))&amp;""),""))</f>
        <v/>
      </c>
      <c r="AY36" s="22">
        <f>IF(AT36="","",IFERROR(TRIM(INDEX($A36:$AJ36,MATCH(Lists!$L$7,$A$1:$AJ$1,0))&amp;""),""))</f>
        <v/>
      </c>
      <c r="AZ36" s="22">
        <f>IF(AT36="","",IFERROR(TRIM(INDEX($A36:$AJ36,MATCH(Lists!$L$8,$A$1:$AJ$1,0))&amp;""),""))</f>
        <v/>
      </c>
      <c r="BA36" s="22">
        <f>IF(AT36="","",IFERROR(TRIM(INDEX($A36:$AJ36,MATCH(Lists!$L$9,$A$1:$AJ$1,0))&amp;""),""))</f>
        <v/>
      </c>
      <c r="BB36" s="22">
        <f>IF(AT36="","",IFERROR(TRIM(INDEX($A36:$AJ36,MATCH(Lists!$L$10,$A$1:$AJ$1,0))&amp;""),""))</f>
        <v/>
      </c>
      <c r="BC36" s="22">
        <f>IF(AT36="","",IFERROR(TRIM(INDEX($A36:$AJ36,MATCH(Lists!$L$11,$A$1:$AJ$1,0))&amp;""),""))</f>
        <v/>
      </c>
      <c r="BD36" s="22">
        <f>IF(AT36="","",IFERROR(TRIM(INDEX($A36:$AJ36,MATCH(Lists!$L$12,$A$1:$AJ$1,0))&amp;""),""))</f>
        <v/>
      </c>
      <c r="BE36" s="23">
        <f>IF(AT36="","",IFERROR(IF(TRIM(INDEX($A36:$AJ36,MATCH(Lists!$L$13,$A$1:$AJ$1,0))&amp;"")="","",IF(ISNUMBER(INDEX($A36:$AJ36,MATCH(Lists!$L$13,$A$1:$AJ$1,0))),INT(INDEX($A36:$AJ36,MATCH(Lists!$L$13,$A$1:$AJ$1,0))),DATE(VALUE(LEFT(INDEX($A36:$AJ36,MATCH(Lists!$L$13,$A$1:$AJ$1,0)),4)),VALUE(MID(INDEX($A36:$AJ36,MATCH(Lists!$L$13,$A$1:$AJ$1,0)),6,2)),VALUE(MID(INDEX($A36:$AJ36,MATCH(Lists!$L$13,$A$1:$AJ$1,0)),9,2))))),""))</f>
        <v/>
      </c>
      <c r="BF36" s="22">
        <f>IF(AT36="","",IFERROR(TRIM(INDEX($A36:$AJ36,MATCH(Lists!$L$14,$A$1:$AJ$1,0))&amp;""),""))</f>
        <v/>
      </c>
      <c r="BG36" s="23">
        <f>IF(AT36="","",IFERROR(IF(ISNUMBER(INDEX($A36:$AJ36,MATCH(Lists!$L$15,$A$1:$AJ$1,0))),INDEX($A36:$AJ36,MATCH(Lists!$L$15,$A$1:$AJ$1,0)),DATE(VALUE(LEFT(IFERROR(TRIM(INDEX($A36:$AJ36,MATCH(Lists!$L$15,$A$1:$AJ$1,0))&amp;""),""),4)),VALUE(MID(IFERROR(TRIM(INDEX($A36:$AJ36,MATCH(Lists!$L$15,$A$1:$AJ$1,0))&amp;""),""),6,2)),VALUE(MID(IFERROR(TRIM(INDEX($A36:$AJ36,MATCH(Lists!$L$15,$A$1:$AJ$1,0))&amp;""),""),9,2)))+TIME(VALUE(MID(IFERROR(TRIM(INDEX($A36:$AJ36,MATCH(Lists!$L$15,$A$1:$AJ$1,0))&amp;""),""),12,2)),VALUE(MID(IFERROR(TRIM(INDEX($A36:$AJ36,MATCH(Lists!$L$15,$A$1:$AJ$1,0))&amp;""),""),15,2)),VALUE(MID(IFERROR(TRIM(INDEX($A36:$AJ36,MATCH(Lists!$L$15,$A$1:$AJ$1,0))&amp;""),""),18,2)))),""))</f>
        <v/>
      </c>
      <c r="BH36" s="22">
        <f>IF(AT36="","",IF(AL36="","New",AL36))</f>
        <v/>
      </c>
      <c r="BI36" s="22">
        <f>IF(AT36="",0,IF(OR(BH36="Hired",BH36="Not now"),0,1))</f>
        <v/>
      </c>
      <c r="BJ36" s="22">
        <f>IF(AT36="","",IF(COUNTIF(AN36:AQ36,"No")&gt;0,"Has a No",IF(COUNTIF(AN36:AQ36,"Yes")=4,"All yes","Still checking")))</f>
        <v/>
      </c>
      <c r="BK36" s="22">
        <f>IF(AT36="","",IF(AND(BH36="New",NOT(ISNUMBER(AM36)),ISNUMBER(BG36)),IF(Pipeline!$M$14-INT(BG36)&gt;Pipeline!$M$15,"Reply due",""),""))</f>
        <v/>
      </c>
      <c r="BL36" s="22">
        <f>IF(AT36="","",IF(AND(ISNUMBER(AM36),ISNUMBER(BG36)),MAX(0,AM36-INT(BG36)),""))</f>
        <v/>
      </c>
      <c r="BM36" s="22">
        <f>IF(BI36=0,0,IF(AND(OR('Shift match'!$B$5="",ISNUMBER(SEARCH('Shift match'!$B$5,AY36))),OR('Shift match'!$B$6="",ISNUMBER(SEARCH('Shift match'!$B$6,BA36)))),1,0))</f>
        <v/>
      </c>
      <c r="BN36" s="22">
        <f>IF(BM36=1,SUM($BM$2:BM36),"")</f>
        <v/>
      </c>
      <c r="BO36" s="22">
        <f>IF(AT36="",0,IF(AX36="",0,IF(COUNTIF($AX$2:AX36,AX36)=1,1,0)))</f>
        <v/>
      </c>
      <c r="BP36" s="22">
        <f>IF(BO36=1,SUM($BO$2:BO36),"")</f>
        <v/>
      </c>
    </row>
    <row r="37">
      <c r="AK37" s="19" t="n"/>
      <c r="AL37" s="24" t="n"/>
      <c r="AM37" s="25" t="n"/>
      <c r="AN37" s="24" t="n"/>
      <c r="AO37" s="24" t="n"/>
      <c r="AP37" s="24" t="n"/>
      <c r="AQ37" s="24" t="n"/>
      <c r="AR37" s="24" t="n"/>
      <c r="AS37" s="19" t="n"/>
      <c r="AT37" s="22">
        <f>IFERROR(TRIM(INDEX($A37:$AJ37,MATCH(Lists!$L$2,$A$1:$AJ$1,0))&amp;""),"")</f>
        <v/>
      </c>
      <c r="AU37" s="22">
        <f>IF(AT37="","",IFERROR(TRIM(INDEX($A37:$AJ37,MATCH(Lists!$L$3,$A$1:$AJ$1,0))&amp;""),""))</f>
        <v/>
      </c>
      <c r="AV37" s="22">
        <f>IF(AT37="","",LOWER(IFERROR(TRIM(INDEX($A37:$AJ37,MATCH(Lists!$L$4,$A$1:$AJ$1,0))&amp;""),"")))</f>
        <v/>
      </c>
      <c r="AW37" s="22">
        <f>IF(AT37="","",IFERROR(TRIM(INDEX($A37:$AJ37,MATCH(Lists!$L$5,$A$1:$AJ$1,0))&amp;""),""))</f>
        <v/>
      </c>
      <c r="AX37" s="22">
        <f>IF(AT37="","",IFERROR(TRIM(INDEX($A37:$AJ37,MATCH(Lists!$L$6,$A$1:$AJ$1,0))&amp;""),""))</f>
        <v/>
      </c>
      <c r="AY37" s="22">
        <f>IF(AT37="","",IFERROR(TRIM(INDEX($A37:$AJ37,MATCH(Lists!$L$7,$A$1:$AJ$1,0))&amp;""),""))</f>
        <v/>
      </c>
      <c r="AZ37" s="22">
        <f>IF(AT37="","",IFERROR(TRIM(INDEX($A37:$AJ37,MATCH(Lists!$L$8,$A$1:$AJ$1,0))&amp;""),""))</f>
        <v/>
      </c>
      <c r="BA37" s="22">
        <f>IF(AT37="","",IFERROR(TRIM(INDEX($A37:$AJ37,MATCH(Lists!$L$9,$A$1:$AJ$1,0))&amp;""),""))</f>
        <v/>
      </c>
      <c r="BB37" s="22">
        <f>IF(AT37="","",IFERROR(TRIM(INDEX($A37:$AJ37,MATCH(Lists!$L$10,$A$1:$AJ$1,0))&amp;""),""))</f>
        <v/>
      </c>
      <c r="BC37" s="22">
        <f>IF(AT37="","",IFERROR(TRIM(INDEX($A37:$AJ37,MATCH(Lists!$L$11,$A$1:$AJ$1,0))&amp;""),""))</f>
        <v/>
      </c>
      <c r="BD37" s="22">
        <f>IF(AT37="","",IFERROR(TRIM(INDEX($A37:$AJ37,MATCH(Lists!$L$12,$A$1:$AJ$1,0))&amp;""),""))</f>
        <v/>
      </c>
      <c r="BE37" s="23">
        <f>IF(AT37="","",IFERROR(IF(TRIM(INDEX($A37:$AJ37,MATCH(Lists!$L$13,$A$1:$AJ$1,0))&amp;"")="","",IF(ISNUMBER(INDEX($A37:$AJ37,MATCH(Lists!$L$13,$A$1:$AJ$1,0))),INT(INDEX($A37:$AJ37,MATCH(Lists!$L$13,$A$1:$AJ$1,0))),DATE(VALUE(LEFT(INDEX($A37:$AJ37,MATCH(Lists!$L$13,$A$1:$AJ$1,0)),4)),VALUE(MID(INDEX($A37:$AJ37,MATCH(Lists!$L$13,$A$1:$AJ$1,0)),6,2)),VALUE(MID(INDEX($A37:$AJ37,MATCH(Lists!$L$13,$A$1:$AJ$1,0)),9,2))))),""))</f>
        <v/>
      </c>
      <c r="BF37" s="22">
        <f>IF(AT37="","",IFERROR(TRIM(INDEX($A37:$AJ37,MATCH(Lists!$L$14,$A$1:$AJ$1,0))&amp;""),""))</f>
        <v/>
      </c>
      <c r="BG37" s="23">
        <f>IF(AT37="","",IFERROR(IF(ISNUMBER(INDEX($A37:$AJ37,MATCH(Lists!$L$15,$A$1:$AJ$1,0))),INDEX($A37:$AJ37,MATCH(Lists!$L$15,$A$1:$AJ$1,0)),DATE(VALUE(LEFT(IFERROR(TRIM(INDEX($A37:$AJ37,MATCH(Lists!$L$15,$A$1:$AJ$1,0))&amp;""),""),4)),VALUE(MID(IFERROR(TRIM(INDEX($A37:$AJ37,MATCH(Lists!$L$15,$A$1:$AJ$1,0))&amp;""),""),6,2)),VALUE(MID(IFERROR(TRIM(INDEX($A37:$AJ37,MATCH(Lists!$L$15,$A$1:$AJ$1,0))&amp;""),""),9,2)))+TIME(VALUE(MID(IFERROR(TRIM(INDEX($A37:$AJ37,MATCH(Lists!$L$15,$A$1:$AJ$1,0))&amp;""),""),12,2)),VALUE(MID(IFERROR(TRIM(INDEX($A37:$AJ37,MATCH(Lists!$L$15,$A$1:$AJ$1,0))&amp;""),""),15,2)),VALUE(MID(IFERROR(TRIM(INDEX($A37:$AJ37,MATCH(Lists!$L$15,$A$1:$AJ$1,0))&amp;""),""),18,2)))),""))</f>
        <v/>
      </c>
      <c r="BH37" s="22">
        <f>IF(AT37="","",IF(AL37="","New",AL37))</f>
        <v/>
      </c>
      <c r="BI37" s="22">
        <f>IF(AT37="",0,IF(OR(BH37="Hired",BH37="Not now"),0,1))</f>
        <v/>
      </c>
      <c r="BJ37" s="22">
        <f>IF(AT37="","",IF(COUNTIF(AN37:AQ37,"No")&gt;0,"Has a No",IF(COUNTIF(AN37:AQ37,"Yes")=4,"All yes","Still checking")))</f>
        <v/>
      </c>
      <c r="BK37" s="22">
        <f>IF(AT37="","",IF(AND(BH37="New",NOT(ISNUMBER(AM37)),ISNUMBER(BG37)),IF(Pipeline!$M$14-INT(BG37)&gt;Pipeline!$M$15,"Reply due",""),""))</f>
        <v/>
      </c>
      <c r="BL37" s="22">
        <f>IF(AT37="","",IF(AND(ISNUMBER(AM37),ISNUMBER(BG37)),MAX(0,AM37-INT(BG37)),""))</f>
        <v/>
      </c>
      <c r="BM37" s="22">
        <f>IF(BI37=0,0,IF(AND(OR('Shift match'!$B$5="",ISNUMBER(SEARCH('Shift match'!$B$5,AY37))),OR('Shift match'!$B$6="",ISNUMBER(SEARCH('Shift match'!$B$6,BA37)))),1,0))</f>
        <v/>
      </c>
      <c r="BN37" s="22">
        <f>IF(BM37=1,SUM($BM$2:BM37),"")</f>
        <v/>
      </c>
      <c r="BO37" s="22">
        <f>IF(AT37="",0,IF(AX37="",0,IF(COUNTIF($AX$2:AX37,AX37)=1,1,0)))</f>
        <v/>
      </c>
      <c r="BP37" s="22">
        <f>IF(BO37=1,SUM($BO$2:BO37),"")</f>
        <v/>
      </c>
    </row>
    <row r="38">
      <c r="AK38" s="19" t="n"/>
      <c r="AL38" s="24" t="n"/>
      <c r="AM38" s="25" t="n"/>
      <c r="AN38" s="24" t="n"/>
      <c r="AO38" s="24" t="n"/>
      <c r="AP38" s="24" t="n"/>
      <c r="AQ38" s="24" t="n"/>
      <c r="AR38" s="24" t="n"/>
      <c r="AS38" s="19" t="n"/>
      <c r="AT38" s="22">
        <f>IFERROR(TRIM(INDEX($A38:$AJ38,MATCH(Lists!$L$2,$A$1:$AJ$1,0))&amp;""),"")</f>
        <v/>
      </c>
      <c r="AU38" s="22">
        <f>IF(AT38="","",IFERROR(TRIM(INDEX($A38:$AJ38,MATCH(Lists!$L$3,$A$1:$AJ$1,0))&amp;""),""))</f>
        <v/>
      </c>
      <c r="AV38" s="22">
        <f>IF(AT38="","",LOWER(IFERROR(TRIM(INDEX($A38:$AJ38,MATCH(Lists!$L$4,$A$1:$AJ$1,0))&amp;""),"")))</f>
        <v/>
      </c>
      <c r="AW38" s="22">
        <f>IF(AT38="","",IFERROR(TRIM(INDEX($A38:$AJ38,MATCH(Lists!$L$5,$A$1:$AJ$1,0))&amp;""),""))</f>
        <v/>
      </c>
      <c r="AX38" s="22">
        <f>IF(AT38="","",IFERROR(TRIM(INDEX($A38:$AJ38,MATCH(Lists!$L$6,$A$1:$AJ$1,0))&amp;""),""))</f>
        <v/>
      </c>
      <c r="AY38" s="22">
        <f>IF(AT38="","",IFERROR(TRIM(INDEX($A38:$AJ38,MATCH(Lists!$L$7,$A$1:$AJ$1,0))&amp;""),""))</f>
        <v/>
      </c>
      <c r="AZ38" s="22">
        <f>IF(AT38="","",IFERROR(TRIM(INDEX($A38:$AJ38,MATCH(Lists!$L$8,$A$1:$AJ$1,0))&amp;""),""))</f>
        <v/>
      </c>
      <c r="BA38" s="22">
        <f>IF(AT38="","",IFERROR(TRIM(INDEX($A38:$AJ38,MATCH(Lists!$L$9,$A$1:$AJ$1,0))&amp;""),""))</f>
        <v/>
      </c>
      <c r="BB38" s="22">
        <f>IF(AT38="","",IFERROR(TRIM(INDEX($A38:$AJ38,MATCH(Lists!$L$10,$A$1:$AJ$1,0))&amp;""),""))</f>
        <v/>
      </c>
      <c r="BC38" s="22">
        <f>IF(AT38="","",IFERROR(TRIM(INDEX($A38:$AJ38,MATCH(Lists!$L$11,$A$1:$AJ$1,0))&amp;""),""))</f>
        <v/>
      </c>
      <c r="BD38" s="22">
        <f>IF(AT38="","",IFERROR(TRIM(INDEX($A38:$AJ38,MATCH(Lists!$L$12,$A$1:$AJ$1,0))&amp;""),""))</f>
        <v/>
      </c>
      <c r="BE38" s="23">
        <f>IF(AT38="","",IFERROR(IF(TRIM(INDEX($A38:$AJ38,MATCH(Lists!$L$13,$A$1:$AJ$1,0))&amp;"")="","",IF(ISNUMBER(INDEX($A38:$AJ38,MATCH(Lists!$L$13,$A$1:$AJ$1,0))),INT(INDEX($A38:$AJ38,MATCH(Lists!$L$13,$A$1:$AJ$1,0))),DATE(VALUE(LEFT(INDEX($A38:$AJ38,MATCH(Lists!$L$13,$A$1:$AJ$1,0)),4)),VALUE(MID(INDEX($A38:$AJ38,MATCH(Lists!$L$13,$A$1:$AJ$1,0)),6,2)),VALUE(MID(INDEX($A38:$AJ38,MATCH(Lists!$L$13,$A$1:$AJ$1,0)),9,2))))),""))</f>
        <v/>
      </c>
      <c r="BF38" s="22">
        <f>IF(AT38="","",IFERROR(TRIM(INDEX($A38:$AJ38,MATCH(Lists!$L$14,$A$1:$AJ$1,0))&amp;""),""))</f>
        <v/>
      </c>
      <c r="BG38" s="23">
        <f>IF(AT38="","",IFERROR(IF(ISNUMBER(INDEX($A38:$AJ38,MATCH(Lists!$L$15,$A$1:$AJ$1,0))),INDEX($A38:$AJ38,MATCH(Lists!$L$15,$A$1:$AJ$1,0)),DATE(VALUE(LEFT(IFERROR(TRIM(INDEX($A38:$AJ38,MATCH(Lists!$L$15,$A$1:$AJ$1,0))&amp;""),""),4)),VALUE(MID(IFERROR(TRIM(INDEX($A38:$AJ38,MATCH(Lists!$L$15,$A$1:$AJ$1,0))&amp;""),""),6,2)),VALUE(MID(IFERROR(TRIM(INDEX($A38:$AJ38,MATCH(Lists!$L$15,$A$1:$AJ$1,0))&amp;""),""),9,2)))+TIME(VALUE(MID(IFERROR(TRIM(INDEX($A38:$AJ38,MATCH(Lists!$L$15,$A$1:$AJ$1,0))&amp;""),""),12,2)),VALUE(MID(IFERROR(TRIM(INDEX($A38:$AJ38,MATCH(Lists!$L$15,$A$1:$AJ$1,0))&amp;""),""),15,2)),VALUE(MID(IFERROR(TRIM(INDEX($A38:$AJ38,MATCH(Lists!$L$15,$A$1:$AJ$1,0))&amp;""),""),18,2)))),""))</f>
        <v/>
      </c>
      <c r="BH38" s="22">
        <f>IF(AT38="","",IF(AL38="","New",AL38))</f>
        <v/>
      </c>
      <c r="BI38" s="22">
        <f>IF(AT38="",0,IF(OR(BH38="Hired",BH38="Not now"),0,1))</f>
        <v/>
      </c>
      <c r="BJ38" s="22">
        <f>IF(AT38="","",IF(COUNTIF(AN38:AQ38,"No")&gt;0,"Has a No",IF(COUNTIF(AN38:AQ38,"Yes")=4,"All yes","Still checking")))</f>
        <v/>
      </c>
      <c r="BK38" s="22">
        <f>IF(AT38="","",IF(AND(BH38="New",NOT(ISNUMBER(AM38)),ISNUMBER(BG38)),IF(Pipeline!$M$14-INT(BG38)&gt;Pipeline!$M$15,"Reply due",""),""))</f>
        <v/>
      </c>
      <c r="BL38" s="22">
        <f>IF(AT38="","",IF(AND(ISNUMBER(AM38),ISNUMBER(BG38)),MAX(0,AM38-INT(BG38)),""))</f>
        <v/>
      </c>
      <c r="BM38" s="22">
        <f>IF(BI38=0,0,IF(AND(OR('Shift match'!$B$5="",ISNUMBER(SEARCH('Shift match'!$B$5,AY38))),OR('Shift match'!$B$6="",ISNUMBER(SEARCH('Shift match'!$B$6,BA38)))),1,0))</f>
        <v/>
      </c>
      <c r="BN38" s="22">
        <f>IF(BM38=1,SUM($BM$2:BM38),"")</f>
        <v/>
      </c>
      <c r="BO38" s="22">
        <f>IF(AT38="",0,IF(AX38="",0,IF(COUNTIF($AX$2:AX38,AX38)=1,1,0)))</f>
        <v/>
      </c>
      <c r="BP38" s="22">
        <f>IF(BO38=1,SUM($BO$2:BO38),"")</f>
        <v/>
      </c>
    </row>
    <row r="39">
      <c r="AK39" s="19" t="n"/>
      <c r="AL39" s="24" t="n"/>
      <c r="AM39" s="25" t="n"/>
      <c r="AN39" s="24" t="n"/>
      <c r="AO39" s="24" t="n"/>
      <c r="AP39" s="24" t="n"/>
      <c r="AQ39" s="24" t="n"/>
      <c r="AR39" s="24" t="n"/>
      <c r="AS39" s="19" t="n"/>
      <c r="AT39" s="22">
        <f>IFERROR(TRIM(INDEX($A39:$AJ39,MATCH(Lists!$L$2,$A$1:$AJ$1,0))&amp;""),"")</f>
        <v/>
      </c>
      <c r="AU39" s="22">
        <f>IF(AT39="","",IFERROR(TRIM(INDEX($A39:$AJ39,MATCH(Lists!$L$3,$A$1:$AJ$1,0))&amp;""),""))</f>
        <v/>
      </c>
      <c r="AV39" s="22">
        <f>IF(AT39="","",LOWER(IFERROR(TRIM(INDEX($A39:$AJ39,MATCH(Lists!$L$4,$A$1:$AJ$1,0))&amp;""),"")))</f>
        <v/>
      </c>
      <c r="AW39" s="22">
        <f>IF(AT39="","",IFERROR(TRIM(INDEX($A39:$AJ39,MATCH(Lists!$L$5,$A$1:$AJ$1,0))&amp;""),""))</f>
        <v/>
      </c>
      <c r="AX39" s="22">
        <f>IF(AT39="","",IFERROR(TRIM(INDEX($A39:$AJ39,MATCH(Lists!$L$6,$A$1:$AJ$1,0))&amp;""),""))</f>
        <v/>
      </c>
      <c r="AY39" s="22">
        <f>IF(AT39="","",IFERROR(TRIM(INDEX($A39:$AJ39,MATCH(Lists!$L$7,$A$1:$AJ$1,0))&amp;""),""))</f>
        <v/>
      </c>
      <c r="AZ39" s="22">
        <f>IF(AT39="","",IFERROR(TRIM(INDEX($A39:$AJ39,MATCH(Lists!$L$8,$A$1:$AJ$1,0))&amp;""),""))</f>
        <v/>
      </c>
      <c r="BA39" s="22">
        <f>IF(AT39="","",IFERROR(TRIM(INDEX($A39:$AJ39,MATCH(Lists!$L$9,$A$1:$AJ$1,0))&amp;""),""))</f>
        <v/>
      </c>
      <c r="BB39" s="22">
        <f>IF(AT39="","",IFERROR(TRIM(INDEX($A39:$AJ39,MATCH(Lists!$L$10,$A$1:$AJ$1,0))&amp;""),""))</f>
        <v/>
      </c>
      <c r="BC39" s="22">
        <f>IF(AT39="","",IFERROR(TRIM(INDEX($A39:$AJ39,MATCH(Lists!$L$11,$A$1:$AJ$1,0))&amp;""),""))</f>
        <v/>
      </c>
      <c r="BD39" s="22">
        <f>IF(AT39="","",IFERROR(TRIM(INDEX($A39:$AJ39,MATCH(Lists!$L$12,$A$1:$AJ$1,0))&amp;""),""))</f>
        <v/>
      </c>
      <c r="BE39" s="23">
        <f>IF(AT39="","",IFERROR(IF(TRIM(INDEX($A39:$AJ39,MATCH(Lists!$L$13,$A$1:$AJ$1,0))&amp;"")="","",IF(ISNUMBER(INDEX($A39:$AJ39,MATCH(Lists!$L$13,$A$1:$AJ$1,0))),INT(INDEX($A39:$AJ39,MATCH(Lists!$L$13,$A$1:$AJ$1,0))),DATE(VALUE(LEFT(INDEX($A39:$AJ39,MATCH(Lists!$L$13,$A$1:$AJ$1,0)),4)),VALUE(MID(INDEX($A39:$AJ39,MATCH(Lists!$L$13,$A$1:$AJ$1,0)),6,2)),VALUE(MID(INDEX($A39:$AJ39,MATCH(Lists!$L$13,$A$1:$AJ$1,0)),9,2))))),""))</f>
        <v/>
      </c>
      <c r="BF39" s="22">
        <f>IF(AT39="","",IFERROR(TRIM(INDEX($A39:$AJ39,MATCH(Lists!$L$14,$A$1:$AJ$1,0))&amp;""),""))</f>
        <v/>
      </c>
      <c r="BG39" s="23">
        <f>IF(AT39="","",IFERROR(IF(ISNUMBER(INDEX($A39:$AJ39,MATCH(Lists!$L$15,$A$1:$AJ$1,0))),INDEX($A39:$AJ39,MATCH(Lists!$L$15,$A$1:$AJ$1,0)),DATE(VALUE(LEFT(IFERROR(TRIM(INDEX($A39:$AJ39,MATCH(Lists!$L$15,$A$1:$AJ$1,0))&amp;""),""),4)),VALUE(MID(IFERROR(TRIM(INDEX($A39:$AJ39,MATCH(Lists!$L$15,$A$1:$AJ$1,0))&amp;""),""),6,2)),VALUE(MID(IFERROR(TRIM(INDEX($A39:$AJ39,MATCH(Lists!$L$15,$A$1:$AJ$1,0))&amp;""),""),9,2)))+TIME(VALUE(MID(IFERROR(TRIM(INDEX($A39:$AJ39,MATCH(Lists!$L$15,$A$1:$AJ$1,0))&amp;""),""),12,2)),VALUE(MID(IFERROR(TRIM(INDEX($A39:$AJ39,MATCH(Lists!$L$15,$A$1:$AJ$1,0))&amp;""),""),15,2)),VALUE(MID(IFERROR(TRIM(INDEX($A39:$AJ39,MATCH(Lists!$L$15,$A$1:$AJ$1,0))&amp;""),""),18,2)))),""))</f>
        <v/>
      </c>
      <c r="BH39" s="22">
        <f>IF(AT39="","",IF(AL39="","New",AL39))</f>
        <v/>
      </c>
      <c r="BI39" s="22">
        <f>IF(AT39="",0,IF(OR(BH39="Hired",BH39="Not now"),0,1))</f>
        <v/>
      </c>
      <c r="BJ39" s="22">
        <f>IF(AT39="","",IF(COUNTIF(AN39:AQ39,"No")&gt;0,"Has a No",IF(COUNTIF(AN39:AQ39,"Yes")=4,"All yes","Still checking")))</f>
        <v/>
      </c>
      <c r="BK39" s="22">
        <f>IF(AT39="","",IF(AND(BH39="New",NOT(ISNUMBER(AM39)),ISNUMBER(BG39)),IF(Pipeline!$M$14-INT(BG39)&gt;Pipeline!$M$15,"Reply due",""),""))</f>
        <v/>
      </c>
      <c r="BL39" s="22">
        <f>IF(AT39="","",IF(AND(ISNUMBER(AM39),ISNUMBER(BG39)),MAX(0,AM39-INT(BG39)),""))</f>
        <v/>
      </c>
      <c r="BM39" s="22">
        <f>IF(BI39=0,0,IF(AND(OR('Shift match'!$B$5="",ISNUMBER(SEARCH('Shift match'!$B$5,AY39))),OR('Shift match'!$B$6="",ISNUMBER(SEARCH('Shift match'!$B$6,BA39)))),1,0))</f>
        <v/>
      </c>
      <c r="BN39" s="22">
        <f>IF(BM39=1,SUM($BM$2:BM39),"")</f>
        <v/>
      </c>
      <c r="BO39" s="22">
        <f>IF(AT39="",0,IF(AX39="",0,IF(COUNTIF($AX$2:AX39,AX39)=1,1,0)))</f>
        <v/>
      </c>
      <c r="BP39" s="22">
        <f>IF(BO39=1,SUM($BO$2:BO39),"")</f>
        <v/>
      </c>
    </row>
    <row r="40">
      <c r="AK40" s="19" t="n"/>
      <c r="AL40" s="24" t="n"/>
      <c r="AM40" s="25" t="n"/>
      <c r="AN40" s="24" t="n"/>
      <c r="AO40" s="24" t="n"/>
      <c r="AP40" s="24" t="n"/>
      <c r="AQ40" s="24" t="n"/>
      <c r="AR40" s="24" t="n"/>
      <c r="AS40" s="19" t="n"/>
      <c r="AT40" s="22">
        <f>IFERROR(TRIM(INDEX($A40:$AJ40,MATCH(Lists!$L$2,$A$1:$AJ$1,0))&amp;""),"")</f>
        <v/>
      </c>
      <c r="AU40" s="22">
        <f>IF(AT40="","",IFERROR(TRIM(INDEX($A40:$AJ40,MATCH(Lists!$L$3,$A$1:$AJ$1,0))&amp;""),""))</f>
        <v/>
      </c>
      <c r="AV40" s="22">
        <f>IF(AT40="","",LOWER(IFERROR(TRIM(INDEX($A40:$AJ40,MATCH(Lists!$L$4,$A$1:$AJ$1,0))&amp;""),"")))</f>
        <v/>
      </c>
      <c r="AW40" s="22">
        <f>IF(AT40="","",IFERROR(TRIM(INDEX($A40:$AJ40,MATCH(Lists!$L$5,$A$1:$AJ$1,0))&amp;""),""))</f>
        <v/>
      </c>
      <c r="AX40" s="22">
        <f>IF(AT40="","",IFERROR(TRIM(INDEX($A40:$AJ40,MATCH(Lists!$L$6,$A$1:$AJ$1,0))&amp;""),""))</f>
        <v/>
      </c>
      <c r="AY40" s="22">
        <f>IF(AT40="","",IFERROR(TRIM(INDEX($A40:$AJ40,MATCH(Lists!$L$7,$A$1:$AJ$1,0))&amp;""),""))</f>
        <v/>
      </c>
      <c r="AZ40" s="22">
        <f>IF(AT40="","",IFERROR(TRIM(INDEX($A40:$AJ40,MATCH(Lists!$L$8,$A$1:$AJ$1,0))&amp;""),""))</f>
        <v/>
      </c>
      <c r="BA40" s="22">
        <f>IF(AT40="","",IFERROR(TRIM(INDEX($A40:$AJ40,MATCH(Lists!$L$9,$A$1:$AJ$1,0))&amp;""),""))</f>
        <v/>
      </c>
      <c r="BB40" s="22">
        <f>IF(AT40="","",IFERROR(TRIM(INDEX($A40:$AJ40,MATCH(Lists!$L$10,$A$1:$AJ$1,0))&amp;""),""))</f>
        <v/>
      </c>
      <c r="BC40" s="22">
        <f>IF(AT40="","",IFERROR(TRIM(INDEX($A40:$AJ40,MATCH(Lists!$L$11,$A$1:$AJ$1,0))&amp;""),""))</f>
        <v/>
      </c>
      <c r="BD40" s="22">
        <f>IF(AT40="","",IFERROR(TRIM(INDEX($A40:$AJ40,MATCH(Lists!$L$12,$A$1:$AJ$1,0))&amp;""),""))</f>
        <v/>
      </c>
      <c r="BE40" s="23">
        <f>IF(AT40="","",IFERROR(IF(TRIM(INDEX($A40:$AJ40,MATCH(Lists!$L$13,$A$1:$AJ$1,0))&amp;"")="","",IF(ISNUMBER(INDEX($A40:$AJ40,MATCH(Lists!$L$13,$A$1:$AJ$1,0))),INT(INDEX($A40:$AJ40,MATCH(Lists!$L$13,$A$1:$AJ$1,0))),DATE(VALUE(LEFT(INDEX($A40:$AJ40,MATCH(Lists!$L$13,$A$1:$AJ$1,0)),4)),VALUE(MID(INDEX($A40:$AJ40,MATCH(Lists!$L$13,$A$1:$AJ$1,0)),6,2)),VALUE(MID(INDEX($A40:$AJ40,MATCH(Lists!$L$13,$A$1:$AJ$1,0)),9,2))))),""))</f>
        <v/>
      </c>
      <c r="BF40" s="22">
        <f>IF(AT40="","",IFERROR(TRIM(INDEX($A40:$AJ40,MATCH(Lists!$L$14,$A$1:$AJ$1,0))&amp;""),""))</f>
        <v/>
      </c>
      <c r="BG40" s="23">
        <f>IF(AT40="","",IFERROR(IF(ISNUMBER(INDEX($A40:$AJ40,MATCH(Lists!$L$15,$A$1:$AJ$1,0))),INDEX($A40:$AJ40,MATCH(Lists!$L$15,$A$1:$AJ$1,0)),DATE(VALUE(LEFT(IFERROR(TRIM(INDEX($A40:$AJ40,MATCH(Lists!$L$15,$A$1:$AJ$1,0))&amp;""),""),4)),VALUE(MID(IFERROR(TRIM(INDEX($A40:$AJ40,MATCH(Lists!$L$15,$A$1:$AJ$1,0))&amp;""),""),6,2)),VALUE(MID(IFERROR(TRIM(INDEX($A40:$AJ40,MATCH(Lists!$L$15,$A$1:$AJ$1,0))&amp;""),""),9,2)))+TIME(VALUE(MID(IFERROR(TRIM(INDEX($A40:$AJ40,MATCH(Lists!$L$15,$A$1:$AJ$1,0))&amp;""),""),12,2)),VALUE(MID(IFERROR(TRIM(INDEX($A40:$AJ40,MATCH(Lists!$L$15,$A$1:$AJ$1,0))&amp;""),""),15,2)),VALUE(MID(IFERROR(TRIM(INDEX($A40:$AJ40,MATCH(Lists!$L$15,$A$1:$AJ$1,0))&amp;""),""),18,2)))),""))</f>
        <v/>
      </c>
      <c r="BH40" s="22">
        <f>IF(AT40="","",IF(AL40="","New",AL40))</f>
        <v/>
      </c>
      <c r="BI40" s="22">
        <f>IF(AT40="",0,IF(OR(BH40="Hired",BH40="Not now"),0,1))</f>
        <v/>
      </c>
      <c r="BJ40" s="22">
        <f>IF(AT40="","",IF(COUNTIF(AN40:AQ40,"No")&gt;0,"Has a No",IF(COUNTIF(AN40:AQ40,"Yes")=4,"All yes","Still checking")))</f>
        <v/>
      </c>
      <c r="BK40" s="22">
        <f>IF(AT40="","",IF(AND(BH40="New",NOT(ISNUMBER(AM40)),ISNUMBER(BG40)),IF(Pipeline!$M$14-INT(BG40)&gt;Pipeline!$M$15,"Reply due",""),""))</f>
        <v/>
      </c>
      <c r="BL40" s="22">
        <f>IF(AT40="","",IF(AND(ISNUMBER(AM40),ISNUMBER(BG40)),MAX(0,AM40-INT(BG40)),""))</f>
        <v/>
      </c>
      <c r="BM40" s="22">
        <f>IF(BI40=0,0,IF(AND(OR('Shift match'!$B$5="",ISNUMBER(SEARCH('Shift match'!$B$5,AY40))),OR('Shift match'!$B$6="",ISNUMBER(SEARCH('Shift match'!$B$6,BA40)))),1,0))</f>
        <v/>
      </c>
      <c r="BN40" s="22">
        <f>IF(BM40=1,SUM($BM$2:BM40),"")</f>
        <v/>
      </c>
      <c r="BO40" s="22">
        <f>IF(AT40="",0,IF(AX40="",0,IF(COUNTIF($AX$2:AX40,AX40)=1,1,0)))</f>
        <v/>
      </c>
      <c r="BP40" s="22">
        <f>IF(BO40=1,SUM($BO$2:BO40),"")</f>
        <v/>
      </c>
    </row>
    <row r="41">
      <c r="AK41" s="19" t="n"/>
      <c r="AL41" s="24" t="n"/>
      <c r="AM41" s="25" t="n"/>
      <c r="AN41" s="24" t="n"/>
      <c r="AO41" s="24" t="n"/>
      <c r="AP41" s="24" t="n"/>
      <c r="AQ41" s="24" t="n"/>
      <c r="AR41" s="24" t="n"/>
      <c r="AS41" s="19" t="n"/>
      <c r="AT41" s="22">
        <f>IFERROR(TRIM(INDEX($A41:$AJ41,MATCH(Lists!$L$2,$A$1:$AJ$1,0))&amp;""),"")</f>
        <v/>
      </c>
      <c r="AU41" s="22">
        <f>IF(AT41="","",IFERROR(TRIM(INDEX($A41:$AJ41,MATCH(Lists!$L$3,$A$1:$AJ$1,0))&amp;""),""))</f>
        <v/>
      </c>
      <c r="AV41" s="22">
        <f>IF(AT41="","",LOWER(IFERROR(TRIM(INDEX($A41:$AJ41,MATCH(Lists!$L$4,$A$1:$AJ$1,0))&amp;""),"")))</f>
        <v/>
      </c>
      <c r="AW41" s="22">
        <f>IF(AT41="","",IFERROR(TRIM(INDEX($A41:$AJ41,MATCH(Lists!$L$5,$A$1:$AJ$1,0))&amp;""),""))</f>
        <v/>
      </c>
      <c r="AX41" s="22">
        <f>IF(AT41="","",IFERROR(TRIM(INDEX($A41:$AJ41,MATCH(Lists!$L$6,$A$1:$AJ$1,0))&amp;""),""))</f>
        <v/>
      </c>
      <c r="AY41" s="22">
        <f>IF(AT41="","",IFERROR(TRIM(INDEX($A41:$AJ41,MATCH(Lists!$L$7,$A$1:$AJ$1,0))&amp;""),""))</f>
        <v/>
      </c>
      <c r="AZ41" s="22">
        <f>IF(AT41="","",IFERROR(TRIM(INDEX($A41:$AJ41,MATCH(Lists!$L$8,$A$1:$AJ$1,0))&amp;""),""))</f>
        <v/>
      </c>
      <c r="BA41" s="22">
        <f>IF(AT41="","",IFERROR(TRIM(INDEX($A41:$AJ41,MATCH(Lists!$L$9,$A$1:$AJ$1,0))&amp;""),""))</f>
        <v/>
      </c>
      <c r="BB41" s="22">
        <f>IF(AT41="","",IFERROR(TRIM(INDEX($A41:$AJ41,MATCH(Lists!$L$10,$A$1:$AJ$1,0))&amp;""),""))</f>
        <v/>
      </c>
      <c r="BC41" s="22">
        <f>IF(AT41="","",IFERROR(TRIM(INDEX($A41:$AJ41,MATCH(Lists!$L$11,$A$1:$AJ$1,0))&amp;""),""))</f>
        <v/>
      </c>
      <c r="BD41" s="22">
        <f>IF(AT41="","",IFERROR(TRIM(INDEX($A41:$AJ41,MATCH(Lists!$L$12,$A$1:$AJ$1,0))&amp;""),""))</f>
        <v/>
      </c>
      <c r="BE41" s="23">
        <f>IF(AT41="","",IFERROR(IF(TRIM(INDEX($A41:$AJ41,MATCH(Lists!$L$13,$A$1:$AJ$1,0))&amp;"")="","",IF(ISNUMBER(INDEX($A41:$AJ41,MATCH(Lists!$L$13,$A$1:$AJ$1,0))),INT(INDEX($A41:$AJ41,MATCH(Lists!$L$13,$A$1:$AJ$1,0))),DATE(VALUE(LEFT(INDEX($A41:$AJ41,MATCH(Lists!$L$13,$A$1:$AJ$1,0)),4)),VALUE(MID(INDEX($A41:$AJ41,MATCH(Lists!$L$13,$A$1:$AJ$1,0)),6,2)),VALUE(MID(INDEX($A41:$AJ41,MATCH(Lists!$L$13,$A$1:$AJ$1,0)),9,2))))),""))</f>
        <v/>
      </c>
      <c r="BF41" s="22">
        <f>IF(AT41="","",IFERROR(TRIM(INDEX($A41:$AJ41,MATCH(Lists!$L$14,$A$1:$AJ$1,0))&amp;""),""))</f>
        <v/>
      </c>
      <c r="BG41" s="23">
        <f>IF(AT41="","",IFERROR(IF(ISNUMBER(INDEX($A41:$AJ41,MATCH(Lists!$L$15,$A$1:$AJ$1,0))),INDEX($A41:$AJ41,MATCH(Lists!$L$15,$A$1:$AJ$1,0)),DATE(VALUE(LEFT(IFERROR(TRIM(INDEX($A41:$AJ41,MATCH(Lists!$L$15,$A$1:$AJ$1,0))&amp;""),""),4)),VALUE(MID(IFERROR(TRIM(INDEX($A41:$AJ41,MATCH(Lists!$L$15,$A$1:$AJ$1,0))&amp;""),""),6,2)),VALUE(MID(IFERROR(TRIM(INDEX($A41:$AJ41,MATCH(Lists!$L$15,$A$1:$AJ$1,0))&amp;""),""),9,2)))+TIME(VALUE(MID(IFERROR(TRIM(INDEX($A41:$AJ41,MATCH(Lists!$L$15,$A$1:$AJ$1,0))&amp;""),""),12,2)),VALUE(MID(IFERROR(TRIM(INDEX($A41:$AJ41,MATCH(Lists!$L$15,$A$1:$AJ$1,0))&amp;""),""),15,2)),VALUE(MID(IFERROR(TRIM(INDEX($A41:$AJ41,MATCH(Lists!$L$15,$A$1:$AJ$1,0))&amp;""),""),18,2)))),""))</f>
        <v/>
      </c>
      <c r="BH41" s="22">
        <f>IF(AT41="","",IF(AL41="","New",AL41))</f>
        <v/>
      </c>
      <c r="BI41" s="22">
        <f>IF(AT41="",0,IF(OR(BH41="Hired",BH41="Not now"),0,1))</f>
        <v/>
      </c>
      <c r="BJ41" s="22">
        <f>IF(AT41="","",IF(COUNTIF(AN41:AQ41,"No")&gt;0,"Has a No",IF(COUNTIF(AN41:AQ41,"Yes")=4,"All yes","Still checking")))</f>
        <v/>
      </c>
      <c r="BK41" s="22">
        <f>IF(AT41="","",IF(AND(BH41="New",NOT(ISNUMBER(AM41)),ISNUMBER(BG41)),IF(Pipeline!$M$14-INT(BG41)&gt;Pipeline!$M$15,"Reply due",""),""))</f>
        <v/>
      </c>
      <c r="BL41" s="22">
        <f>IF(AT41="","",IF(AND(ISNUMBER(AM41),ISNUMBER(BG41)),MAX(0,AM41-INT(BG41)),""))</f>
        <v/>
      </c>
      <c r="BM41" s="22">
        <f>IF(BI41=0,0,IF(AND(OR('Shift match'!$B$5="",ISNUMBER(SEARCH('Shift match'!$B$5,AY41))),OR('Shift match'!$B$6="",ISNUMBER(SEARCH('Shift match'!$B$6,BA41)))),1,0))</f>
        <v/>
      </c>
      <c r="BN41" s="22">
        <f>IF(BM41=1,SUM($BM$2:BM41),"")</f>
        <v/>
      </c>
      <c r="BO41" s="22">
        <f>IF(AT41="",0,IF(AX41="",0,IF(COUNTIF($AX$2:AX41,AX41)=1,1,0)))</f>
        <v/>
      </c>
      <c r="BP41" s="22">
        <f>IF(BO41=1,SUM($BO$2:BO41),"")</f>
        <v/>
      </c>
    </row>
    <row r="42">
      <c r="AK42" s="19" t="n"/>
      <c r="AL42" s="24" t="n"/>
      <c r="AM42" s="25" t="n"/>
      <c r="AN42" s="24" t="n"/>
      <c r="AO42" s="24" t="n"/>
      <c r="AP42" s="24" t="n"/>
      <c r="AQ42" s="24" t="n"/>
      <c r="AR42" s="24" t="n"/>
      <c r="AS42" s="19" t="n"/>
      <c r="AT42" s="22">
        <f>IFERROR(TRIM(INDEX($A42:$AJ42,MATCH(Lists!$L$2,$A$1:$AJ$1,0))&amp;""),"")</f>
        <v/>
      </c>
      <c r="AU42" s="22">
        <f>IF(AT42="","",IFERROR(TRIM(INDEX($A42:$AJ42,MATCH(Lists!$L$3,$A$1:$AJ$1,0))&amp;""),""))</f>
        <v/>
      </c>
      <c r="AV42" s="22">
        <f>IF(AT42="","",LOWER(IFERROR(TRIM(INDEX($A42:$AJ42,MATCH(Lists!$L$4,$A$1:$AJ$1,0))&amp;""),"")))</f>
        <v/>
      </c>
      <c r="AW42" s="22">
        <f>IF(AT42="","",IFERROR(TRIM(INDEX($A42:$AJ42,MATCH(Lists!$L$5,$A$1:$AJ$1,0))&amp;""),""))</f>
        <v/>
      </c>
      <c r="AX42" s="22">
        <f>IF(AT42="","",IFERROR(TRIM(INDEX($A42:$AJ42,MATCH(Lists!$L$6,$A$1:$AJ$1,0))&amp;""),""))</f>
        <v/>
      </c>
      <c r="AY42" s="22">
        <f>IF(AT42="","",IFERROR(TRIM(INDEX($A42:$AJ42,MATCH(Lists!$L$7,$A$1:$AJ$1,0))&amp;""),""))</f>
        <v/>
      </c>
      <c r="AZ42" s="22">
        <f>IF(AT42="","",IFERROR(TRIM(INDEX($A42:$AJ42,MATCH(Lists!$L$8,$A$1:$AJ$1,0))&amp;""),""))</f>
        <v/>
      </c>
      <c r="BA42" s="22">
        <f>IF(AT42="","",IFERROR(TRIM(INDEX($A42:$AJ42,MATCH(Lists!$L$9,$A$1:$AJ$1,0))&amp;""),""))</f>
        <v/>
      </c>
      <c r="BB42" s="22">
        <f>IF(AT42="","",IFERROR(TRIM(INDEX($A42:$AJ42,MATCH(Lists!$L$10,$A$1:$AJ$1,0))&amp;""),""))</f>
        <v/>
      </c>
      <c r="BC42" s="22">
        <f>IF(AT42="","",IFERROR(TRIM(INDEX($A42:$AJ42,MATCH(Lists!$L$11,$A$1:$AJ$1,0))&amp;""),""))</f>
        <v/>
      </c>
      <c r="BD42" s="22">
        <f>IF(AT42="","",IFERROR(TRIM(INDEX($A42:$AJ42,MATCH(Lists!$L$12,$A$1:$AJ$1,0))&amp;""),""))</f>
        <v/>
      </c>
      <c r="BE42" s="23">
        <f>IF(AT42="","",IFERROR(IF(TRIM(INDEX($A42:$AJ42,MATCH(Lists!$L$13,$A$1:$AJ$1,0))&amp;"")="","",IF(ISNUMBER(INDEX($A42:$AJ42,MATCH(Lists!$L$13,$A$1:$AJ$1,0))),INT(INDEX($A42:$AJ42,MATCH(Lists!$L$13,$A$1:$AJ$1,0))),DATE(VALUE(LEFT(INDEX($A42:$AJ42,MATCH(Lists!$L$13,$A$1:$AJ$1,0)),4)),VALUE(MID(INDEX($A42:$AJ42,MATCH(Lists!$L$13,$A$1:$AJ$1,0)),6,2)),VALUE(MID(INDEX($A42:$AJ42,MATCH(Lists!$L$13,$A$1:$AJ$1,0)),9,2))))),""))</f>
        <v/>
      </c>
      <c r="BF42" s="22">
        <f>IF(AT42="","",IFERROR(TRIM(INDEX($A42:$AJ42,MATCH(Lists!$L$14,$A$1:$AJ$1,0))&amp;""),""))</f>
        <v/>
      </c>
      <c r="BG42" s="23">
        <f>IF(AT42="","",IFERROR(IF(ISNUMBER(INDEX($A42:$AJ42,MATCH(Lists!$L$15,$A$1:$AJ$1,0))),INDEX($A42:$AJ42,MATCH(Lists!$L$15,$A$1:$AJ$1,0)),DATE(VALUE(LEFT(IFERROR(TRIM(INDEX($A42:$AJ42,MATCH(Lists!$L$15,$A$1:$AJ$1,0))&amp;""),""),4)),VALUE(MID(IFERROR(TRIM(INDEX($A42:$AJ42,MATCH(Lists!$L$15,$A$1:$AJ$1,0))&amp;""),""),6,2)),VALUE(MID(IFERROR(TRIM(INDEX($A42:$AJ42,MATCH(Lists!$L$15,$A$1:$AJ$1,0))&amp;""),""),9,2)))+TIME(VALUE(MID(IFERROR(TRIM(INDEX($A42:$AJ42,MATCH(Lists!$L$15,$A$1:$AJ$1,0))&amp;""),""),12,2)),VALUE(MID(IFERROR(TRIM(INDEX($A42:$AJ42,MATCH(Lists!$L$15,$A$1:$AJ$1,0))&amp;""),""),15,2)),VALUE(MID(IFERROR(TRIM(INDEX($A42:$AJ42,MATCH(Lists!$L$15,$A$1:$AJ$1,0))&amp;""),""),18,2)))),""))</f>
        <v/>
      </c>
      <c r="BH42" s="22">
        <f>IF(AT42="","",IF(AL42="","New",AL42))</f>
        <v/>
      </c>
      <c r="BI42" s="22">
        <f>IF(AT42="",0,IF(OR(BH42="Hired",BH42="Not now"),0,1))</f>
        <v/>
      </c>
      <c r="BJ42" s="22">
        <f>IF(AT42="","",IF(COUNTIF(AN42:AQ42,"No")&gt;0,"Has a No",IF(COUNTIF(AN42:AQ42,"Yes")=4,"All yes","Still checking")))</f>
        <v/>
      </c>
      <c r="BK42" s="22">
        <f>IF(AT42="","",IF(AND(BH42="New",NOT(ISNUMBER(AM42)),ISNUMBER(BG42)),IF(Pipeline!$M$14-INT(BG42)&gt;Pipeline!$M$15,"Reply due",""),""))</f>
        <v/>
      </c>
      <c r="BL42" s="22">
        <f>IF(AT42="","",IF(AND(ISNUMBER(AM42),ISNUMBER(BG42)),MAX(0,AM42-INT(BG42)),""))</f>
        <v/>
      </c>
      <c r="BM42" s="22">
        <f>IF(BI42=0,0,IF(AND(OR('Shift match'!$B$5="",ISNUMBER(SEARCH('Shift match'!$B$5,AY42))),OR('Shift match'!$B$6="",ISNUMBER(SEARCH('Shift match'!$B$6,BA42)))),1,0))</f>
        <v/>
      </c>
      <c r="BN42" s="22">
        <f>IF(BM42=1,SUM($BM$2:BM42),"")</f>
        <v/>
      </c>
      <c r="BO42" s="22">
        <f>IF(AT42="",0,IF(AX42="",0,IF(COUNTIF($AX$2:AX42,AX42)=1,1,0)))</f>
        <v/>
      </c>
      <c r="BP42" s="22">
        <f>IF(BO42=1,SUM($BO$2:BO42),"")</f>
        <v/>
      </c>
    </row>
    <row r="43">
      <c r="AK43" s="19" t="n"/>
      <c r="AL43" s="24" t="n"/>
      <c r="AM43" s="25" t="n"/>
      <c r="AN43" s="24" t="n"/>
      <c r="AO43" s="24" t="n"/>
      <c r="AP43" s="24" t="n"/>
      <c r="AQ43" s="24" t="n"/>
      <c r="AR43" s="24" t="n"/>
      <c r="AS43" s="19" t="n"/>
      <c r="AT43" s="22">
        <f>IFERROR(TRIM(INDEX($A43:$AJ43,MATCH(Lists!$L$2,$A$1:$AJ$1,0))&amp;""),"")</f>
        <v/>
      </c>
      <c r="AU43" s="22">
        <f>IF(AT43="","",IFERROR(TRIM(INDEX($A43:$AJ43,MATCH(Lists!$L$3,$A$1:$AJ$1,0))&amp;""),""))</f>
        <v/>
      </c>
      <c r="AV43" s="22">
        <f>IF(AT43="","",LOWER(IFERROR(TRIM(INDEX($A43:$AJ43,MATCH(Lists!$L$4,$A$1:$AJ$1,0))&amp;""),"")))</f>
        <v/>
      </c>
      <c r="AW43" s="22">
        <f>IF(AT43="","",IFERROR(TRIM(INDEX($A43:$AJ43,MATCH(Lists!$L$5,$A$1:$AJ$1,0))&amp;""),""))</f>
        <v/>
      </c>
      <c r="AX43" s="22">
        <f>IF(AT43="","",IFERROR(TRIM(INDEX($A43:$AJ43,MATCH(Lists!$L$6,$A$1:$AJ$1,0))&amp;""),""))</f>
        <v/>
      </c>
      <c r="AY43" s="22">
        <f>IF(AT43="","",IFERROR(TRIM(INDEX($A43:$AJ43,MATCH(Lists!$L$7,$A$1:$AJ$1,0))&amp;""),""))</f>
        <v/>
      </c>
      <c r="AZ43" s="22">
        <f>IF(AT43="","",IFERROR(TRIM(INDEX($A43:$AJ43,MATCH(Lists!$L$8,$A$1:$AJ$1,0))&amp;""),""))</f>
        <v/>
      </c>
      <c r="BA43" s="22">
        <f>IF(AT43="","",IFERROR(TRIM(INDEX($A43:$AJ43,MATCH(Lists!$L$9,$A$1:$AJ$1,0))&amp;""),""))</f>
        <v/>
      </c>
      <c r="BB43" s="22">
        <f>IF(AT43="","",IFERROR(TRIM(INDEX($A43:$AJ43,MATCH(Lists!$L$10,$A$1:$AJ$1,0))&amp;""),""))</f>
        <v/>
      </c>
      <c r="BC43" s="22">
        <f>IF(AT43="","",IFERROR(TRIM(INDEX($A43:$AJ43,MATCH(Lists!$L$11,$A$1:$AJ$1,0))&amp;""),""))</f>
        <v/>
      </c>
      <c r="BD43" s="22">
        <f>IF(AT43="","",IFERROR(TRIM(INDEX($A43:$AJ43,MATCH(Lists!$L$12,$A$1:$AJ$1,0))&amp;""),""))</f>
        <v/>
      </c>
      <c r="BE43" s="23">
        <f>IF(AT43="","",IFERROR(IF(TRIM(INDEX($A43:$AJ43,MATCH(Lists!$L$13,$A$1:$AJ$1,0))&amp;"")="","",IF(ISNUMBER(INDEX($A43:$AJ43,MATCH(Lists!$L$13,$A$1:$AJ$1,0))),INT(INDEX($A43:$AJ43,MATCH(Lists!$L$13,$A$1:$AJ$1,0))),DATE(VALUE(LEFT(INDEX($A43:$AJ43,MATCH(Lists!$L$13,$A$1:$AJ$1,0)),4)),VALUE(MID(INDEX($A43:$AJ43,MATCH(Lists!$L$13,$A$1:$AJ$1,0)),6,2)),VALUE(MID(INDEX($A43:$AJ43,MATCH(Lists!$L$13,$A$1:$AJ$1,0)),9,2))))),""))</f>
        <v/>
      </c>
      <c r="BF43" s="22">
        <f>IF(AT43="","",IFERROR(TRIM(INDEX($A43:$AJ43,MATCH(Lists!$L$14,$A$1:$AJ$1,0))&amp;""),""))</f>
        <v/>
      </c>
      <c r="BG43" s="23">
        <f>IF(AT43="","",IFERROR(IF(ISNUMBER(INDEX($A43:$AJ43,MATCH(Lists!$L$15,$A$1:$AJ$1,0))),INDEX($A43:$AJ43,MATCH(Lists!$L$15,$A$1:$AJ$1,0)),DATE(VALUE(LEFT(IFERROR(TRIM(INDEX($A43:$AJ43,MATCH(Lists!$L$15,$A$1:$AJ$1,0))&amp;""),""),4)),VALUE(MID(IFERROR(TRIM(INDEX($A43:$AJ43,MATCH(Lists!$L$15,$A$1:$AJ$1,0))&amp;""),""),6,2)),VALUE(MID(IFERROR(TRIM(INDEX($A43:$AJ43,MATCH(Lists!$L$15,$A$1:$AJ$1,0))&amp;""),""),9,2)))+TIME(VALUE(MID(IFERROR(TRIM(INDEX($A43:$AJ43,MATCH(Lists!$L$15,$A$1:$AJ$1,0))&amp;""),""),12,2)),VALUE(MID(IFERROR(TRIM(INDEX($A43:$AJ43,MATCH(Lists!$L$15,$A$1:$AJ$1,0))&amp;""),""),15,2)),VALUE(MID(IFERROR(TRIM(INDEX($A43:$AJ43,MATCH(Lists!$L$15,$A$1:$AJ$1,0))&amp;""),""),18,2)))),""))</f>
        <v/>
      </c>
      <c r="BH43" s="22">
        <f>IF(AT43="","",IF(AL43="","New",AL43))</f>
        <v/>
      </c>
      <c r="BI43" s="22">
        <f>IF(AT43="",0,IF(OR(BH43="Hired",BH43="Not now"),0,1))</f>
        <v/>
      </c>
      <c r="BJ43" s="22">
        <f>IF(AT43="","",IF(COUNTIF(AN43:AQ43,"No")&gt;0,"Has a No",IF(COUNTIF(AN43:AQ43,"Yes")=4,"All yes","Still checking")))</f>
        <v/>
      </c>
      <c r="BK43" s="22">
        <f>IF(AT43="","",IF(AND(BH43="New",NOT(ISNUMBER(AM43)),ISNUMBER(BG43)),IF(Pipeline!$M$14-INT(BG43)&gt;Pipeline!$M$15,"Reply due",""),""))</f>
        <v/>
      </c>
      <c r="BL43" s="22">
        <f>IF(AT43="","",IF(AND(ISNUMBER(AM43),ISNUMBER(BG43)),MAX(0,AM43-INT(BG43)),""))</f>
        <v/>
      </c>
      <c r="BM43" s="22">
        <f>IF(BI43=0,0,IF(AND(OR('Shift match'!$B$5="",ISNUMBER(SEARCH('Shift match'!$B$5,AY43))),OR('Shift match'!$B$6="",ISNUMBER(SEARCH('Shift match'!$B$6,BA43)))),1,0))</f>
        <v/>
      </c>
      <c r="BN43" s="22">
        <f>IF(BM43=1,SUM($BM$2:BM43),"")</f>
        <v/>
      </c>
      <c r="BO43" s="22">
        <f>IF(AT43="",0,IF(AX43="",0,IF(COUNTIF($AX$2:AX43,AX43)=1,1,0)))</f>
        <v/>
      </c>
      <c r="BP43" s="22">
        <f>IF(BO43=1,SUM($BO$2:BO43),"")</f>
        <v/>
      </c>
    </row>
    <row r="44">
      <c r="AK44" s="19" t="n"/>
      <c r="AL44" s="24" t="n"/>
      <c r="AM44" s="25" t="n"/>
      <c r="AN44" s="24" t="n"/>
      <c r="AO44" s="24" t="n"/>
      <c r="AP44" s="24" t="n"/>
      <c r="AQ44" s="24" t="n"/>
      <c r="AR44" s="24" t="n"/>
      <c r="AS44" s="19" t="n"/>
      <c r="AT44" s="22">
        <f>IFERROR(TRIM(INDEX($A44:$AJ44,MATCH(Lists!$L$2,$A$1:$AJ$1,0))&amp;""),"")</f>
        <v/>
      </c>
      <c r="AU44" s="22">
        <f>IF(AT44="","",IFERROR(TRIM(INDEX($A44:$AJ44,MATCH(Lists!$L$3,$A$1:$AJ$1,0))&amp;""),""))</f>
        <v/>
      </c>
      <c r="AV44" s="22">
        <f>IF(AT44="","",LOWER(IFERROR(TRIM(INDEX($A44:$AJ44,MATCH(Lists!$L$4,$A$1:$AJ$1,0))&amp;""),"")))</f>
        <v/>
      </c>
      <c r="AW44" s="22">
        <f>IF(AT44="","",IFERROR(TRIM(INDEX($A44:$AJ44,MATCH(Lists!$L$5,$A$1:$AJ$1,0))&amp;""),""))</f>
        <v/>
      </c>
      <c r="AX44" s="22">
        <f>IF(AT44="","",IFERROR(TRIM(INDEX($A44:$AJ44,MATCH(Lists!$L$6,$A$1:$AJ$1,0))&amp;""),""))</f>
        <v/>
      </c>
      <c r="AY44" s="22">
        <f>IF(AT44="","",IFERROR(TRIM(INDEX($A44:$AJ44,MATCH(Lists!$L$7,$A$1:$AJ$1,0))&amp;""),""))</f>
        <v/>
      </c>
      <c r="AZ44" s="22">
        <f>IF(AT44="","",IFERROR(TRIM(INDEX($A44:$AJ44,MATCH(Lists!$L$8,$A$1:$AJ$1,0))&amp;""),""))</f>
        <v/>
      </c>
      <c r="BA44" s="22">
        <f>IF(AT44="","",IFERROR(TRIM(INDEX($A44:$AJ44,MATCH(Lists!$L$9,$A$1:$AJ$1,0))&amp;""),""))</f>
        <v/>
      </c>
      <c r="BB44" s="22">
        <f>IF(AT44="","",IFERROR(TRIM(INDEX($A44:$AJ44,MATCH(Lists!$L$10,$A$1:$AJ$1,0))&amp;""),""))</f>
        <v/>
      </c>
      <c r="BC44" s="22">
        <f>IF(AT44="","",IFERROR(TRIM(INDEX($A44:$AJ44,MATCH(Lists!$L$11,$A$1:$AJ$1,0))&amp;""),""))</f>
        <v/>
      </c>
      <c r="BD44" s="22">
        <f>IF(AT44="","",IFERROR(TRIM(INDEX($A44:$AJ44,MATCH(Lists!$L$12,$A$1:$AJ$1,0))&amp;""),""))</f>
        <v/>
      </c>
      <c r="BE44" s="23">
        <f>IF(AT44="","",IFERROR(IF(TRIM(INDEX($A44:$AJ44,MATCH(Lists!$L$13,$A$1:$AJ$1,0))&amp;"")="","",IF(ISNUMBER(INDEX($A44:$AJ44,MATCH(Lists!$L$13,$A$1:$AJ$1,0))),INT(INDEX($A44:$AJ44,MATCH(Lists!$L$13,$A$1:$AJ$1,0))),DATE(VALUE(LEFT(INDEX($A44:$AJ44,MATCH(Lists!$L$13,$A$1:$AJ$1,0)),4)),VALUE(MID(INDEX($A44:$AJ44,MATCH(Lists!$L$13,$A$1:$AJ$1,0)),6,2)),VALUE(MID(INDEX($A44:$AJ44,MATCH(Lists!$L$13,$A$1:$AJ$1,0)),9,2))))),""))</f>
        <v/>
      </c>
      <c r="BF44" s="22">
        <f>IF(AT44="","",IFERROR(TRIM(INDEX($A44:$AJ44,MATCH(Lists!$L$14,$A$1:$AJ$1,0))&amp;""),""))</f>
        <v/>
      </c>
      <c r="BG44" s="23">
        <f>IF(AT44="","",IFERROR(IF(ISNUMBER(INDEX($A44:$AJ44,MATCH(Lists!$L$15,$A$1:$AJ$1,0))),INDEX($A44:$AJ44,MATCH(Lists!$L$15,$A$1:$AJ$1,0)),DATE(VALUE(LEFT(IFERROR(TRIM(INDEX($A44:$AJ44,MATCH(Lists!$L$15,$A$1:$AJ$1,0))&amp;""),""),4)),VALUE(MID(IFERROR(TRIM(INDEX($A44:$AJ44,MATCH(Lists!$L$15,$A$1:$AJ$1,0))&amp;""),""),6,2)),VALUE(MID(IFERROR(TRIM(INDEX($A44:$AJ44,MATCH(Lists!$L$15,$A$1:$AJ$1,0))&amp;""),""),9,2)))+TIME(VALUE(MID(IFERROR(TRIM(INDEX($A44:$AJ44,MATCH(Lists!$L$15,$A$1:$AJ$1,0))&amp;""),""),12,2)),VALUE(MID(IFERROR(TRIM(INDEX($A44:$AJ44,MATCH(Lists!$L$15,$A$1:$AJ$1,0))&amp;""),""),15,2)),VALUE(MID(IFERROR(TRIM(INDEX($A44:$AJ44,MATCH(Lists!$L$15,$A$1:$AJ$1,0))&amp;""),""),18,2)))),""))</f>
        <v/>
      </c>
      <c r="BH44" s="22">
        <f>IF(AT44="","",IF(AL44="","New",AL44))</f>
        <v/>
      </c>
      <c r="BI44" s="22">
        <f>IF(AT44="",0,IF(OR(BH44="Hired",BH44="Not now"),0,1))</f>
        <v/>
      </c>
      <c r="BJ44" s="22">
        <f>IF(AT44="","",IF(COUNTIF(AN44:AQ44,"No")&gt;0,"Has a No",IF(COUNTIF(AN44:AQ44,"Yes")=4,"All yes","Still checking")))</f>
        <v/>
      </c>
      <c r="BK44" s="22">
        <f>IF(AT44="","",IF(AND(BH44="New",NOT(ISNUMBER(AM44)),ISNUMBER(BG44)),IF(Pipeline!$M$14-INT(BG44)&gt;Pipeline!$M$15,"Reply due",""),""))</f>
        <v/>
      </c>
      <c r="BL44" s="22">
        <f>IF(AT44="","",IF(AND(ISNUMBER(AM44),ISNUMBER(BG44)),MAX(0,AM44-INT(BG44)),""))</f>
        <v/>
      </c>
      <c r="BM44" s="22">
        <f>IF(BI44=0,0,IF(AND(OR('Shift match'!$B$5="",ISNUMBER(SEARCH('Shift match'!$B$5,AY44))),OR('Shift match'!$B$6="",ISNUMBER(SEARCH('Shift match'!$B$6,BA44)))),1,0))</f>
        <v/>
      </c>
      <c r="BN44" s="22">
        <f>IF(BM44=1,SUM($BM$2:BM44),"")</f>
        <v/>
      </c>
      <c r="BO44" s="22">
        <f>IF(AT44="",0,IF(AX44="",0,IF(COUNTIF($AX$2:AX44,AX44)=1,1,0)))</f>
        <v/>
      </c>
      <c r="BP44" s="22">
        <f>IF(BO44=1,SUM($BO$2:BO44),"")</f>
        <v/>
      </c>
    </row>
    <row r="45">
      <c r="AK45" s="19" t="n"/>
      <c r="AL45" s="24" t="n"/>
      <c r="AM45" s="25" t="n"/>
      <c r="AN45" s="24" t="n"/>
      <c r="AO45" s="24" t="n"/>
      <c r="AP45" s="24" t="n"/>
      <c r="AQ45" s="24" t="n"/>
      <c r="AR45" s="24" t="n"/>
      <c r="AS45" s="19" t="n"/>
      <c r="AT45" s="22">
        <f>IFERROR(TRIM(INDEX($A45:$AJ45,MATCH(Lists!$L$2,$A$1:$AJ$1,0))&amp;""),"")</f>
        <v/>
      </c>
      <c r="AU45" s="22">
        <f>IF(AT45="","",IFERROR(TRIM(INDEX($A45:$AJ45,MATCH(Lists!$L$3,$A$1:$AJ$1,0))&amp;""),""))</f>
        <v/>
      </c>
      <c r="AV45" s="22">
        <f>IF(AT45="","",LOWER(IFERROR(TRIM(INDEX($A45:$AJ45,MATCH(Lists!$L$4,$A$1:$AJ$1,0))&amp;""),"")))</f>
        <v/>
      </c>
      <c r="AW45" s="22">
        <f>IF(AT45="","",IFERROR(TRIM(INDEX($A45:$AJ45,MATCH(Lists!$L$5,$A$1:$AJ$1,0))&amp;""),""))</f>
        <v/>
      </c>
      <c r="AX45" s="22">
        <f>IF(AT45="","",IFERROR(TRIM(INDEX($A45:$AJ45,MATCH(Lists!$L$6,$A$1:$AJ$1,0))&amp;""),""))</f>
        <v/>
      </c>
      <c r="AY45" s="22">
        <f>IF(AT45="","",IFERROR(TRIM(INDEX($A45:$AJ45,MATCH(Lists!$L$7,$A$1:$AJ$1,0))&amp;""),""))</f>
        <v/>
      </c>
      <c r="AZ45" s="22">
        <f>IF(AT45="","",IFERROR(TRIM(INDEX($A45:$AJ45,MATCH(Lists!$L$8,$A$1:$AJ$1,0))&amp;""),""))</f>
        <v/>
      </c>
      <c r="BA45" s="22">
        <f>IF(AT45="","",IFERROR(TRIM(INDEX($A45:$AJ45,MATCH(Lists!$L$9,$A$1:$AJ$1,0))&amp;""),""))</f>
        <v/>
      </c>
      <c r="BB45" s="22">
        <f>IF(AT45="","",IFERROR(TRIM(INDEX($A45:$AJ45,MATCH(Lists!$L$10,$A$1:$AJ$1,0))&amp;""),""))</f>
        <v/>
      </c>
      <c r="BC45" s="22">
        <f>IF(AT45="","",IFERROR(TRIM(INDEX($A45:$AJ45,MATCH(Lists!$L$11,$A$1:$AJ$1,0))&amp;""),""))</f>
        <v/>
      </c>
      <c r="BD45" s="22">
        <f>IF(AT45="","",IFERROR(TRIM(INDEX($A45:$AJ45,MATCH(Lists!$L$12,$A$1:$AJ$1,0))&amp;""),""))</f>
        <v/>
      </c>
      <c r="BE45" s="23">
        <f>IF(AT45="","",IFERROR(IF(TRIM(INDEX($A45:$AJ45,MATCH(Lists!$L$13,$A$1:$AJ$1,0))&amp;"")="","",IF(ISNUMBER(INDEX($A45:$AJ45,MATCH(Lists!$L$13,$A$1:$AJ$1,0))),INT(INDEX($A45:$AJ45,MATCH(Lists!$L$13,$A$1:$AJ$1,0))),DATE(VALUE(LEFT(INDEX($A45:$AJ45,MATCH(Lists!$L$13,$A$1:$AJ$1,0)),4)),VALUE(MID(INDEX($A45:$AJ45,MATCH(Lists!$L$13,$A$1:$AJ$1,0)),6,2)),VALUE(MID(INDEX($A45:$AJ45,MATCH(Lists!$L$13,$A$1:$AJ$1,0)),9,2))))),""))</f>
        <v/>
      </c>
      <c r="BF45" s="22">
        <f>IF(AT45="","",IFERROR(TRIM(INDEX($A45:$AJ45,MATCH(Lists!$L$14,$A$1:$AJ$1,0))&amp;""),""))</f>
        <v/>
      </c>
      <c r="BG45" s="23">
        <f>IF(AT45="","",IFERROR(IF(ISNUMBER(INDEX($A45:$AJ45,MATCH(Lists!$L$15,$A$1:$AJ$1,0))),INDEX($A45:$AJ45,MATCH(Lists!$L$15,$A$1:$AJ$1,0)),DATE(VALUE(LEFT(IFERROR(TRIM(INDEX($A45:$AJ45,MATCH(Lists!$L$15,$A$1:$AJ$1,0))&amp;""),""),4)),VALUE(MID(IFERROR(TRIM(INDEX($A45:$AJ45,MATCH(Lists!$L$15,$A$1:$AJ$1,0))&amp;""),""),6,2)),VALUE(MID(IFERROR(TRIM(INDEX($A45:$AJ45,MATCH(Lists!$L$15,$A$1:$AJ$1,0))&amp;""),""),9,2)))+TIME(VALUE(MID(IFERROR(TRIM(INDEX($A45:$AJ45,MATCH(Lists!$L$15,$A$1:$AJ$1,0))&amp;""),""),12,2)),VALUE(MID(IFERROR(TRIM(INDEX($A45:$AJ45,MATCH(Lists!$L$15,$A$1:$AJ$1,0))&amp;""),""),15,2)),VALUE(MID(IFERROR(TRIM(INDEX($A45:$AJ45,MATCH(Lists!$L$15,$A$1:$AJ$1,0))&amp;""),""),18,2)))),""))</f>
        <v/>
      </c>
      <c r="BH45" s="22">
        <f>IF(AT45="","",IF(AL45="","New",AL45))</f>
        <v/>
      </c>
      <c r="BI45" s="22">
        <f>IF(AT45="",0,IF(OR(BH45="Hired",BH45="Not now"),0,1))</f>
        <v/>
      </c>
      <c r="BJ45" s="22">
        <f>IF(AT45="","",IF(COUNTIF(AN45:AQ45,"No")&gt;0,"Has a No",IF(COUNTIF(AN45:AQ45,"Yes")=4,"All yes","Still checking")))</f>
        <v/>
      </c>
      <c r="BK45" s="22">
        <f>IF(AT45="","",IF(AND(BH45="New",NOT(ISNUMBER(AM45)),ISNUMBER(BG45)),IF(Pipeline!$M$14-INT(BG45)&gt;Pipeline!$M$15,"Reply due",""),""))</f>
        <v/>
      </c>
      <c r="BL45" s="22">
        <f>IF(AT45="","",IF(AND(ISNUMBER(AM45),ISNUMBER(BG45)),MAX(0,AM45-INT(BG45)),""))</f>
        <v/>
      </c>
      <c r="BM45" s="22">
        <f>IF(BI45=0,0,IF(AND(OR('Shift match'!$B$5="",ISNUMBER(SEARCH('Shift match'!$B$5,AY45))),OR('Shift match'!$B$6="",ISNUMBER(SEARCH('Shift match'!$B$6,BA45)))),1,0))</f>
        <v/>
      </c>
      <c r="BN45" s="22">
        <f>IF(BM45=1,SUM($BM$2:BM45),"")</f>
        <v/>
      </c>
      <c r="BO45" s="22">
        <f>IF(AT45="",0,IF(AX45="",0,IF(COUNTIF($AX$2:AX45,AX45)=1,1,0)))</f>
        <v/>
      </c>
      <c r="BP45" s="22">
        <f>IF(BO45=1,SUM($BO$2:BO45),"")</f>
        <v/>
      </c>
    </row>
    <row r="46">
      <c r="AK46" s="19" t="n"/>
      <c r="AL46" s="24" t="n"/>
      <c r="AM46" s="25" t="n"/>
      <c r="AN46" s="24" t="n"/>
      <c r="AO46" s="24" t="n"/>
      <c r="AP46" s="24" t="n"/>
      <c r="AQ46" s="24" t="n"/>
      <c r="AR46" s="24" t="n"/>
      <c r="AS46" s="19" t="n"/>
      <c r="AT46" s="22">
        <f>IFERROR(TRIM(INDEX($A46:$AJ46,MATCH(Lists!$L$2,$A$1:$AJ$1,0))&amp;""),"")</f>
        <v/>
      </c>
      <c r="AU46" s="22">
        <f>IF(AT46="","",IFERROR(TRIM(INDEX($A46:$AJ46,MATCH(Lists!$L$3,$A$1:$AJ$1,0))&amp;""),""))</f>
        <v/>
      </c>
      <c r="AV46" s="22">
        <f>IF(AT46="","",LOWER(IFERROR(TRIM(INDEX($A46:$AJ46,MATCH(Lists!$L$4,$A$1:$AJ$1,0))&amp;""),"")))</f>
        <v/>
      </c>
      <c r="AW46" s="22">
        <f>IF(AT46="","",IFERROR(TRIM(INDEX($A46:$AJ46,MATCH(Lists!$L$5,$A$1:$AJ$1,0))&amp;""),""))</f>
        <v/>
      </c>
      <c r="AX46" s="22">
        <f>IF(AT46="","",IFERROR(TRIM(INDEX($A46:$AJ46,MATCH(Lists!$L$6,$A$1:$AJ$1,0))&amp;""),""))</f>
        <v/>
      </c>
      <c r="AY46" s="22">
        <f>IF(AT46="","",IFERROR(TRIM(INDEX($A46:$AJ46,MATCH(Lists!$L$7,$A$1:$AJ$1,0))&amp;""),""))</f>
        <v/>
      </c>
      <c r="AZ46" s="22">
        <f>IF(AT46="","",IFERROR(TRIM(INDEX($A46:$AJ46,MATCH(Lists!$L$8,$A$1:$AJ$1,0))&amp;""),""))</f>
        <v/>
      </c>
      <c r="BA46" s="22">
        <f>IF(AT46="","",IFERROR(TRIM(INDEX($A46:$AJ46,MATCH(Lists!$L$9,$A$1:$AJ$1,0))&amp;""),""))</f>
        <v/>
      </c>
      <c r="BB46" s="22">
        <f>IF(AT46="","",IFERROR(TRIM(INDEX($A46:$AJ46,MATCH(Lists!$L$10,$A$1:$AJ$1,0))&amp;""),""))</f>
        <v/>
      </c>
      <c r="BC46" s="22">
        <f>IF(AT46="","",IFERROR(TRIM(INDEX($A46:$AJ46,MATCH(Lists!$L$11,$A$1:$AJ$1,0))&amp;""),""))</f>
        <v/>
      </c>
      <c r="BD46" s="22">
        <f>IF(AT46="","",IFERROR(TRIM(INDEX($A46:$AJ46,MATCH(Lists!$L$12,$A$1:$AJ$1,0))&amp;""),""))</f>
        <v/>
      </c>
      <c r="BE46" s="23">
        <f>IF(AT46="","",IFERROR(IF(TRIM(INDEX($A46:$AJ46,MATCH(Lists!$L$13,$A$1:$AJ$1,0))&amp;"")="","",IF(ISNUMBER(INDEX($A46:$AJ46,MATCH(Lists!$L$13,$A$1:$AJ$1,0))),INT(INDEX($A46:$AJ46,MATCH(Lists!$L$13,$A$1:$AJ$1,0))),DATE(VALUE(LEFT(INDEX($A46:$AJ46,MATCH(Lists!$L$13,$A$1:$AJ$1,0)),4)),VALUE(MID(INDEX($A46:$AJ46,MATCH(Lists!$L$13,$A$1:$AJ$1,0)),6,2)),VALUE(MID(INDEX($A46:$AJ46,MATCH(Lists!$L$13,$A$1:$AJ$1,0)),9,2))))),""))</f>
        <v/>
      </c>
      <c r="BF46" s="22">
        <f>IF(AT46="","",IFERROR(TRIM(INDEX($A46:$AJ46,MATCH(Lists!$L$14,$A$1:$AJ$1,0))&amp;""),""))</f>
        <v/>
      </c>
      <c r="BG46" s="23">
        <f>IF(AT46="","",IFERROR(IF(ISNUMBER(INDEX($A46:$AJ46,MATCH(Lists!$L$15,$A$1:$AJ$1,0))),INDEX($A46:$AJ46,MATCH(Lists!$L$15,$A$1:$AJ$1,0)),DATE(VALUE(LEFT(IFERROR(TRIM(INDEX($A46:$AJ46,MATCH(Lists!$L$15,$A$1:$AJ$1,0))&amp;""),""),4)),VALUE(MID(IFERROR(TRIM(INDEX($A46:$AJ46,MATCH(Lists!$L$15,$A$1:$AJ$1,0))&amp;""),""),6,2)),VALUE(MID(IFERROR(TRIM(INDEX($A46:$AJ46,MATCH(Lists!$L$15,$A$1:$AJ$1,0))&amp;""),""),9,2)))+TIME(VALUE(MID(IFERROR(TRIM(INDEX($A46:$AJ46,MATCH(Lists!$L$15,$A$1:$AJ$1,0))&amp;""),""),12,2)),VALUE(MID(IFERROR(TRIM(INDEX($A46:$AJ46,MATCH(Lists!$L$15,$A$1:$AJ$1,0))&amp;""),""),15,2)),VALUE(MID(IFERROR(TRIM(INDEX($A46:$AJ46,MATCH(Lists!$L$15,$A$1:$AJ$1,0))&amp;""),""),18,2)))),""))</f>
        <v/>
      </c>
      <c r="BH46" s="22">
        <f>IF(AT46="","",IF(AL46="","New",AL46))</f>
        <v/>
      </c>
      <c r="BI46" s="22">
        <f>IF(AT46="",0,IF(OR(BH46="Hired",BH46="Not now"),0,1))</f>
        <v/>
      </c>
      <c r="BJ46" s="22">
        <f>IF(AT46="","",IF(COUNTIF(AN46:AQ46,"No")&gt;0,"Has a No",IF(COUNTIF(AN46:AQ46,"Yes")=4,"All yes","Still checking")))</f>
        <v/>
      </c>
      <c r="BK46" s="22">
        <f>IF(AT46="","",IF(AND(BH46="New",NOT(ISNUMBER(AM46)),ISNUMBER(BG46)),IF(Pipeline!$M$14-INT(BG46)&gt;Pipeline!$M$15,"Reply due",""),""))</f>
        <v/>
      </c>
      <c r="BL46" s="22">
        <f>IF(AT46="","",IF(AND(ISNUMBER(AM46),ISNUMBER(BG46)),MAX(0,AM46-INT(BG46)),""))</f>
        <v/>
      </c>
      <c r="BM46" s="22">
        <f>IF(BI46=0,0,IF(AND(OR('Shift match'!$B$5="",ISNUMBER(SEARCH('Shift match'!$B$5,AY46))),OR('Shift match'!$B$6="",ISNUMBER(SEARCH('Shift match'!$B$6,BA46)))),1,0))</f>
        <v/>
      </c>
      <c r="BN46" s="22">
        <f>IF(BM46=1,SUM($BM$2:BM46),"")</f>
        <v/>
      </c>
      <c r="BO46" s="22">
        <f>IF(AT46="",0,IF(AX46="",0,IF(COUNTIF($AX$2:AX46,AX46)=1,1,0)))</f>
        <v/>
      </c>
      <c r="BP46" s="22">
        <f>IF(BO46=1,SUM($BO$2:BO46),"")</f>
        <v/>
      </c>
    </row>
    <row r="47">
      <c r="AK47" s="19" t="n"/>
      <c r="AL47" s="24" t="n"/>
      <c r="AM47" s="25" t="n"/>
      <c r="AN47" s="24" t="n"/>
      <c r="AO47" s="24" t="n"/>
      <c r="AP47" s="24" t="n"/>
      <c r="AQ47" s="24" t="n"/>
      <c r="AR47" s="24" t="n"/>
      <c r="AS47" s="19" t="n"/>
      <c r="AT47" s="22">
        <f>IFERROR(TRIM(INDEX($A47:$AJ47,MATCH(Lists!$L$2,$A$1:$AJ$1,0))&amp;""),"")</f>
        <v/>
      </c>
      <c r="AU47" s="22">
        <f>IF(AT47="","",IFERROR(TRIM(INDEX($A47:$AJ47,MATCH(Lists!$L$3,$A$1:$AJ$1,0))&amp;""),""))</f>
        <v/>
      </c>
      <c r="AV47" s="22">
        <f>IF(AT47="","",LOWER(IFERROR(TRIM(INDEX($A47:$AJ47,MATCH(Lists!$L$4,$A$1:$AJ$1,0))&amp;""),"")))</f>
        <v/>
      </c>
      <c r="AW47" s="22">
        <f>IF(AT47="","",IFERROR(TRIM(INDEX($A47:$AJ47,MATCH(Lists!$L$5,$A$1:$AJ$1,0))&amp;""),""))</f>
        <v/>
      </c>
      <c r="AX47" s="22">
        <f>IF(AT47="","",IFERROR(TRIM(INDEX($A47:$AJ47,MATCH(Lists!$L$6,$A$1:$AJ$1,0))&amp;""),""))</f>
        <v/>
      </c>
      <c r="AY47" s="22">
        <f>IF(AT47="","",IFERROR(TRIM(INDEX($A47:$AJ47,MATCH(Lists!$L$7,$A$1:$AJ$1,0))&amp;""),""))</f>
        <v/>
      </c>
      <c r="AZ47" s="22">
        <f>IF(AT47="","",IFERROR(TRIM(INDEX($A47:$AJ47,MATCH(Lists!$L$8,$A$1:$AJ$1,0))&amp;""),""))</f>
        <v/>
      </c>
      <c r="BA47" s="22">
        <f>IF(AT47="","",IFERROR(TRIM(INDEX($A47:$AJ47,MATCH(Lists!$L$9,$A$1:$AJ$1,0))&amp;""),""))</f>
        <v/>
      </c>
      <c r="BB47" s="22">
        <f>IF(AT47="","",IFERROR(TRIM(INDEX($A47:$AJ47,MATCH(Lists!$L$10,$A$1:$AJ$1,0))&amp;""),""))</f>
        <v/>
      </c>
      <c r="BC47" s="22">
        <f>IF(AT47="","",IFERROR(TRIM(INDEX($A47:$AJ47,MATCH(Lists!$L$11,$A$1:$AJ$1,0))&amp;""),""))</f>
        <v/>
      </c>
      <c r="BD47" s="22">
        <f>IF(AT47="","",IFERROR(TRIM(INDEX($A47:$AJ47,MATCH(Lists!$L$12,$A$1:$AJ$1,0))&amp;""),""))</f>
        <v/>
      </c>
      <c r="BE47" s="23">
        <f>IF(AT47="","",IFERROR(IF(TRIM(INDEX($A47:$AJ47,MATCH(Lists!$L$13,$A$1:$AJ$1,0))&amp;"")="","",IF(ISNUMBER(INDEX($A47:$AJ47,MATCH(Lists!$L$13,$A$1:$AJ$1,0))),INT(INDEX($A47:$AJ47,MATCH(Lists!$L$13,$A$1:$AJ$1,0))),DATE(VALUE(LEFT(INDEX($A47:$AJ47,MATCH(Lists!$L$13,$A$1:$AJ$1,0)),4)),VALUE(MID(INDEX($A47:$AJ47,MATCH(Lists!$L$13,$A$1:$AJ$1,0)),6,2)),VALUE(MID(INDEX($A47:$AJ47,MATCH(Lists!$L$13,$A$1:$AJ$1,0)),9,2))))),""))</f>
        <v/>
      </c>
      <c r="BF47" s="22">
        <f>IF(AT47="","",IFERROR(TRIM(INDEX($A47:$AJ47,MATCH(Lists!$L$14,$A$1:$AJ$1,0))&amp;""),""))</f>
        <v/>
      </c>
      <c r="BG47" s="23">
        <f>IF(AT47="","",IFERROR(IF(ISNUMBER(INDEX($A47:$AJ47,MATCH(Lists!$L$15,$A$1:$AJ$1,0))),INDEX($A47:$AJ47,MATCH(Lists!$L$15,$A$1:$AJ$1,0)),DATE(VALUE(LEFT(IFERROR(TRIM(INDEX($A47:$AJ47,MATCH(Lists!$L$15,$A$1:$AJ$1,0))&amp;""),""),4)),VALUE(MID(IFERROR(TRIM(INDEX($A47:$AJ47,MATCH(Lists!$L$15,$A$1:$AJ$1,0))&amp;""),""),6,2)),VALUE(MID(IFERROR(TRIM(INDEX($A47:$AJ47,MATCH(Lists!$L$15,$A$1:$AJ$1,0))&amp;""),""),9,2)))+TIME(VALUE(MID(IFERROR(TRIM(INDEX($A47:$AJ47,MATCH(Lists!$L$15,$A$1:$AJ$1,0))&amp;""),""),12,2)),VALUE(MID(IFERROR(TRIM(INDEX($A47:$AJ47,MATCH(Lists!$L$15,$A$1:$AJ$1,0))&amp;""),""),15,2)),VALUE(MID(IFERROR(TRIM(INDEX($A47:$AJ47,MATCH(Lists!$L$15,$A$1:$AJ$1,0))&amp;""),""),18,2)))),""))</f>
        <v/>
      </c>
      <c r="BH47" s="22">
        <f>IF(AT47="","",IF(AL47="","New",AL47))</f>
        <v/>
      </c>
      <c r="BI47" s="22">
        <f>IF(AT47="",0,IF(OR(BH47="Hired",BH47="Not now"),0,1))</f>
        <v/>
      </c>
      <c r="BJ47" s="22">
        <f>IF(AT47="","",IF(COUNTIF(AN47:AQ47,"No")&gt;0,"Has a No",IF(COUNTIF(AN47:AQ47,"Yes")=4,"All yes","Still checking")))</f>
        <v/>
      </c>
      <c r="BK47" s="22">
        <f>IF(AT47="","",IF(AND(BH47="New",NOT(ISNUMBER(AM47)),ISNUMBER(BG47)),IF(Pipeline!$M$14-INT(BG47)&gt;Pipeline!$M$15,"Reply due",""),""))</f>
        <v/>
      </c>
      <c r="BL47" s="22">
        <f>IF(AT47="","",IF(AND(ISNUMBER(AM47),ISNUMBER(BG47)),MAX(0,AM47-INT(BG47)),""))</f>
        <v/>
      </c>
      <c r="BM47" s="22">
        <f>IF(BI47=0,0,IF(AND(OR('Shift match'!$B$5="",ISNUMBER(SEARCH('Shift match'!$B$5,AY47))),OR('Shift match'!$B$6="",ISNUMBER(SEARCH('Shift match'!$B$6,BA47)))),1,0))</f>
        <v/>
      </c>
      <c r="BN47" s="22">
        <f>IF(BM47=1,SUM($BM$2:BM47),"")</f>
        <v/>
      </c>
      <c r="BO47" s="22">
        <f>IF(AT47="",0,IF(AX47="",0,IF(COUNTIF($AX$2:AX47,AX47)=1,1,0)))</f>
        <v/>
      </c>
      <c r="BP47" s="22">
        <f>IF(BO47=1,SUM($BO$2:BO47),"")</f>
        <v/>
      </c>
    </row>
    <row r="48">
      <c r="AK48" s="19" t="n"/>
      <c r="AL48" s="24" t="n"/>
      <c r="AM48" s="25" t="n"/>
      <c r="AN48" s="24" t="n"/>
      <c r="AO48" s="24" t="n"/>
      <c r="AP48" s="24" t="n"/>
      <c r="AQ48" s="24" t="n"/>
      <c r="AR48" s="24" t="n"/>
      <c r="AS48" s="19" t="n"/>
      <c r="AT48" s="22">
        <f>IFERROR(TRIM(INDEX($A48:$AJ48,MATCH(Lists!$L$2,$A$1:$AJ$1,0))&amp;""),"")</f>
        <v/>
      </c>
      <c r="AU48" s="22">
        <f>IF(AT48="","",IFERROR(TRIM(INDEX($A48:$AJ48,MATCH(Lists!$L$3,$A$1:$AJ$1,0))&amp;""),""))</f>
        <v/>
      </c>
      <c r="AV48" s="22">
        <f>IF(AT48="","",LOWER(IFERROR(TRIM(INDEX($A48:$AJ48,MATCH(Lists!$L$4,$A$1:$AJ$1,0))&amp;""),"")))</f>
        <v/>
      </c>
      <c r="AW48" s="22">
        <f>IF(AT48="","",IFERROR(TRIM(INDEX($A48:$AJ48,MATCH(Lists!$L$5,$A$1:$AJ$1,0))&amp;""),""))</f>
        <v/>
      </c>
      <c r="AX48" s="22">
        <f>IF(AT48="","",IFERROR(TRIM(INDEX($A48:$AJ48,MATCH(Lists!$L$6,$A$1:$AJ$1,0))&amp;""),""))</f>
        <v/>
      </c>
      <c r="AY48" s="22">
        <f>IF(AT48="","",IFERROR(TRIM(INDEX($A48:$AJ48,MATCH(Lists!$L$7,$A$1:$AJ$1,0))&amp;""),""))</f>
        <v/>
      </c>
      <c r="AZ48" s="22">
        <f>IF(AT48="","",IFERROR(TRIM(INDEX($A48:$AJ48,MATCH(Lists!$L$8,$A$1:$AJ$1,0))&amp;""),""))</f>
        <v/>
      </c>
      <c r="BA48" s="22">
        <f>IF(AT48="","",IFERROR(TRIM(INDEX($A48:$AJ48,MATCH(Lists!$L$9,$A$1:$AJ$1,0))&amp;""),""))</f>
        <v/>
      </c>
      <c r="BB48" s="22">
        <f>IF(AT48="","",IFERROR(TRIM(INDEX($A48:$AJ48,MATCH(Lists!$L$10,$A$1:$AJ$1,0))&amp;""),""))</f>
        <v/>
      </c>
      <c r="BC48" s="22">
        <f>IF(AT48="","",IFERROR(TRIM(INDEX($A48:$AJ48,MATCH(Lists!$L$11,$A$1:$AJ$1,0))&amp;""),""))</f>
        <v/>
      </c>
      <c r="BD48" s="22">
        <f>IF(AT48="","",IFERROR(TRIM(INDEX($A48:$AJ48,MATCH(Lists!$L$12,$A$1:$AJ$1,0))&amp;""),""))</f>
        <v/>
      </c>
      <c r="BE48" s="23">
        <f>IF(AT48="","",IFERROR(IF(TRIM(INDEX($A48:$AJ48,MATCH(Lists!$L$13,$A$1:$AJ$1,0))&amp;"")="","",IF(ISNUMBER(INDEX($A48:$AJ48,MATCH(Lists!$L$13,$A$1:$AJ$1,0))),INT(INDEX($A48:$AJ48,MATCH(Lists!$L$13,$A$1:$AJ$1,0))),DATE(VALUE(LEFT(INDEX($A48:$AJ48,MATCH(Lists!$L$13,$A$1:$AJ$1,0)),4)),VALUE(MID(INDEX($A48:$AJ48,MATCH(Lists!$L$13,$A$1:$AJ$1,0)),6,2)),VALUE(MID(INDEX($A48:$AJ48,MATCH(Lists!$L$13,$A$1:$AJ$1,0)),9,2))))),""))</f>
        <v/>
      </c>
      <c r="BF48" s="22">
        <f>IF(AT48="","",IFERROR(TRIM(INDEX($A48:$AJ48,MATCH(Lists!$L$14,$A$1:$AJ$1,0))&amp;""),""))</f>
        <v/>
      </c>
      <c r="BG48" s="23">
        <f>IF(AT48="","",IFERROR(IF(ISNUMBER(INDEX($A48:$AJ48,MATCH(Lists!$L$15,$A$1:$AJ$1,0))),INDEX($A48:$AJ48,MATCH(Lists!$L$15,$A$1:$AJ$1,0)),DATE(VALUE(LEFT(IFERROR(TRIM(INDEX($A48:$AJ48,MATCH(Lists!$L$15,$A$1:$AJ$1,0))&amp;""),""),4)),VALUE(MID(IFERROR(TRIM(INDEX($A48:$AJ48,MATCH(Lists!$L$15,$A$1:$AJ$1,0))&amp;""),""),6,2)),VALUE(MID(IFERROR(TRIM(INDEX($A48:$AJ48,MATCH(Lists!$L$15,$A$1:$AJ$1,0))&amp;""),""),9,2)))+TIME(VALUE(MID(IFERROR(TRIM(INDEX($A48:$AJ48,MATCH(Lists!$L$15,$A$1:$AJ$1,0))&amp;""),""),12,2)),VALUE(MID(IFERROR(TRIM(INDEX($A48:$AJ48,MATCH(Lists!$L$15,$A$1:$AJ$1,0))&amp;""),""),15,2)),VALUE(MID(IFERROR(TRIM(INDEX($A48:$AJ48,MATCH(Lists!$L$15,$A$1:$AJ$1,0))&amp;""),""),18,2)))),""))</f>
        <v/>
      </c>
      <c r="BH48" s="22">
        <f>IF(AT48="","",IF(AL48="","New",AL48))</f>
        <v/>
      </c>
      <c r="BI48" s="22">
        <f>IF(AT48="",0,IF(OR(BH48="Hired",BH48="Not now"),0,1))</f>
        <v/>
      </c>
      <c r="BJ48" s="22">
        <f>IF(AT48="","",IF(COUNTIF(AN48:AQ48,"No")&gt;0,"Has a No",IF(COUNTIF(AN48:AQ48,"Yes")=4,"All yes","Still checking")))</f>
        <v/>
      </c>
      <c r="BK48" s="22">
        <f>IF(AT48="","",IF(AND(BH48="New",NOT(ISNUMBER(AM48)),ISNUMBER(BG48)),IF(Pipeline!$M$14-INT(BG48)&gt;Pipeline!$M$15,"Reply due",""),""))</f>
        <v/>
      </c>
      <c r="BL48" s="22">
        <f>IF(AT48="","",IF(AND(ISNUMBER(AM48),ISNUMBER(BG48)),MAX(0,AM48-INT(BG48)),""))</f>
        <v/>
      </c>
      <c r="BM48" s="22">
        <f>IF(BI48=0,0,IF(AND(OR('Shift match'!$B$5="",ISNUMBER(SEARCH('Shift match'!$B$5,AY48))),OR('Shift match'!$B$6="",ISNUMBER(SEARCH('Shift match'!$B$6,BA48)))),1,0))</f>
        <v/>
      </c>
      <c r="BN48" s="22">
        <f>IF(BM48=1,SUM($BM$2:BM48),"")</f>
        <v/>
      </c>
      <c r="BO48" s="22">
        <f>IF(AT48="",0,IF(AX48="",0,IF(COUNTIF($AX$2:AX48,AX48)=1,1,0)))</f>
        <v/>
      </c>
      <c r="BP48" s="22">
        <f>IF(BO48=1,SUM($BO$2:BO48),"")</f>
        <v/>
      </c>
    </row>
    <row r="49">
      <c r="AK49" s="19" t="n"/>
      <c r="AL49" s="24" t="n"/>
      <c r="AM49" s="25" t="n"/>
      <c r="AN49" s="24" t="n"/>
      <c r="AO49" s="24" t="n"/>
      <c r="AP49" s="24" t="n"/>
      <c r="AQ49" s="24" t="n"/>
      <c r="AR49" s="24" t="n"/>
      <c r="AS49" s="19" t="n"/>
      <c r="AT49" s="22">
        <f>IFERROR(TRIM(INDEX($A49:$AJ49,MATCH(Lists!$L$2,$A$1:$AJ$1,0))&amp;""),"")</f>
        <v/>
      </c>
      <c r="AU49" s="22">
        <f>IF(AT49="","",IFERROR(TRIM(INDEX($A49:$AJ49,MATCH(Lists!$L$3,$A$1:$AJ$1,0))&amp;""),""))</f>
        <v/>
      </c>
      <c r="AV49" s="22">
        <f>IF(AT49="","",LOWER(IFERROR(TRIM(INDEX($A49:$AJ49,MATCH(Lists!$L$4,$A$1:$AJ$1,0))&amp;""),"")))</f>
        <v/>
      </c>
      <c r="AW49" s="22">
        <f>IF(AT49="","",IFERROR(TRIM(INDEX($A49:$AJ49,MATCH(Lists!$L$5,$A$1:$AJ$1,0))&amp;""),""))</f>
        <v/>
      </c>
      <c r="AX49" s="22">
        <f>IF(AT49="","",IFERROR(TRIM(INDEX($A49:$AJ49,MATCH(Lists!$L$6,$A$1:$AJ$1,0))&amp;""),""))</f>
        <v/>
      </c>
      <c r="AY49" s="22">
        <f>IF(AT49="","",IFERROR(TRIM(INDEX($A49:$AJ49,MATCH(Lists!$L$7,$A$1:$AJ$1,0))&amp;""),""))</f>
        <v/>
      </c>
      <c r="AZ49" s="22">
        <f>IF(AT49="","",IFERROR(TRIM(INDEX($A49:$AJ49,MATCH(Lists!$L$8,$A$1:$AJ$1,0))&amp;""),""))</f>
        <v/>
      </c>
      <c r="BA49" s="22">
        <f>IF(AT49="","",IFERROR(TRIM(INDEX($A49:$AJ49,MATCH(Lists!$L$9,$A$1:$AJ$1,0))&amp;""),""))</f>
        <v/>
      </c>
      <c r="BB49" s="22">
        <f>IF(AT49="","",IFERROR(TRIM(INDEX($A49:$AJ49,MATCH(Lists!$L$10,$A$1:$AJ$1,0))&amp;""),""))</f>
        <v/>
      </c>
      <c r="BC49" s="22">
        <f>IF(AT49="","",IFERROR(TRIM(INDEX($A49:$AJ49,MATCH(Lists!$L$11,$A$1:$AJ$1,0))&amp;""),""))</f>
        <v/>
      </c>
      <c r="BD49" s="22">
        <f>IF(AT49="","",IFERROR(TRIM(INDEX($A49:$AJ49,MATCH(Lists!$L$12,$A$1:$AJ$1,0))&amp;""),""))</f>
        <v/>
      </c>
      <c r="BE49" s="23">
        <f>IF(AT49="","",IFERROR(IF(TRIM(INDEX($A49:$AJ49,MATCH(Lists!$L$13,$A$1:$AJ$1,0))&amp;"")="","",IF(ISNUMBER(INDEX($A49:$AJ49,MATCH(Lists!$L$13,$A$1:$AJ$1,0))),INT(INDEX($A49:$AJ49,MATCH(Lists!$L$13,$A$1:$AJ$1,0))),DATE(VALUE(LEFT(INDEX($A49:$AJ49,MATCH(Lists!$L$13,$A$1:$AJ$1,0)),4)),VALUE(MID(INDEX($A49:$AJ49,MATCH(Lists!$L$13,$A$1:$AJ$1,0)),6,2)),VALUE(MID(INDEX($A49:$AJ49,MATCH(Lists!$L$13,$A$1:$AJ$1,0)),9,2))))),""))</f>
        <v/>
      </c>
      <c r="BF49" s="22">
        <f>IF(AT49="","",IFERROR(TRIM(INDEX($A49:$AJ49,MATCH(Lists!$L$14,$A$1:$AJ$1,0))&amp;""),""))</f>
        <v/>
      </c>
      <c r="BG49" s="23">
        <f>IF(AT49="","",IFERROR(IF(ISNUMBER(INDEX($A49:$AJ49,MATCH(Lists!$L$15,$A$1:$AJ$1,0))),INDEX($A49:$AJ49,MATCH(Lists!$L$15,$A$1:$AJ$1,0)),DATE(VALUE(LEFT(IFERROR(TRIM(INDEX($A49:$AJ49,MATCH(Lists!$L$15,$A$1:$AJ$1,0))&amp;""),""),4)),VALUE(MID(IFERROR(TRIM(INDEX($A49:$AJ49,MATCH(Lists!$L$15,$A$1:$AJ$1,0))&amp;""),""),6,2)),VALUE(MID(IFERROR(TRIM(INDEX($A49:$AJ49,MATCH(Lists!$L$15,$A$1:$AJ$1,0))&amp;""),""),9,2)))+TIME(VALUE(MID(IFERROR(TRIM(INDEX($A49:$AJ49,MATCH(Lists!$L$15,$A$1:$AJ$1,0))&amp;""),""),12,2)),VALUE(MID(IFERROR(TRIM(INDEX($A49:$AJ49,MATCH(Lists!$L$15,$A$1:$AJ$1,0))&amp;""),""),15,2)),VALUE(MID(IFERROR(TRIM(INDEX($A49:$AJ49,MATCH(Lists!$L$15,$A$1:$AJ$1,0))&amp;""),""),18,2)))),""))</f>
        <v/>
      </c>
      <c r="BH49" s="22">
        <f>IF(AT49="","",IF(AL49="","New",AL49))</f>
        <v/>
      </c>
      <c r="BI49" s="22">
        <f>IF(AT49="",0,IF(OR(BH49="Hired",BH49="Not now"),0,1))</f>
        <v/>
      </c>
      <c r="BJ49" s="22">
        <f>IF(AT49="","",IF(COUNTIF(AN49:AQ49,"No")&gt;0,"Has a No",IF(COUNTIF(AN49:AQ49,"Yes")=4,"All yes","Still checking")))</f>
        <v/>
      </c>
      <c r="BK49" s="22">
        <f>IF(AT49="","",IF(AND(BH49="New",NOT(ISNUMBER(AM49)),ISNUMBER(BG49)),IF(Pipeline!$M$14-INT(BG49)&gt;Pipeline!$M$15,"Reply due",""),""))</f>
        <v/>
      </c>
      <c r="BL49" s="22">
        <f>IF(AT49="","",IF(AND(ISNUMBER(AM49),ISNUMBER(BG49)),MAX(0,AM49-INT(BG49)),""))</f>
        <v/>
      </c>
      <c r="BM49" s="22">
        <f>IF(BI49=0,0,IF(AND(OR('Shift match'!$B$5="",ISNUMBER(SEARCH('Shift match'!$B$5,AY49))),OR('Shift match'!$B$6="",ISNUMBER(SEARCH('Shift match'!$B$6,BA49)))),1,0))</f>
        <v/>
      </c>
      <c r="BN49" s="22">
        <f>IF(BM49=1,SUM($BM$2:BM49),"")</f>
        <v/>
      </c>
      <c r="BO49" s="22">
        <f>IF(AT49="",0,IF(AX49="",0,IF(COUNTIF($AX$2:AX49,AX49)=1,1,0)))</f>
        <v/>
      </c>
      <c r="BP49" s="22">
        <f>IF(BO49=1,SUM($BO$2:BO49),"")</f>
        <v/>
      </c>
    </row>
    <row r="50">
      <c r="AK50" s="19" t="n"/>
      <c r="AL50" s="24" t="n"/>
      <c r="AM50" s="25" t="n"/>
      <c r="AN50" s="24" t="n"/>
      <c r="AO50" s="24" t="n"/>
      <c r="AP50" s="24" t="n"/>
      <c r="AQ50" s="24" t="n"/>
      <c r="AR50" s="24" t="n"/>
      <c r="AS50" s="19" t="n"/>
      <c r="AT50" s="22">
        <f>IFERROR(TRIM(INDEX($A50:$AJ50,MATCH(Lists!$L$2,$A$1:$AJ$1,0))&amp;""),"")</f>
        <v/>
      </c>
      <c r="AU50" s="22">
        <f>IF(AT50="","",IFERROR(TRIM(INDEX($A50:$AJ50,MATCH(Lists!$L$3,$A$1:$AJ$1,0))&amp;""),""))</f>
        <v/>
      </c>
      <c r="AV50" s="22">
        <f>IF(AT50="","",LOWER(IFERROR(TRIM(INDEX($A50:$AJ50,MATCH(Lists!$L$4,$A$1:$AJ$1,0))&amp;""),"")))</f>
        <v/>
      </c>
      <c r="AW50" s="22">
        <f>IF(AT50="","",IFERROR(TRIM(INDEX($A50:$AJ50,MATCH(Lists!$L$5,$A$1:$AJ$1,0))&amp;""),""))</f>
        <v/>
      </c>
      <c r="AX50" s="22">
        <f>IF(AT50="","",IFERROR(TRIM(INDEX($A50:$AJ50,MATCH(Lists!$L$6,$A$1:$AJ$1,0))&amp;""),""))</f>
        <v/>
      </c>
      <c r="AY50" s="22">
        <f>IF(AT50="","",IFERROR(TRIM(INDEX($A50:$AJ50,MATCH(Lists!$L$7,$A$1:$AJ$1,0))&amp;""),""))</f>
        <v/>
      </c>
      <c r="AZ50" s="22">
        <f>IF(AT50="","",IFERROR(TRIM(INDEX($A50:$AJ50,MATCH(Lists!$L$8,$A$1:$AJ$1,0))&amp;""),""))</f>
        <v/>
      </c>
      <c r="BA50" s="22">
        <f>IF(AT50="","",IFERROR(TRIM(INDEX($A50:$AJ50,MATCH(Lists!$L$9,$A$1:$AJ$1,0))&amp;""),""))</f>
        <v/>
      </c>
      <c r="BB50" s="22">
        <f>IF(AT50="","",IFERROR(TRIM(INDEX($A50:$AJ50,MATCH(Lists!$L$10,$A$1:$AJ$1,0))&amp;""),""))</f>
        <v/>
      </c>
      <c r="BC50" s="22">
        <f>IF(AT50="","",IFERROR(TRIM(INDEX($A50:$AJ50,MATCH(Lists!$L$11,$A$1:$AJ$1,0))&amp;""),""))</f>
        <v/>
      </c>
      <c r="BD50" s="22">
        <f>IF(AT50="","",IFERROR(TRIM(INDEX($A50:$AJ50,MATCH(Lists!$L$12,$A$1:$AJ$1,0))&amp;""),""))</f>
        <v/>
      </c>
      <c r="BE50" s="23">
        <f>IF(AT50="","",IFERROR(IF(TRIM(INDEX($A50:$AJ50,MATCH(Lists!$L$13,$A$1:$AJ$1,0))&amp;"")="","",IF(ISNUMBER(INDEX($A50:$AJ50,MATCH(Lists!$L$13,$A$1:$AJ$1,0))),INT(INDEX($A50:$AJ50,MATCH(Lists!$L$13,$A$1:$AJ$1,0))),DATE(VALUE(LEFT(INDEX($A50:$AJ50,MATCH(Lists!$L$13,$A$1:$AJ$1,0)),4)),VALUE(MID(INDEX($A50:$AJ50,MATCH(Lists!$L$13,$A$1:$AJ$1,0)),6,2)),VALUE(MID(INDEX($A50:$AJ50,MATCH(Lists!$L$13,$A$1:$AJ$1,0)),9,2))))),""))</f>
        <v/>
      </c>
      <c r="BF50" s="22">
        <f>IF(AT50="","",IFERROR(TRIM(INDEX($A50:$AJ50,MATCH(Lists!$L$14,$A$1:$AJ$1,0))&amp;""),""))</f>
        <v/>
      </c>
      <c r="BG50" s="23">
        <f>IF(AT50="","",IFERROR(IF(ISNUMBER(INDEX($A50:$AJ50,MATCH(Lists!$L$15,$A$1:$AJ$1,0))),INDEX($A50:$AJ50,MATCH(Lists!$L$15,$A$1:$AJ$1,0)),DATE(VALUE(LEFT(IFERROR(TRIM(INDEX($A50:$AJ50,MATCH(Lists!$L$15,$A$1:$AJ$1,0))&amp;""),""),4)),VALUE(MID(IFERROR(TRIM(INDEX($A50:$AJ50,MATCH(Lists!$L$15,$A$1:$AJ$1,0))&amp;""),""),6,2)),VALUE(MID(IFERROR(TRIM(INDEX($A50:$AJ50,MATCH(Lists!$L$15,$A$1:$AJ$1,0))&amp;""),""),9,2)))+TIME(VALUE(MID(IFERROR(TRIM(INDEX($A50:$AJ50,MATCH(Lists!$L$15,$A$1:$AJ$1,0))&amp;""),""),12,2)),VALUE(MID(IFERROR(TRIM(INDEX($A50:$AJ50,MATCH(Lists!$L$15,$A$1:$AJ$1,0))&amp;""),""),15,2)),VALUE(MID(IFERROR(TRIM(INDEX($A50:$AJ50,MATCH(Lists!$L$15,$A$1:$AJ$1,0))&amp;""),""),18,2)))),""))</f>
        <v/>
      </c>
      <c r="BH50" s="22">
        <f>IF(AT50="","",IF(AL50="","New",AL50))</f>
        <v/>
      </c>
      <c r="BI50" s="22">
        <f>IF(AT50="",0,IF(OR(BH50="Hired",BH50="Not now"),0,1))</f>
        <v/>
      </c>
      <c r="BJ50" s="22">
        <f>IF(AT50="","",IF(COUNTIF(AN50:AQ50,"No")&gt;0,"Has a No",IF(COUNTIF(AN50:AQ50,"Yes")=4,"All yes","Still checking")))</f>
        <v/>
      </c>
      <c r="BK50" s="22">
        <f>IF(AT50="","",IF(AND(BH50="New",NOT(ISNUMBER(AM50)),ISNUMBER(BG50)),IF(Pipeline!$M$14-INT(BG50)&gt;Pipeline!$M$15,"Reply due",""),""))</f>
        <v/>
      </c>
      <c r="BL50" s="22">
        <f>IF(AT50="","",IF(AND(ISNUMBER(AM50),ISNUMBER(BG50)),MAX(0,AM50-INT(BG50)),""))</f>
        <v/>
      </c>
      <c r="BM50" s="22">
        <f>IF(BI50=0,0,IF(AND(OR('Shift match'!$B$5="",ISNUMBER(SEARCH('Shift match'!$B$5,AY50))),OR('Shift match'!$B$6="",ISNUMBER(SEARCH('Shift match'!$B$6,BA50)))),1,0))</f>
        <v/>
      </c>
      <c r="BN50" s="22">
        <f>IF(BM50=1,SUM($BM$2:BM50),"")</f>
        <v/>
      </c>
      <c r="BO50" s="22">
        <f>IF(AT50="",0,IF(AX50="",0,IF(COUNTIF($AX$2:AX50,AX50)=1,1,0)))</f>
        <v/>
      </c>
      <c r="BP50" s="22">
        <f>IF(BO50=1,SUM($BO$2:BO50),"")</f>
        <v/>
      </c>
    </row>
    <row r="51">
      <c r="AK51" s="19" t="n"/>
      <c r="AL51" s="24" t="n"/>
      <c r="AM51" s="25" t="n"/>
      <c r="AN51" s="24" t="n"/>
      <c r="AO51" s="24" t="n"/>
      <c r="AP51" s="24" t="n"/>
      <c r="AQ51" s="24" t="n"/>
      <c r="AR51" s="24" t="n"/>
      <c r="AS51" s="19" t="n"/>
      <c r="AT51" s="22">
        <f>IFERROR(TRIM(INDEX($A51:$AJ51,MATCH(Lists!$L$2,$A$1:$AJ$1,0))&amp;""),"")</f>
        <v/>
      </c>
      <c r="AU51" s="22">
        <f>IF(AT51="","",IFERROR(TRIM(INDEX($A51:$AJ51,MATCH(Lists!$L$3,$A$1:$AJ$1,0))&amp;""),""))</f>
        <v/>
      </c>
      <c r="AV51" s="22">
        <f>IF(AT51="","",LOWER(IFERROR(TRIM(INDEX($A51:$AJ51,MATCH(Lists!$L$4,$A$1:$AJ$1,0))&amp;""),"")))</f>
        <v/>
      </c>
      <c r="AW51" s="22">
        <f>IF(AT51="","",IFERROR(TRIM(INDEX($A51:$AJ51,MATCH(Lists!$L$5,$A$1:$AJ$1,0))&amp;""),""))</f>
        <v/>
      </c>
      <c r="AX51" s="22">
        <f>IF(AT51="","",IFERROR(TRIM(INDEX($A51:$AJ51,MATCH(Lists!$L$6,$A$1:$AJ$1,0))&amp;""),""))</f>
        <v/>
      </c>
      <c r="AY51" s="22">
        <f>IF(AT51="","",IFERROR(TRIM(INDEX($A51:$AJ51,MATCH(Lists!$L$7,$A$1:$AJ$1,0))&amp;""),""))</f>
        <v/>
      </c>
      <c r="AZ51" s="22">
        <f>IF(AT51="","",IFERROR(TRIM(INDEX($A51:$AJ51,MATCH(Lists!$L$8,$A$1:$AJ$1,0))&amp;""),""))</f>
        <v/>
      </c>
      <c r="BA51" s="22">
        <f>IF(AT51="","",IFERROR(TRIM(INDEX($A51:$AJ51,MATCH(Lists!$L$9,$A$1:$AJ$1,0))&amp;""),""))</f>
        <v/>
      </c>
      <c r="BB51" s="22">
        <f>IF(AT51="","",IFERROR(TRIM(INDEX($A51:$AJ51,MATCH(Lists!$L$10,$A$1:$AJ$1,0))&amp;""),""))</f>
        <v/>
      </c>
      <c r="BC51" s="22">
        <f>IF(AT51="","",IFERROR(TRIM(INDEX($A51:$AJ51,MATCH(Lists!$L$11,$A$1:$AJ$1,0))&amp;""),""))</f>
        <v/>
      </c>
      <c r="BD51" s="22">
        <f>IF(AT51="","",IFERROR(TRIM(INDEX($A51:$AJ51,MATCH(Lists!$L$12,$A$1:$AJ$1,0))&amp;""),""))</f>
        <v/>
      </c>
      <c r="BE51" s="23">
        <f>IF(AT51="","",IFERROR(IF(TRIM(INDEX($A51:$AJ51,MATCH(Lists!$L$13,$A$1:$AJ$1,0))&amp;"")="","",IF(ISNUMBER(INDEX($A51:$AJ51,MATCH(Lists!$L$13,$A$1:$AJ$1,0))),INT(INDEX($A51:$AJ51,MATCH(Lists!$L$13,$A$1:$AJ$1,0))),DATE(VALUE(LEFT(INDEX($A51:$AJ51,MATCH(Lists!$L$13,$A$1:$AJ$1,0)),4)),VALUE(MID(INDEX($A51:$AJ51,MATCH(Lists!$L$13,$A$1:$AJ$1,0)),6,2)),VALUE(MID(INDEX($A51:$AJ51,MATCH(Lists!$L$13,$A$1:$AJ$1,0)),9,2))))),""))</f>
        <v/>
      </c>
      <c r="BF51" s="22">
        <f>IF(AT51="","",IFERROR(TRIM(INDEX($A51:$AJ51,MATCH(Lists!$L$14,$A$1:$AJ$1,0))&amp;""),""))</f>
        <v/>
      </c>
      <c r="BG51" s="23">
        <f>IF(AT51="","",IFERROR(IF(ISNUMBER(INDEX($A51:$AJ51,MATCH(Lists!$L$15,$A$1:$AJ$1,0))),INDEX($A51:$AJ51,MATCH(Lists!$L$15,$A$1:$AJ$1,0)),DATE(VALUE(LEFT(IFERROR(TRIM(INDEX($A51:$AJ51,MATCH(Lists!$L$15,$A$1:$AJ$1,0))&amp;""),""),4)),VALUE(MID(IFERROR(TRIM(INDEX($A51:$AJ51,MATCH(Lists!$L$15,$A$1:$AJ$1,0))&amp;""),""),6,2)),VALUE(MID(IFERROR(TRIM(INDEX($A51:$AJ51,MATCH(Lists!$L$15,$A$1:$AJ$1,0))&amp;""),""),9,2)))+TIME(VALUE(MID(IFERROR(TRIM(INDEX($A51:$AJ51,MATCH(Lists!$L$15,$A$1:$AJ$1,0))&amp;""),""),12,2)),VALUE(MID(IFERROR(TRIM(INDEX($A51:$AJ51,MATCH(Lists!$L$15,$A$1:$AJ$1,0))&amp;""),""),15,2)),VALUE(MID(IFERROR(TRIM(INDEX($A51:$AJ51,MATCH(Lists!$L$15,$A$1:$AJ$1,0))&amp;""),""),18,2)))),""))</f>
        <v/>
      </c>
      <c r="BH51" s="22">
        <f>IF(AT51="","",IF(AL51="","New",AL51))</f>
        <v/>
      </c>
      <c r="BI51" s="22">
        <f>IF(AT51="",0,IF(OR(BH51="Hired",BH51="Not now"),0,1))</f>
        <v/>
      </c>
      <c r="BJ51" s="22">
        <f>IF(AT51="","",IF(COUNTIF(AN51:AQ51,"No")&gt;0,"Has a No",IF(COUNTIF(AN51:AQ51,"Yes")=4,"All yes","Still checking")))</f>
        <v/>
      </c>
      <c r="BK51" s="22">
        <f>IF(AT51="","",IF(AND(BH51="New",NOT(ISNUMBER(AM51)),ISNUMBER(BG51)),IF(Pipeline!$M$14-INT(BG51)&gt;Pipeline!$M$15,"Reply due",""),""))</f>
        <v/>
      </c>
      <c r="BL51" s="22">
        <f>IF(AT51="","",IF(AND(ISNUMBER(AM51),ISNUMBER(BG51)),MAX(0,AM51-INT(BG51)),""))</f>
        <v/>
      </c>
      <c r="BM51" s="22">
        <f>IF(BI51=0,0,IF(AND(OR('Shift match'!$B$5="",ISNUMBER(SEARCH('Shift match'!$B$5,AY51))),OR('Shift match'!$B$6="",ISNUMBER(SEARCH('Shift match'!$B$6,BA51)))),1,0))</f>
        <v/>
      </c>
      <c r="BN51" s="22">
        <f>IF(BM51=1,SUM($BM$2:BM51),"")</f>
        <v/>
      </c>
      <c r="BO51" s="22">
        <f>IF(AT51="",0,IF(AX51="",0,IF(COUNTIF($AX$2:AX51,AX51)=1,1,0)))</f>
        <v/>
      </c>
      <c r="BP51" s="22">
        <f>IF(BO51=1,SUM($BO$2:BO51),"")</f>
        <v/>
      </c>
    </row>
    <row r="52">
      <c r="AK52" s="19" t="n"/>
      <c r="AL52" s="24" t="n"/>
      <c r="AM52" s="25" t="n"/>
      <c r="AN52" s="24" t="n"/>
      <c r="AO52" s="24" t="n"/>
      <c r="AP52" s="24" t="n"/>
      <c r="AQ52" s="24" t="n"/>
      <c r="AR52" s="24" t="n"/>
      <c r="AS52" s="19" t="n"/>
      <c r="AT52" s="22">
        <f>IFERROR(TRIM(INDEX($A52:$AJ52,MATCH(Lists!$L$2,$A$1:$AJ$1,0))&amp;""),"")</f>
        <v/>
      </c>
      <c r="AU52" s="22">
        <f>IF(AT52="","",IFERROR(TRIM(INDEX($A52:$AJ52,MATCH(Lists!$L$3,$A$1:$AJ$1,0))&amp;""),""))</f>
        <v/>
      </c>
      <c r="AV52" s="22">
        <f>IF(AT52="","",LOWER(IFERROR(TRIM(INDEX($A52:$AJ52,MATCH(Lists!$L$4,$A$1:$AJ$1,0))&amp;""),"")))</f>
        <v/>
      </c>
      <c r="AW52" s="22">
        <f>IF(AT52="","",IFERROR(TRIM(INDEX($A52:$AJ52,MATCH(Lists!$L$5,$A$1:$AJ$1,0))&amp;""),""))</f>
        <v/>
      </c>
      <c r="AX52" s="22">
        <f>IF(AT52="","",IFERROR(TRIM(INDEX($A52:$AJ52,MATCH(Lists!$L$6,$A$1:$AJ$1,0))&amp;""),""))</f>
        <v/>
      </c>
      <c r="AY52" s="22">
        <f>IF(AT52="","",IFERROR(TRIM(INDEX($A52:$AJ52,MATCH(Lists!$L$7,$A$1:$AJ$1,0))&amp;""),""))</f>
        <v/>
      </c>
      <c r="AZ52" s="22">
        <f>IF(AT52="","",IFERROR(TRIM(INDEX($A52:$AJ52,MATCH(Lists!$L$8,$A$1:$AJ$1,0))&amp;""),""))</f>
        <v/>
      </c>
      <c r="BA52" s="22">
        <f>IF(AT52="","",IFERROR(TRIM(INDEX($A52:$AJ52,MATCH(Lists!$L$9,$A$1:$AJ$1,0))&amp;""),""))</f>
        <v/>
      </c>
      <c r="BB52" s="22">
        <f>IF(AT52="","",IFERROR(TRIM(INDEX($A52:$AJ52,MATCH(Lists!$L$10,$A$1:$AJ$1,0))&amp;""),""))</f>
        <v/>
      </c>
      <c r="BC52" s="22">
        <f>IF(AT52="","",IFERROR(TRIM(INDEX($A52:$AJ52,MATCH(Lists!$L$11,$A$1:$AJ$1,0))&amp;""),""))</f>
        <v/>
      </c>
      <c r="BD52" s="22">
        <f>IF(AT52="","",IFERROR(TRIM(INDEX($A52:$AJ52,MATCH(Lists!$L$12,$A$1:$AJ$1,0))&amp;""),""))</f>
        <v/>
      </c>
      <c r="BE52" s="23">
        <f>IF(AT52="","",IFERROR(IF(TRIM(INDEX($A52:$AJ52,MATCH(Lists!$L$13,$A$1:$AJ$1,0))&amp;"")="","",IF(ISNUMBER(INDEX($A52:$AJ52,MATCH(Lists!$L$13,$A$1:$AJ$1,0))),INT(INDEX($A52:$AJ52,MATCH(Lists!$L$13,$A$1:$AJ$1,0))),DATE(VALUE(LEFT(INDEX($A52:$AJ52,MATCH(Lists!$L$13,$A$1:$AJ$1,0)),4)),VALUE(MID(INDEX($A52:$AJ52,MATCH(Lists!$L$13,$A$1:$AJ$1,0)),6,2)),VALUE(MID(INDEX($A52:$AJ52,MATCH(Lists!$L$13,$A$1:$AJ$1,0)),9,2))))),""))</f>
        <v/>
      </c>
      <c r="BF52" s="22">
        <f>IF(AT52="","",IFERROR(TRIM(INDEX($A52:$AJ52,MATCH(Lists!$L$14,$A$1:$AJ$1,0))&amp;""),""))</f>
        <v/>
      </c>
      <c r="BG52" s="23">
        <f>IF(AT52="","",IFERROR(IF(ISNUMBER(INDEX($A52:$AJ52,MATCH(Lists!$L$15,$A$1:$AJ$1,0))),INDEX($A52:$AJ52,MATCH(Lists!$L$15,$A$1:$AJ$1,0)),DATE(VALUE(LEFT(IFERROR(TRIM(INDEX($A52:$AJ52,MATCH(Lists!$L$15,$A$1:$AJ$1,0))&amp;""),""),4)),VALUE(MID(IFERROR(TRIM(INDEX($A52:$AJ52,MATCH(Lists!$L$15,$A$1:$AJ$1,0))&amp;""),""),6,2)),VALUE(MID(IFERROR(TRIM(INDEX($A52:$AJ52,MATCH(Lists!$L$15,$A$1:$AJ$1,0))&amp;""),""),9,2)))+TIME(VALUE(MID(IFERROR(TRIM(INDEX($A52:$AJ52,MATCH(Lists!$L$15,$A$1:$AJ$1,0))&amp;""),""),12,2)),VALUE(MID(IFERROR(TRIM(INDEX($A52:$AJ52,MATCH(Lists!$L$15,$A$1:$AJ$1,0))&amp;""),""),15,2)),VALUE(MID(IFERROR(TRIM(INDEX($A52:$AJ52,MATCH(Lists!$L$15,$A$1:$AJ$1,0))&amp;""),""),18,2)))),""))</f>
        <v/>
      </c>
      <c r="BH52" s="22">
        <f>IF(AT52="","",IF(AL52="","New",AL52))</f>
        <v/>
      </c>
      <c r="BI52" s="22">
        <f>IF(AT52="",0,IF(OR(BH52="Hired",BH52="Not now"),0,1))</f>
        <v/>
      </c>
      <c r="BJ52" s="22">
        <f>IF(AT52="","",IF(COUNTIF(AN52:AQ52,"No")&gt;0,"Has a No",IF(COUNTIF(AN52:AQ52,"Yes")=4,"All yes","Still checking")))</f>
        <v/>
      </c>
      <c r="BK52" s="22">
        <f>IF(AT52="","",IF(AND(BH52="New",NOT(ISNUMBER(AM52)),ISNUMBER(BG52)),IF(Pipeline!$M$14-INT(BG52)&gt;Pipeline!$M$15,"Reply due",""),""))</f>
        <v/>
      </c>
      <c r="BL52" s="22">
        <f>IF(AT52="","",IF(AND(ISNUMBER(AM52),ISNUMBER(BG52)),MAX(0,AM52-INT(BG52)),""))</f>
        <v/>
      </c>
      <c r="BM52" s="22">
        <f>IF(BI52=0,0,IF(AND(OR('Shift match'!$B$5="",ISNUMBER(SEARCH('Shift match'!$B$5,AY52))),OR('Shift match'!$B$6="",ISNUMBER(SEARCH('Shift match'!$B$6,BA52)))),1,0))</f>
        <v/>
      </c>
      <c r="BN52" s="22">
        <f>IF(BM52=1,SUM($BM$2:BM52),"")</f>
        <v/>
      </c>
      <c r="BO52" s="22">
        <f>IF(AT52="",0,IF(AX52="",0,IF(COUNTIF($AX$2:AX52,AX52)=1,1,0)))</f>
        <v/>
      </c>
      <c r="BP52" s="22">
        <f>IF(BO52=1,SUM($BO$2:BO52),"")</f>
        <v/>
      </c>
    </row>
    <row r="53">
      <c r="AK53" s="19" t="n"/>
      <c r="AL53" s="24" t="n"/>
      <c r="AM53" s="25" t="n"/>
      <c r="AN53" s="24" t="n"/>
      <c r="AO53" s="24" t="n"/>
      <c r="AP53" s="24" t="n"/>
      <c r="AQ53" s="24" t="n"/>
      <c r="AR53" s="24" t="n"/>
      <c r="AS53" s="19" t="n"/>
      <c r="AT53" s="22">
        <f>IFERROR(TRIM(INDEX($A53:$AJ53,MATCH(Lists!$L$2,$A$1:$AJ$1,0))&amp;""),"")</f>
        <v/>
      </c>
      <c r="AU53" s="22">
        <f>IF(AT53="","",IFERROR(TRIM(INDEX($A53:$AJ53,MATCH(Lists!$L$3,$A$1:$AJ$1,0))&amp;""),""))</f>
        <v/>
      </c>
      <c r="AV53" s="22">
        <f>IF(AT53="","",LOWER(IFERROR(TRIM(INDEX($A53:$AJ53,MATCH(Lists!$L$4,$A$1:$AJ$1,0))&amp;""),"")))</f>
        <v/>
      </c>
      <c r="AW53" s="22">
        <f>IF(AT53="","",IFERROR(TRIM(INDEX($A53:$AJ53,MATCH(Lists!$L$5,$A$1:$AJ$1,0))&amp;""),""))</f>
        <v/>
      </c>
      <c r="AX53" s="22">
        <f>IF(AT53="","",IFERROR(TRIM(INDEX($A53:$AJ53,MATCH(Lists!$L$6,$A$1:$AJ$1,0))&amp;""),""))</f>
        <v/>
      </c>
      <c r="AY53" s="22">
        <f>IF(AT53="","",IFERROR(TRIM(INDEX($A53:$AJ53,MATCH(Lists!$L$7,$A$1:$AJ$1,0))&amp;""),""))</f>
        <v/>
      </c>
      <c r="AZ53" s="22">
        <f>IF(AT53="","",IFERROR(TRIM(INDEX($A53:$AJ53,MATCH(Lists!$L$8,$A$1:$AJ$1,0))&amp;""),""))</f>
        <v/>
      </c>
      <c r="BA53" s="22">
        <f>IF(AT53="","",IFERROR(TRIM(INDEX($A53:$AJ53,MATCH(Lists!$L$9,$A$1:$AJ$1,0))&amp;""),""))</f>
        <v/>
      </c>
      <c r="BB53" s="22">
        <f>IF(AT53="","",IFERROR(TRIM(INDEX($A53:$AJ53,MATCH(Lists!$L$10,$A$1:$AJ$1,0))&amp;""),""))</f>
        <v/>
      </c>
      <c r="BC53" s="22">
        <f>IF(AT53="","",IFERROR(TRIM(INDEX($A53:$AJ53,MATCH(Lists!$L$11,$A$1:$AJ$1,0))&amp;""),""))</f>
        <v/>
      </c>
      <c r="BD53" s="22">
        <f>IF(AT53="","",IFERROR(TRIM(INDEX($A53:$AJ53,MATCH(Lists!$L$12,$A$1:$AJ$1,0))&amp;""),""))</f>
        <v/>
      </c>
      <c r="BE53" s="23">
        <f>IF(AT53="","",IFERROR(IF(TRIM(INDEX($A53:$AJ53,MATCH(Lists!$L$13,$A$1:$AJ$1,0))&amp;"")="","",IF(ISNUMBER(INDEX($A53:$AJ53,MATCH(Lists!$L$13,$A$1:$AJ$1,0))),INT(INDEX($A53:$AJ53,MATCH(Lists!$L$13,$A$1:$AJ$1,0))),DATE(VALUE(LEFT(INDEX($A53:$AJ53,MATCH(Lists!$L$13,$A$1:$AJ$1,0)),4)),VALUE(MID(INDEX($A53:$AJ53,MATCH(Lists!$L$13,$A$1:$AJ$1,0)),6,2)),VALUE(MID(INDEX($A53:$AJ53,MATCH(Lists!$L$13,$A$1:$AJ$1,0)),9,2))))),""))</f>
        <v/>
      </c>
      <c r="BF53" s="22">
        <f>IF(AT53="","",IFERROR(TRIM(INDEX($A53:$AJ53,MATCH(Lists!$L$14,$A$1:$AJ$1,0))&amp;""),""))</f>
        <v/>
      </c>
      <c r="BG53" s="23">
        <f>IF(AT53="","",IFERROR(IF(ISNUMBER(INDEX($A53:$AJ53,MATCH(Lists!$L$15,$A$1:$AJ$1,0))),INDEX($A53:$AJ53,MATCH(Lists!$L$15,$A$1:$AJ$1,0)),DATE(VALUE(LEFT(IFERROR(TRIM(INDEX($A53:$AJ53,MATCH(Lists!$L$15,$A$1:$AJ$1,0))&amp;""),""),4)),VALUE(MID(IFERROR(TRIM(INDEX($A53:$AJ53,MATCH(Lists!$L$15,$A$1:$AJ$1,0))&amp;""),""),6,2)),VALUE(MID(IFERROR(TRIM(INDEX($A53:$AJ53,MATCH(Lists!$L$15,$A$1:$AJ$1,0))&amp;""),""),9,2)))+TIME(VALUE(MID(IFERROR(TRIM(INDEX($A53:$AJ53,MATCH(Lists!$L$15,$A$1:$AJ$1,0))&amp;""),""),12,2)),VALUE(MID(IFERROR(TRIM(INDEX($A53:$AJ53,MATCH(Lists!$L$15,$A$1:$AJ$1,0))&amp;""),""),15,2)),VALUE(MID(IFERROR(TRIM(INDEX($A53:$AJ53,MATCH(Lists!$L$15,$A$1:$AJ$1,0))&amp;""),""),18,2)))),""))</f>
        <v/>
      </c>
      <c r="BH53" s="22">
        <f>IF(AT53="","",IF(AL53="","New",AL53))</f>
        <v/>
      </c>
      <c r="BI53" s="22">
        <f>IF(AT53="",0,IF(OR(BH53="Hired",BH53="Not now"),0,1))</f>
        <v/>
      </c>
      <c r="BJ53" s="22">
        <f>IF(AT53="","",IF(COUNTIF(AN53:AQ53,"No")&gt;0,"Has a No",IF(COUNTIF(AN53:AQ53,"Yes")=4,"All yes","Still checking")))</f>
        <v/>
      </c>
      <c r="BK53" s="22">
        <f>IF(AT53="","",IF(AND(BH53="New",NOT(ISNUMBER(AM53)),ISNUMBER(BG53)),IF(Pipeline!$M$14-INT(BG53)&gt;Pipeline!$M$15,"Reply due",""),""))</f>
        <v/>
      </c>
      <c r="BL53" s="22">
        <f>IF(AT53="","",IF(AND(ISNUMBER(AM53),ISNUMBER(BG53)),MAX(0,AM53-INT(BG53)),""))</f>
        <v/>
      </c>
      <c r="BM53" s="22">
        <f>IF(BI53=0,0,IF(AND(OR('Shift match'!$B$5="",ISNUMBER(SEARCH('Shift match'!$B$5,AY53))),OR('Shift match'!$B$6="",ISNUMBER(SEARCH('Shift match'!$B$6,BA53)))),1,0))</f>
        <v/>
      </c>
      <c r="BN53" s="22">
        <f>IF(BM53=1,SUM($BM$2:BM53),"")</f>
        <v/>
      </c>
      <c r="BO53" s="22">
        <f>IF(AT53="",0,IF(AX53="",0,IF(COUNTIF($AX$2:AX53,AX53)=1,1,0)))</f>
        <v/>
      </c>
      <c r="BP53" s="22">
        <f>IF(BO53=1,SUM($BO$2:BO53),"")</f>
        <v/>
      </c>
    </row>
    <row r="54">
      <c r="AK54" s="19" t="n"/>
      <c r="AL54" s="24" t="n"/>
      <c r="AM54" s="25" t="n"/>
      <c r="AN54" s="24" t="n"/>
      <c r="AO54" s="24" t="n"/>
      <c r="AP54" s="24" t="n"/>
      <c r="AQ54" s="24" t="n"/>
      <c r="AR54" s="24" t="n"/>
      <c r="AS54" s="19" t="n"/>
      <c r="AT54" s="22">
        <f>IFERROR(TRIM(INDEX($A54:$AJ54,MATCH(Lists!$L$2,$A$1:$AJ$1,0))&amp;""),"")</f>
        <v/>
      </c>
      <c r="AU54" s="22">
        <f>IF(AT54="","",IFERROR(TRIM(INDEX($A54:$AJ54,MATCH(Lists!$L$3,$A$1:$AJ$1,0))&amp;""),""))</f>
        <v/>
      </c>
      <c r="AV54" s="22">
        <f>IF(AT54="","",LOWER(IFERROR(TRIM(INDEX($A54:$AJ54,MATCH(Lists!$L$4,$A$1:$AJ$1,0))&amp;""),"")))</f>
        <v/>
      </c>
      <c r="AW54" s="22">
        <f>IF(AT54="","",IFERROR(TRIM(INDEX($A54:$AJ54,MATCH(Lists!$L$5,$A$1:$AJ$1,0))&amp;""),""))</f>
        <v/>
      </c>
      <c r="AX54" s="22">
        <f>IF(AT54="","",IFERROR(TRIM(INDEX($A54:$AJ54,MATCH(Lists!$L$6,$A$1:$AJ$1,0))&amp;""),""))</f>
        <v/>
      </c>
      <c r="AY54" s="22">
        <f>IF(AT54="","",IFERROR(TRIM(INDEX($A54:$AJ54,MATCH(Lists!$L$7,$A$1:$AJ$1,0))&amp;""),""))</f>
        <v/>
      </c>
      <c r="AZ54" s="22">
        <f>IF(AT54="","",IFERROR(TRIM(INDEX($A54:$AJ54,MATCH(Lists!$L$8,$A$1:$AJ$1,0))&amp;""),""))</f>
        <v/>
      </c>
      <c r="BA54" s="22">
        <f>IF(AT54="","",IFERROR(TRIM(INDEX($A54:$AJ54,MATCH(Lists!$L$9,$A$1:$AJ$1,0))&amp;""),""))</f>
        <v/>
      </c>
      <c r="BB54" s="22">
        <f>IF(AT54="","",IFERROR(TRIM(INDEX($A54:$AJ54,MATCH(Lists!$L$10,$A$1:$AJ$1,0))&amp;""),""))</f>
        <v/>
      </c>
      <c r="BC54" s="22">
        <f>IF(AT54="","",IFERROR(TRIM(INDEX($A54:$AJ54,MATCH(Lists!$L$11,$A$1:$AJ$1,0))&amp;""),""))</f>
        <v/>
      </c>
      <c r="BD54" s="22">
        <f>IF(AT54="","",IFERROR(TRIM(INDEX($A54:$AJ54,MATCH(Lists!$L$12,$A$1:$AJ$1,0))&amp;""),""))</f>
        <v/>
      </c>
      <c r="BE54" s="23">
        <f>IF(AT54="","",IFERROR(IF(TRIM(INDEX($A54:$AJ54,MATCH(Lists!$L$13,$A$1:$AJ$1,0))&amp;"")="","",IF(ISNUMBER(INDEX($A54:$AJ54,MATCH(Lists!$L$13,$A$1:$AJ$1,0))),INT(INDEX($A54:$AJ54,MATCH(Lists!$L$13,$A$1:$AJ$1,0))),DATE(VALUE(LEFT(INDEX($A54:$AJ54,MATCH(Lists!$L$13,$A$1:$AJ$1,0)),4)),VALUE(MID(INDEX($A54:$AJ54,MATCH(Lists!$L$13,$A$1:$AJ$1,0)),6,2)),VALUE(MID(INDEX($A54:$AJ54,MATCH(Lists!$L$13,$A$1:$AJ$1,0)),9,2))))),""))</f>
        <v/>
      </c>
      <c r="BF54" s="22">
        <f>IF(AT54="","",IFERROR(TRIM(INDEX($A54:$AJ54,MATCH(Lists!$L$14,$A$1:$AJ$1,0))&amp;""),""))</f>
        <v/>
      </c>
      <c r="BG54" s="23">
        <f>IF(AT54="","",IFERROR(IF(ISNUMBER(INDEX($A54:$AJ54,MATCH(Lists!$L$15,$A$1:$AJ$1,0))),INDEX($A54:$AJ54,MATCH(Lists!$L$15,$A$1:$AJ$1,0)),DATE(VALUE(LEFT(IFERROR(TRIM(INDEX($A54:$AJ54,MATCH(Lists!$L$15,$A$1:$AJ$1,0))&amp;""),""),4)),VALUE(MID(IFERROR(TRIM(INDEX($A54:$AJ54,MATCH(Lists!$L$15,$A$1:$AJ$1,0))&amp;""),""),6,2)),VALUE(MID(IFERROR(TRIM(INDEX($A54:$AJ54,MATCH(Lists!$L$15,$A$1:$AJ$1,0))&amp;""),""),9,2)))+TIME(VALUE(MID(IFERROR(TRIM(INDEX($A54:$AJ54,MATCH(Lists!$L$15,$A$1:$AJ$1,0))&amp;""),""),12,2)),VALUE(MID(IFERROR(TRIM(INDEX($A54:$AJ54,MATCH(Lists!$L$15,$A$1:$AJ$1,0))&amp;""),""),15,2)),VALUE(MID(IFERROR(TRIM(INDEX($A54:$AJ54,MATCH(Lists!$L$15,$A$1:$AJ$1,0))&amp;""),""),18,2)))),""))</f>
        <v/>
      </c>
      <c r="BH54" s="22">
        <f>IF(AT54="","",IF(AL54="","New",AL54))</f>
        <v/>
      </c>
      <c r="BI54" s="22">
        <f>IF(AT54="",0,IF(OR(BH54="Hired",BH54="Not now"),0,1))</f>
        <v/>
      </c>
      <c r="BJ54" s="22">
        <f>IF(AT54="","",IF(COUNTIF(AN54:AQ54,"No")&gt;0,"Has a No",IF(COUNTIF(AN54:AQ54,"Yes")=4,"All yes","Still checking")))</f>
        <v/>
      </c>
      <c r="BK54" s="22">
        <f>IF(AT54="","",IF(AND(BH54="New",NOT(ISNUMBER(AM54)),ISNUMBER(BG54)),IF(Pipeline!$M$14-INT(BG54)&gt;Pipeline!$M$15,"Reply due",""),""))</f>
        <v/>
      </c>
      <c r="BL54" s="22">
        <f>IF(AT54="","",IF(AND(ISNUMBER(AM54),ISNUMBER(BG54)),MAX(0,AM54-INT(BG54)),""))</f>
        <v/>
      </c>
      <c r="BM54" s="22">
        <f>IF(BI54=0,0,IF(AND(OR('Shift match'!$B$5="",ISNUMBER(SEARCH('Shift match'!$B$5,AY54))),OR('Shift match'!$B$6="",ISNUMBER(SEARCH('Shift match'!$B$6,BA54)))),1,0))</f>
        <v/>
      </c>
      <c r="BN54" s="22">
        <f>IF(BM54=1,SUM($BM$2:BM54),"")</f>
        <v/>
      </c>
      <c r="BO54" s="22">
        <f>IF(AT54="",0,IF(AX54="",0,IF(COUNTIF($AX$2:AX54,AX54)=1,1,0)))</f>
        <v/>
      </c>
      <c r="BP54" s="22">
        <f>IF(BO54=1,SUM($BO$2:BO54),"")</f>
        <v/>
      </c>
    </row>
    <row r="55">
      <c r="AK55" s="19" t="n"/>
      <c r="AL55" s="24" t="n"/>
      <c r="AM55" s="25" t="n"/>
      <c r="AN55" s="24" t="n"/>
      <c r="AO55" s="24" t="n"/>
      <c r="AP55" s="24" t="n"/>
      <c r="AQ55" s="24" t="n"/>
      <c r="AR55" s="24" t="n"/>
      <c r="AS55" s="19" t="n"/>
      <c r="AT55" s="22">
        <f>IFERROR(TRIM(INDEX($A55:$AJ55,MATCH(Lists!$L$2,$A$1:$AJ$1,0))&amp;""),"")</f>
        <v/>
      </c>
      <c r="AU55" s="22">
        <f>IF(AT55="","",IFERROR(TRIM(INDEX($A55:$AJ55,MATCH(Lists!$L$3,$A$1:$AJ$1,0))&amp;""),""))</f>
        <v/>
      </c>
      <c r="AV55" s="22">
        <f>IF(AT55="","",LOWER(IFERROR(TRIM(INDEX($A55:$AJ55,MATCH(Lists!$L$4,$A$1:$AJ$1,0))&amp;""),"")))</f>
        <v/>
      </c>
      <c r="AW55" s="22">
        <f>IF(AT55="","",IFERROR(TRIM(INDEX($A55:$AJ55,MATCH(Lists!$L$5,$A$1:$AJ$1,0))&amp;""),""))</f>
        <v/>
      </c>
      <c r="AX55" s="22">
        <f>IF(AT55="","",IFERROR(TRIM(INDEX($A55:$AJ55,MATCH(Lists!$L$6,$A$1:$AJ$1,0))&amp;""),""))</f>
        <v/>
      </c>
      <c r="AY55" s="22">
        <f>IF(AT55="","",IFERROR(TRIM(INDEX($A55:$AJ55,MATCH(Lists!$L$7,$A$1:$AJ$1,0))&amp;""),""))</f>
        <v/>
      </c>
      <c r="AZ55" s="22">
        <f>IF(AT55="","",IFERROR(TRIM(INDEX($A55:$AJ55,MATCH(Lists!$L$8,$A$1:$AJ$1,0))&amp;""),""))</f>
        <v/>
      </c>
      <c r="BA55" s="22">
        <f>IF(AT55="","",IFERROR(TRIM(INDEX($A55:$AJ55,MATCH(Lists!$L$9,$A$1:$AJ$1,0))&amp;""),""))</f>
        <v/>
      </c>
      <c r="BB55" s="22">
        <f>IF(AT55="","",IFERROR(TRIM(INDEX($A55:$AJ55,MATCH(Lists!$L$10,$A$1:$AJ$1,0))&amp;""),""))</f>
        <v/>
      </c>
      <c r="BC55" s="22">
        <f>IF(AT55="","",IFERROR(TRIM(INDEX($A55:$AJ55,MATCH(Lists!$L$11,$A$1:$AJ$1,0))&amp;""),""))</f>
        <v/>
      </c>
      <c r="BD55" s="22">
        <f>IF(AT55="","",IFERROR(TRIM(INDEX($A55:$AJ55,MATCH(Lists!$L$12,$A$1:$AJ$1,0))&amp;""),""))</f>
        <v/>
      </c>
      <c r="BE55" s="23">
        <f>IF(AT55="","",IFERROR(IF(TRIM(INDEX($A55:$AJ55,MATCH(Lists!$L$13,$A$1:$AJ$1,0))&amp;"")="","",IF(ISNUMBER(INDEX($A55:$AJ55,MATCH(Lists!$L$13,$A$1:$AJ$1,0))),INT(INDEX($A55:$AJ55,MATCH(Lists!$L$13,$A$1:$AJ$1,0))),DATE(VALUE(LEFT(INDEX($A55:$AJ55,MATCH(Lists!$L$13,$A$1:$AJ$1,0)),4)),VALUE(MID(INDEX($A55:$AJ55,MATCH(Lists!$L$13,$A$1:$AJ$1,0)),6,2)),VALUE(MID(INDEX($A55:$AJ55,MATCH(Lists!$L$13,$A$1:$AJ$1,0)),9,2))))),""))</f>
        <v/>
      </c>
      <c r="BF55" s="22">
        <f>IF(AT55="","",IFERROR(TRIM(INDEX($A55:$AJ55,MATCH(Lists!$L$14,$A$1:$AJ$1,0))&amp;""),""))</f>
        <v/>
      </c>
      <c r="BG55" s="23">
        <f>IF(AT55="","",IFERROR(IF(ISNUMBER(INDEX($A55:$AJ55,MATCH(Lists!$L$15,$A$1:$AJ$1,0))),INDEX($A55:$AJ55,MATCH(Lists!$L$15,$A$1:$AJ$1,0)),DATE(VALUE(LEFT(IFERROR(TRIM(INDEX($A55:$AJ55,MATCH(Lists!$L$15,$A$1:$AJ$1,0))&amp;""),""),4)),VALUE(MID(IFERROR(TRIM(INDEX($A55:$AJ55,MATCH(Lists!$L$15,$A$1:$AJ$1,0))&amp;""),""),6,2)),VALUE(MID(IFERROR(TRIM(INDEX($A55:$AJ55,MATCH(Lists!$L$15,$A$1:$AJ$1,0))&amp;""),""),9,2)))+TIME(VALUE(MID(IFERROR(TRIM(INDEX($A55:$AJ55,MATCH(Lists!$L$15,$A$1:$AJ$1,0))&amp;""),""),12,2)),VALUE(MID(IFERROR(TRIM(INDEX($A55:$AJ55,MATCH(Lists!$L$15,$A$1:$AJ$1,0))&amp;""),""),15,2)),VALUE(MID(IFERROR(TRIM(INDEX($A55:$AJ55,MATCH(Lists!$L$15,$A$1:$AJ$1,0))&amp;""),""),18,2)))),""))</f>
        <v/>
      </c>
      <c r="BH55" s="22">
        <f>IF(AT55="","",IF(AL55="","New",AL55))</f>
        <v/>
      </c>
      <c r="BI55" s="22">
        <f>IF(AT55="",0,IF(OR(BH55="Hired",BH55="Not now"),0,1))</f>
        <v/>
      </c>
      <c r="BJ55" s="22">
        <f>IF(AT55="","",IF(COUNTIF(AN55:AQ55,"No")&gt;0,"Has a No",IF(COUNTIF(AN55:AQ55,"Yes")=4,"All yes","Still checking")))</f>
        <v/>
      </c>
      <c r="BK55" s="22">
        <f>IF(AT55="","",IF(AND(BH55="New",NOT(ISNUMBER(AM55)),ISNUMBER(BG55)),IF(Pipeline!$M$14-INT(BG55)&gt;Pipeline!$M$15,"Reply due",""),""))</f>
        <v/>
      </c>
      <c r="BL55" s="22">
        <f>IF(AT55="","",IF(AND(ISNUMBER(AM55),ISNUMBER(BG55)),MAX(0,AM55-INT(BG55)),""))</f>
        <v/>
      </c>
      <c r="BM55" s="22">
        <f>IF(BI55=0,0,IF(AND(OR('Shift match'!$B$5="",ISNUMBER(SEARCH('Shift match'!$B$5,AY55))),OR('Shift match'!$B$6="",ISNUMBER(SEARCH('Shift match'!$B$6,BA55)))),1,0))</f>
        <v/>
      </c>
      <c r="BN55" s="22">
        <f>IF(BM55=1,SUM($BM$2:BM55),"")</f>
        <v/>
      </c>
      <c r="BO55" s="22">
        <f>IF(AT55="",0,IF(AX55="",0,IF(COUNTIF($AX$2:AX55,AX55)=1,1,0)))</f>
        <v/>
      </c>
      <c r="BP55" s="22">
        <f>IF(BO55=1,SUM($BO$2:BO55),"")</f>
        <v/>
      </c>
    </row>
    <row r="56">
      <c r="AK56" s="19" t="n"/>
      <c r="AL56" s="24" t="n"/>
      <c r="AM56" s="25" t="n"/>
      <c r="AN56" s="24" t="n"/>
      <c r="AO56" s="24" t="n"/>
      <c r="AP56" s="24" t="n"/>
      <c r="AQ56" s="24" t="n"/>
      <c r="AR56" s="24" t="n"/>
      <c r="AS56" s="19" t="n"/>
      <c r="AT56" s="22">
        <f>IFERROR(TRIM(INDEX($A56:$AJ56,MATCH(Lists!$L$2,$A$1:$AJ$1,0))&amp;""),"")</f>
        <v/>
      </c>
      <c r="AU56" s="22">
        <f>IF(AT56="","",IFERROR(TRIM(INDEX($A56:$AJ56,MATCH(Lists!$L$3,$A$1:$AJ$1,0))&amp;""),""))</f>
        <v/>
      </c>
      <c r="AV56" s="22">
        <f>IF(AT56="","",LOWER(IFERROR(TRIM(INDEX($A56:$AJ56,MATCH(Lists!$L$4,$A$1:$AJ$1,0))&amp;""),"")))</f>
        <v/>
      </c>
      <c r="AW56" s="22">
        <f>IF(AT56="","",IFERROR(TRIM(INDEX($A56:$AJ56,MATCH(Lists!$L$5,$A$1:$AJ$1,0))&amp;""),""))</f>
        <v/>
      </c>
      <c r="AX56" s="22">
        <f>IF(AT56="","",IFERROR(TRIM(INDEX($A56:$AJ56,MATCH(Lists!$L$6,$A$1:$AJ$1,0))&amp;""),""))</f>
        <v/>
      </c>
      <c r="AY56" s="22">
        <f>IF(AT56="","",IFERROR(TRIM(INDEX($A56:$AJ56,MATCH(Lists!$L$7,$A$1:$AJ$1,0))&amp;""),""))</f>
        <v/>
      </c>
      <c r="AZ56" s="22">
        <f>IF(AT56="","",IFERROR(TRIM(INDEX($A56:$AJ56,MATCH(Lists!$L$8,$A$1:$AJ$1,0))&amp;""),""))</f>
        <v/>
      </c>
      <c r="BA56" s="22">
        <f>IF(AT56="","",IFERROR(TRIM(INDEX($A56:$AJ56,MATCH(Lists!$L$9,$A$1:$AJ$1,0))&amp;""),""))</f>
        <v/>
      </c>
      <c r="BB56" s="22">
        <f>IF(AT56="","",IFERROR(TRIM(INDEX($A56:$AJ56,MATCH(Lists!$L$10,$A$1:$AJ$1,0))&amp;""),""))</f>
        <v/>
      </c>
      <c r="BC56" s="22">
        <f>IF(AT56="","",IFERROR(TRIM(INDEX($A56:$AJ56,MATCH(Lists!$L$11,$A$1:$AJ$1,0))&amp;""),""))</f>
        <v/>
      </c>
      <c r="BD56" s="22">
        <f>IF(AT56="","",IFERROR(TRIM(INDEX($A56:$AJ56,MATCH(Lists!$L$12,$A$1:$AJ$1,0))&amp;""),""))</f>
        <v/>
      </c>
      <c r="BE56" s="23">
        <f>IF(AT56="","",IFERROR(IF(TRIM(INDEX($A56:$AJ56,MATCH(Lists!$L$13,$A$1:$AJ$1,0))&amp;"")="","",IF(ISNUMBER(INDEX($A56:$AJ56,MATCH(Lists!$L$13,$A$1:$AJ$1,0))),INT(INDEX($A56:$AJ56,MATCH(Lists!$L$13,$A$1:$AJ$1,0))),DATE(VALUE(LEFT(INDEX($A56:$AJ56,MATCH(Lists!$L$13,$A$1:$AJ$1,0)),4)),VALUE(MID(INDEX($A56:$AJ56,MATCH(Lists!$L$13,$A$1:$AJ$1,0)),6,2)),VALUE(MID(INDEX($A56:$AJ56,MATCH(Lists!$L$13,$A$1:$AJ$1,0)),9,2))))),""))</f>
        <v/>
      </c>
      <c r="BF56" s="22">
        <f>IF(AT56="","",IFERROR(TRIM(INDEX($A56:$AJ56,MATCH(Lists!$L$14,$A$1:$AJ$1,0))&amp;""),""))</f>
        <v/>
      </c>
      <c r="BG56" s="23">
        <f>IF(AT56="","",IFERROR(IF(ISNUMBER(INDEX($A56:$AJ56,MATCH(Lists!$L$15,$A$1:$AJ$1,0))),INDEX($A56:$AJ56,MATCH(Lists!$L$15,$A$1:$AJ$1,0)),DATE(VALUE(LEFT(IFERROR(TRIM(INDEX($A56:$AJ56,MATCH(Lists!$L$15,$A$1:$AJ$1,0))&amp;""),""),4)),VALUE(MID(IFERROR(TRIM(INDEX($A56:$AJ56,MATCH(Lists!$L$15,$A$1:$AJ$1,0))&amp;""),""),6,2)),VALUE(MID(IFERROR(TRIM(INDEX($A56:$AJ56,MATCH(Lists!$L$15,$A$1:$AJ$1,0))&amp;""),""),9,2)))+TIME(VALUE(MID(IFERROR(TRIM(INDEX($A56:$AJ56,MATCH(Lists!$L$15,$A$1:$AJ$1,0))&amp;""),""),12,2)),VALUE(MID(IFERROR(TRIM(INDEX($A56:$AJ56,MATCH(Lists!$L$15,$A$1:$AJ$1,0))&amp;""),""),15,2)),VALUE(MID(IFERROR(TRIM(INDEX($A56:$AJ56,MATCH(Lists!$L$15,$A$1:$AJ$1,0))&amp;""),""),18,2)))),""))</f>
        <v/>
      </c>
      <c r="BH56" s="22">
        <f>IF(AT56="","",IF(AL56="","New",AL56))</f>
        <v/>
      </c>
      <c r="BI56" s="22">
        <f>IF(AT56="",0,IF(OR(BH56="Hired",BH56="Not now"),0,1))</f>
        <v/>
      </c>
      <c r="BJ56" s="22">
        <f>IF(AT56="","",IF(COUNTIF(AN56:AQ56,"No")&gt;0,"Has a No",IF(COUNTIF(AN56:AQ56,"Yes")=4,"All yes","Still checking")))</f>
        <v/>
      </c>
      <c r="BK56" s="22">
        <f>IF(AT56="","",IF(AND(BH56="New",NOT(ISNUMBER(AM56)),ISNUMBER(BG56)),IF(Pipeline!$M$14-INT(BG56)&gt;Pipeline!$M$15,"Reply due",""),""))</f>
        <v/>
      </c>
      <c r="BL56" s="22">
        <f>IF(AT56="","",IF(AND(ISNUMBER(AM56),ISNUMBER(BG56)),MAX(0,AM56-INT(BG56)),""))</f>
        <v/>
      </c>
      <c r="BM56" s="22">
        <f>IF(BI56=0,0,IF(AND(OR('Shift match'!$B$5="",ISNUMBER(SEARCH('Shift match'!$B$5,AY56))),OR('Shift match'!$B$6="",ISNUMBER(SEARCH('Shift match'!$B$6,BA56)))),1,0))</f>
        <v/>
      </c>
      <c r="BN56" s="22">
        <f>IF(BM56=1,SUM($BM$2:BM56),"")</f>
        <v/>
      </c>
      <c r="BO56" s="22">
        <f>IF(AT56="",0,IF(AX56="",0,IF(COUNTIF($AX$2:AX56,AX56)=1,1,0)))</f>
        <v/>
      </c>
      <c r="BP56" s="22">
        <f>IF(BO56=1,SUM($BO$2:BO56),"")</f>
        <v/>
      </c>
    </row>
    <row r="57">
      <c r="AK57" s="19" t="n"/>
      <c r="AL57" s="24" t="n"/>
      <c r="AM57" s="25" t="n"/>
      <c r="AN57" s="24" t="n"/>
      <c r="AO57" s="24" t="n"/>
      <c r="AP57" s="24" t="n"/>
      <c r="AQ57" s="24" t="n"/>
      <c r="AR57" s="24" t="n"/>
      <c r="AS57" s="19" t="n"/>
      <c r="AT57" s="22">
        <f>IFERROR(TRIM(INDEX($A57:$AJ57,MATCH(Lists!$L$2,$A$1:$AJ$1,0))&amp;""),"")</f>
        <v/>
      </c>
      <c r="AU57" s="22">
        <f>IF(AT57="","",IFERROR(TRIM(INDEX($A57:$AJ57,MATCH(Lists!$L$3,$A$1:$AJ$1,0))&amp;""),""))</f>
        <v/>
      </c>
      <c r="AV57" s="22">
        <f>IF(AT57="","",LOWER(IFERROR(TRIM(INDEX($A57:$AJ57,MATCH(Lists!$L$4,$A$1:$AJ$1,0))&amp;""),"")))</f>
        <v/>
      </c>
      <c r="AW57" s="22">
        <f>IF(AT57="","",IFERROR(TRIM(INDEX($A57:$AJ57,MATCH(Lists!$L$5,$A$1:$AJ$1,0))&amp;""),""))</f>
        <v/>
      </c>
      <c r="AX57" s="22">
        <f>IF(AT57="","",IFERROR(TRIM(INDEX($A57:$AJ57,MATCH(Lists!$L$6,$A$1:$AJ$1,0))&amp;""),""))</f>
        <v/>
      </c>
      <c r="AY57" s="22">
        <f>IF(AT57="","",IFERROR(TRIM(INDEX($A57:$AJ57,MATCH(Lists!$L$7,$A$1:$AJ$1,0))&amp;""),""))</f>
        <v/>
      </c>
      <c r="AZ57" s="22">
        <f>IF(AT57="","",IFERROR(TRIM(INDEX($A57:$AJ57,MATCH(Lists!$L$8,$A$1:$AJ$1,0))&amp;""),""))</f>
        <v/>
      </c>
      <c r="BA57" s="22">
        <f>IF(AT57="","",IFERROR(TRIM(INDEX($A57:$AJ57,MATCH(Lists!$L$9,$A$1:$AJ$1,0))&amp;""),""))</f>
        <v/>
      </c>
      <c r="BB57" s="22">
        <f>IF(AT57="","",IFERROR(TRIM(INDEX($A57:$AJ57,MATCH(Lists!$L$10,$A$1:$AJ$1,0))&amp;""),""))</f>
        <v/>
      </c>
      <c r="BC57" s="22">
        <f>IF(AT57="","",IFERROR(TRIM(INDEX($A57:$AJ57,MATCH(Lists!$L$11,$A$1:$AJ$1,0))&amp;""),""))</f>
        <v/>
      </c>
      <c r="BD57" s="22">
        <f>IF(AT57="","",IFERROR(TRIM(INDEX($A57:$AJ57,MATCH(Lists!$L$12,$A$1:$AJ$1,0))&amp;""),""))</f>
        <v/>
      </c>
      <c r="BE57" s="23">
        <f>IF(AT57="","",IFERROR(IF(TRIM(INDEX($A57:$AJ57,MATCH(Lists!$L$13,$A$1:$AJ$1,0))&amp;"")="","",IF(ISNUMBER(INDEX($A57:$AJ57,MATCH(Lists!$L$13,$A$1:$AJ$1,0))),INT(INDEX($A57:$AJ57,MATCH(Lists!$L$13,$A$1:$AJ$1,0))),DATE(VALUE(LEFT(INDEX($A57:$AJ57,MATCH(Lists!$L$13,$A$1:$AJ$1,0)),4)),VALUE(MID(INDEX($A57:$AJ57,MATCH(Lists!$L$13,$A$1:$AJ$1,0)),6,2)),VALUE(MID(INDEX($A57:$AJ57,MATCH(Lists!$L$13,$A$1:$AJ$1,0)),9,2))))),""))</f>
        <v/>
      </c>
      <c r="BF57" s="22">
        <f>IF(AT57="","",IFERROR(TRIM(INDEX($A57:$AJ57,MATCH(Lists!$L$14,$A$1:$AJ$1,0))&amp;""),""))</f>
        <v/>
      </c>
      <c r="BG57" s="23">
        <f>IF(AT57="","",IFERROR(IF(ISNUMBER(INDEX($A57:$AJ57,MATCH(Lists!$L$15,$A$1:$AJ$1,0))),INDEX($A57:$AJ57,MATCH(Lists!$L$15,$A$1:$AJ$1,0)),DATE(VALUE(LEFT(IFERROR(TRIM(INDEX($A57:$AJ57,MATCH(Lists!$L$15,$A$1:$AJ$1,0))&amp;""),""),4)),VALUE(MID(IFERROR(TRIM(INDEX($A57:$AJ57,MATCH(Lists!$L$15,$A$1:$AJ$1,0))&amp;""),""),6,2)),VALUE(MID(IFERROR(TRIM(INDEX($A57:$AJ57,MATCH(Lists!$L$15,$A$1:$AJ$1,0))&amp;""),""),9,2)))+TIME(VALUE(MID(IFERROR(TRIM(INDEX($A57:$AJ57,MATCH(Lists!$L$15,$A$1:$AJ$1,0))&amp;""),""),12,2)),VALUE(MID(IFERROR(TRIM(INDEX($A57:$AJ57,MATCH(Lists!$L$15,$A$1:$AJ$1,0))&amp;""),""),15,2)),VALUE(MID(IFERROR(TRIM(INDEX($A57:$AJ57,MATCH(Lists!$L$15,$A$1:$AJ$1,0))&amp;""),""),18,2)))),""))</f>
        <v/>
      </c>
      <c r="BH57" s="22">
        <f>IF(AT57="","",IF(AL57="","New",AL57))</f>
        <v/>
      </c>
      <c r="BI57" s="22">
        <f>IF(AT57="",0,IF(OR(BH57="Hired",BH57="Not now"),0,1))</f>
        <v/>
      </c>
      <c r="BJ57" s="22">
        <f>IF(AT57="","",IF(COUNTIF(AN57:AQ57,"No")&gt;0,"Has a No",IF(COUNTIF(AN57:AQ57,"Yes")=4,"All yes","Still checking")))</f>
        <v/>
      </c>
      <c r="BK57" s="22">
        <f>IF(AT57="","",IF(AND(BH57="New",NOT(ISNUMBER(AM57)),ISNUMBER(BG57)),IF(Pipeline!$M$14-INT(BG57)&gt;Pipeline!$M$15,"Reply due",""),""))</f>
        <v/>
      </c>
      <c r="BL57" s="22">
        <f>IF(AT57="","",IF(AND(ISNUMBER(AM57),ISNUMBER(BG57)),MAX(0,AM57-INT(BG57)),""))</f>
        <v/>
      </c>
      <c r="BM57" s="22">
        <f>IF(BI57=0,0,IF(AND(OR('Shift match'!$B$5="",ISNUMBER(SEARCH('Shift match'!$B$5,AY57))),OR('Shift match'!$B$6="",ISNUMBER(SEARCH('Shift match'!$B$6,BA57)))),1,0))</f>
        <v/>
      </c>
      <c r="BN57" s="22">
        <f>IF(BM57=1,SUM($BM$2:BM57),"")</f>
        <v/>
      </c>
      <c r="BO57" s="22">
        <f>IF(AT57="",0,IF(AX57="",0,IF(COUNTIF($AX$2:AX57,AX57)=1,1,0)))</f>
        <v/>
      </c>
      <c r="BP57" s="22">
        <f>IF(BO57=1,SUM($BO$2:BO57),"")</f>
        <v/>
      </c>
    </row>
    <row r="58">
      <c r="AK58" s="19" t="n"/>
      <c r="AL58" s="24" t="n"/>
      <c r="AM58" s="25" t="n"/>
      <c r="AN58" s="24" t="n"/>
      <c r="AO58" s="24" t="n"/>
      <c r="AP58" s="24" t="n"/>
      <c r="AQ58" s="24" t="n"/>
      <c r="AR58" s="24" t="n"/>
      <c r="AS58" s="19" t="n"/>
      <c r="AT58" s="22">
        <f>IFERROR(TRIM(INDEX($A58:$AJ58,MATCH(Lists!$L$2,$A$1:$AJ$1,0))&amp;""),"")</f>
        <v/>
      </c>
      <c r="AU58" s="22">
        <f>IF(AT58="","",IFERROR(TRIM(INDEX($A58:$AJ58,MATCH(Lists!$L$3,$A$1:$AJ$1,0))&amp;""),""))</f>
        <v/>
      </c>
      <c r="AV58" s="22">
        <f>IF(AT58="","",LOWER(IFERROR(TRIM(INDEX($A58:$AJ58,MATCH(Lists!$L$4,$A$1:$AJ$1,0))&amp;""),"")))</f>
        <v/>
      </c>
      <c r="AW58" s="22">
        <f>IF(AT58="","",IFERROR(TRIM(INDEX($A58:$AJ58,MATCH(Lists!$L$5,$A$1:$AJ$1,0))&amp;""),""))</f>
        <v/>
      </c>
      <c r="AX58" s="22">
        <f>IF(AT58="","",IFERROR(TRIM(INDEX($A58:$AJ58,MATCH(Lists!$L$6,$A$1:$AJ$1,0))&amp;""),""))</f>
        <v/>
      </c>
      <c r="AY58" s="22">
        <f>IF(AT58="","",IFERROR(TRIM(INDEX($A58:$AJ58,MATCH(Lists!$L$7,$A$1:$AJ$1,0))&amp;""),""))</f>
        <v/>
      </c>
      <c r="AZ58" s="22">
        <f>IF(AT58="","",IFERROR(TRIM(INDEX($A58:$AJ58,MATCH(Lists!$L$8,$A$1:$AJ$1,0))&amp;""),""))</f>
        <v/>
      </c>
      <c r="BA58" s="22">
        <f>IF(AT58="","",IFERROR(TRIM(INDEX($A58:$AJ58,MATCH(Lists!$L$9,$A$1:$AJ$1,0))&amp;""),""))</f>
        <v/>
      </c>
      <c r="BB58" s="22">
        <f>IF(AT58="","",IFERROR(TRIM(INDEX($A58:$AJ58,MATCH(Lists!$L$10,$A$1:$AJ$1,0))&amp;""),""))</f>
        <v/>
      </c>
      <c r="BC58" s="22">
        <f>IF(AT58="","",IFERROR(TRIM(INDEX($A58:$AJ58,MATCH(Lists!$L$11,$A$1:$AJ$1,0))&amp;""),""))</f>
        <v/>
      </c>
      <c r="BD58" s="22">
        <f>IF(AT58="","",IFERROR(TRIM(INDEX($A58:$AJ58,MATCH(Lists!$L$12,$A$1:$AJ$1,0))&amp;""),""))</f>
        <v/>
      </c>
      <c r="BE58" s="23">
        <f>IF(AT58="","",IFERROR(IF(TRIM(INDEX($A58:$AJ58,MATCH(Lists!$L$13,$A$1:$AJ$1,0))&amp;"")="","",IF(ISNUMBER(INDEX($A58:$AJ58,MATCH(Lists!$L$13,$A$1:$AJ$1,0))),INT(INDEX($A58:$AJ58,MATCH(Lists!$L$13,$A$1:$AJ$1,0))),DATE(VALUE(LEFT(INDEX($A58:$AJ58,MATCH(Lists!$L$13,$A$1:$AJ$1,0)),4)),VALUE(MID(INDEX($A58:$AJ58,MATCH(Lists!$L$13,$A$1:$AJ$1,0)),6,2)),VALUE(MID(INDEX($A58:$AJ58,MATCH(Lists!$L$13,$A$1:$AJ$1,0)),9,2))))),""))</f>
        <v/>
      </c>
      <c r="BF58" s="22">
        <f>IF(AT58="","",IFERROR(TRIM(INDEX($A58:$AJ58,MATCH(Lists!$L$14,$A$1:$AJ$1,0))&amp;""),""))</f>
        <v/>
      </c>
      <c r="BG58" s="23">
        <f>IF(AT58="","",IFERROR(IF(ISNUMBER(INDEX($A58:$AJ58,MATCH(Lists!$L$15,$A$1:$AJ$1,0))),INDEX($A58:$AJ58,MATCH(Lists!$L$15,$A$1:$AJ$1,0)),DATE(VALUE(LEFT(IFERROR(TRIM(INDEX($A58:$AJ58,MATCH(Lists!$L$15,$A$1:$AJ$1,0))&amp;""),""),4)),VALUE(MID(IFERROR(TRIM(INDEX($A58:$AJ58,MATCH(Lists!$L$15,$A$1:$AJ$1,0))&amp;""),""),6,2)),VALUE(MID(IFERROR(TRIM(INDEX($A58:$AJ58,MATCH(Lists!$L$15,$A$1:$AJ$1,0))&amp;""),""),9,2)))+TIME(VALUE(MID(IFERROR(TRIM(INDEX($A58:$AJ58,MATCH(Lists!$L$15,$A$1:$AJ$1,0))&amp;""),""),12,2)),VALUE(MID(IFERROR(TRIM(INDEX($A58:$AJ58,MATCH(Lists!$L$15,$A$1:$AJ$1,0))&amp;""),""),15,2)),VALUE(MID(IFERROR(TRIM(INDEX($A58:$AJ58,MATCH(Lists!$L$15,$A$1:$AJ$1,0))&amp;""),""),18,2)))),""))</f>
        <v/>
      </c>
      <c r="BH58" s="22">
        <f>IF(AT58="","",IF(AL58="","New",AL58))</f>
        <v/>
      </c>
      <c r="BI58" s="22">
        <f>IF(AT58="",0,IF(OR(BH58="Hired",BH58="Not now"),0,1))</f>
        <v/>
      </c>
      <c r="BJ58" s="22">
        <f>IF(AT58="","",IF(COUNTIF(AN58:AQ58,"No")&gt;0,"Has a No",IF(COUNTIF(AN58:AQ58,"Yes")=4,"All yes","Still checking")))</f>
        <v/>
      </c>
      <c r="BK58" s="22">
        <f>IF(AT58="","",IF(AND(BH58="New",NOT(ISNUMBER(AM58)),ISNUMBER(BG58)),IF(Pipeline!$M$14-INT(BG58)&gt;Pipeline!$M$15,"Reply due",""),""))</f>
        <v/>
      </c>
      <c r="BL58" s="22">
        <f>IF(AT58="","",IF(AND(ISNUMBER(AM58),ISNUMBER(BG58)),MAX(0,AM58-INT(BG58)),""))</f>
        <v/>
      </c>
      <c r="BM58" s="22">
        <f>IF(BI58=0,0,IF(AND(OR('Shift match'!$B$5="",ISNUMBER(SEARCH('Shift match'!$B$5,AY58))),OR('Shift match'!$B$6="",ISNUMBER(SEARCH('Shift match'!$B$6,BA58)))),1,0))</f>
        <v/>
      </c>
      <c r="BN58" s="22">
        <f>IF(BM58=1,SUM($BM$2:BM58),"")</f>
        <v/>
      </c>
      <c r="BO58" s="22">
        <f>IF(AT58="",0,IF(AX58="",0,IF(COUNTIF($AX$2:AX58,AX58)=1,1,0)))</f>
        <v/>
      </c>
      <c r="BP58" s="22">
        <f>IF(BO58=1,SUM($BO$2:BO58),"")</f>
        <v/>
      </c>
    </row>
    <row r="59">
      <c r="AK59" s="19" t="n"/>
      <c r="AL59" s="24" t="n"/>
      <c r="AM59" s="25" t="n"/>
      <c r="AN59" s="24" t="n"/>
      <c r="AO59" s="24" t="n"/>
      <c r="AP59" s="24" t="n"/>
      <c r="AQ59" s="24" t="n"/>
      <c r="AR59" s="24" t="n"/>
      <c r="AS59" s="19" t="n"/>
      <c r="AT59" s="22">
        <f>IFERROR(TRIM(INDEX($A59:$AJ59,MATCH(Lists!$L$2,$A$1:$AJ$1,0))&amp;""),"")</f>
        <v/>
      </c>
      <c r="AU59" s="22">
        <f>IF(AT59="","",IFERROR(TRIM(INDEX($A59:$AJ59,MATCH(Lists!$L$3,$A$1:$AJ$1,0))&amp;""),""))</f>
        <v/>
      </c>
      <c r="AV59" s="22">
        <f>IF(AT59="","",LOWER(IFERROR(TRIM(INDEX($A59:$AJ59,MATCH(Lists!$L$4,$A$1:$AJ$1,0))&amp;""),"")))</f>
        <v/>
      </c>
      <c r="AW59" s="22">
        <f>IF(AT59="","",IFERROR(TRIM(INDEX($A59:$AJ59,MATCH(Lists!$L$5,$A$1:$AJ$1,0))&amp;""),""))</f>
        <v/>
      </c>
      <c r="AX59" s="22">
        <f>IF(AT59="","",IFERROR(TRIM(INDEX($A59:$AJ59,MATCH(Lists!$L$6,$A$1:$AJ$1,0))&amp;""),""))</f>
        <v/>
      </c>
      <c r="AY59" s="22">
        <f>IF(AT59="","",IFERROR(TRIM(INDEX($A59:$AJ59,MATCH(Lists!$L$7,$A$1:$AJ$1,0))&amp;""),""))</f>
        <v/>
      </c>
      <c r="AZ59" s="22">
        <f>IF(AT59="","",IFERROR(TRIM(INDEX($A59:$AJ59,MATCH(Lists!$L$8,$A$1:$AJ$1,0))&amp;""),""))</f>
        <v/>
      </c>
      <c r="BA59" s="22">
        <f>IF(AT59="","",IFERROR(TRIM(INDEX($A59:$AJ59,MATCH(Lists!$L$9,$A$1:$AJ$1,0))&amp;""),""))</f>
        <v/>
      </c>
      <c r="BB59" s="22">
        <f>IF(AT59="","",IFERROR(TRIM(INDEX($A59:$AJ59,MATCH(Lists!$L$10,$A$1:$AJ$1,0))&amp;""),""))</f>
        <v/>
      </c>
      <c r="BC59" s="22">
        <f>IF(AT59="","",IFERROR(TRIM(INDEX($A59:$AJ59,MATCH(Lists!$L$11,$A$1:$AJ$1,0))&amp;""),""))</f>
        <v/>
      </c>
      <c r="BD59" s="22">
        <f>IF(AT59="","",IFERROR(TRIM(INDEX($A59:$AJ59,MATCH(Lists!$L$12,$A$1:$AJ$1,0))&amp;""),""))</f>
        <v/>
      </c>
      <c r="BE59" s="23">
        <f>IF(AT59="","",IFERROR(IF(TRIM(INDEX($A59:$AJ59,MATCH(Lists!$L$13,$A$1:$AJ$1,0))&amp;"")="","",IF(ISNUMBER(INDEX($A59:$AJ59,MATCH(Lists!$L$13,$A$1:$AJ$1,0))),INT(INDEX($A59:$AJ59,MATCH(Lists!$L$13,$A$1:$AJ$1,0))),DATE(VALUE(LEFT(INDEX($A59:$AJ59,MATCH(Lists!$L$13,$A$1:$AJ$1,0)),4)),VALUE(MID(INDEX($A59:$AJ59,MATCH(Lists!$L$13,$A$1:$AJ$1,0)),6,2)),VALUE(MID(INDEX($A59:$AJ59,MATCH(Lists!$L$13,$A$1:$AJ$1,0)),9,2))))),""))</f>
        <v/>
      </c>
      <c r="BF59" s="22">
        <f>IF(AT59="","",IFERROR(TRIM(INDEX($A59:$AJ59,MATCH(Lists!$L$14,$A$1:$AJ$1,0))&amp;""),""))</f>
        <v/>
      </c>
      <c r="BG59" s="23">
        <f>IF(AT59="","",IFERROR(IF(ISNUMBER(INDEX($A59:$AJ59,MATCH(Lists!$L$15,$A$1:$AJ$1,0))),INDEX($A59:$AJ59,MATCH(Lists!$L$15,$A$1:$AJ$1,0)),DATE(VALUE(LEFT(IFERROR(TRIM(INDEX($A59:$AJ59,MATCH(Lists!$L$15,$A$1:$AJ$1,0))&amp;""),""),4)),VALUE(MID(IFERROR(TRIM(INDEX($A59:$AJ59,MATCH(Lists!$L$15,$A$1:$AJ$1,0))&amp;""),""),6,2)),VALUE(MID(IFERROR(TRIM(INDEX($A59:$AJ59,MATCH(Lists!$L$15,$A$1:$AJ$1,0))&amp;""),""),9,2)))+TIME(VALUE(MID(IFERROR(TRIM(INDEX($A59:$AJ59,MATCH(Lists!$L$15,$A$1:$AJ$1,0))&amp;""),""),12,2)),VALUE(MID(IFERROR(TRIM(INDEX($A59:$AJ59,MATCH(Lists!$L$15,$A$1:$AJ$1,0))&amp;""),""),15,2)),VALUE(MID(IFERROR(TRIM(INDEX($A59:$AJ59,MATCH(Lists!$L$15,$A$1:$AJ$1,0))&amp;""),""),18,2)))),""))</f>
        <v/>
      </c>
      <c r="BH59" s="22">
        <f>IF(AT59="","",IF(AL59="","New",AL59))</f>
        <v/>
      </c>
      <c r="BI59" s="22">
        <f>IF(AT59="",0,IF(OR(BH59="Hired",BH59="Not now"),0,1))</f>
        <v/>
      </c>
      <c r="BJ59" s="22">
        <f>IF(AT59="","",IF(COUNTIF(AN59:AQ59,"No")&gt;0,"Has a No",IF(COUNTIF(AN59:AQ59,"Yes")=4,"All yes","Still checking")))</f>
        <v/>
      </c>
      <c r="BK59" s="22">
        <f>IF(AT59="","",IF(AND(BH59="New",NOT(ISNUMBER(AM59)),ISNUMBER(BG59)),IF(Pipeline!$M$14-INT(BG59)&gt;Pipeline!$M$15,"Reply due",""),""))</f>
        <v/>
      </c>
      <c r="BL59" s="22">
        <f>IF(AT59="","",IF(AND(ISNUMBER(AM59),ISNUMBER(BG59)),MAX(0,AM59-INT(BG59)),""))</f>
        <v/>
      </c>
      <c r="BM59" s="22">
        <f>IF(BI59=0,0,IF(AND(OR('Shift match'!$B$5="",ISNUMBER(SEARCH('Shift match'!$B$5,AY59))),OR('Shift match'!$B$6="",ISNUMBER(SEARCH('Shift match'!$B$6,BA59)))),1,0))</f>
        <v/>
      </c>
      <c r="BN59" s="22">
        <f>IF(BM59=1,SUM($BM$2:BM59),"")</f>
        <v/>
      </c>
      <c r="BO59" s="22">
        <f>IF(AT59="",0,IF(AX59="",0,IF(COUNTIF($AX$2:AX59,AX59)=1,1,0)))</f>
        <v/>
      </c>
      <c r="BP59" s="22">
        <f>IF(BO59=1,SUM($BO$2:BO59),"")</f>
        <v/>
      </c>
    </row>
    <row r="60">
      <c r="AK60" s="19" t="n"/>
      <c r="AL60" s="24" t="n"/>
      <c r="AM60" s="25" t="n"/>
      <c r="AN60" s="24" t="n"/>
      <c r="AO60" s="24" t="n"/>
      <c r="AP60" s="24" t="n"/>
      <c r="AQ60" s="24" t="n"/>
      <c r="AR60" s="24" t="n"/>
      <c r="AS60" s="19" t="n"/>
      <c r="AT60" s="22">
        <f>IFERROR(TRIM(INDEX($A60:$AJ60,MATCH(Lists!$L$2,$A$1:$AJ$1,0))&amp;""),"")</f>
        <v/>
      </c>
      <c r="AU60" s="22">
        <f>IF(AT60="","",IFERROR(TRIM(INDEX($A60:$AJ60,MATCH(Lists!$L$3,$A$1:$AJ$1,0))&amp;""),""))</f>
        <v/>
      </c>
      <c r="AV60" s="22">
        <f>IF(AT60="","",LOWER(IFERROR(TRIM(INDEX($A60:$AJ60,MATCH(Lists!$L$4,$A$1:$AJ$1,0))&amp;""),"")))</f>
        <v/>
      </c>
      <c r="AW60" s="22">
        <f>IF(AT60="","",IFERROR(TRIM(INDEX($A60:$AJ60,MATCH(Lists!$L$5,$A$1:$AJ$1,0))&amp;""),""))</f>
        <v/>
      </c>
      <c r="AX60" s="22">
        <f>IF(AT60="","",IFERROR(TRIM(INDEX($A60:$AJ60,MATCH(Lists!$L$6,$A$1:$AJ$1,0))&amp;""),""))</f>
        <v/>
      </c>
      <c r="AY60" s="22">
        <f>IF(AT60="","",IFERROR(TRIM(INDEX($A60:$AJ60,MATCH(Lists!$L$7,$A$1:$AJ$1,0))&amp;""),""))</f>
        <v/>
      </c>
      <c r="AZ60" s="22">
        <f>IF(AT60="","",IFERROR(TRIM(INDEX($A60:$AJ60,MATCH(Lists!$L$8,$A$1:$AJ$1,0))&amp;""),""))</f>
        <v/>
      </c>
      <c r="BA60" s="22">
        <f>IF(AT60="","",IFERROR(TRIM(INDEX($A60:$AJ60,MATCH(Lists!$L$9,$A$1:$AJ$1,0))&amp;""),""))</f>
        <v/>
      </c>
      <c r="BB60" s="22">
        <f>IF(AT60="","",IFERROR(TRIM(INDEX($A60:$AJ60,MATCH(Lists!$L$10,$A$1:$AJ$1,0))&amp;""),""))</f>
        <v/>
      </c>
      <c r="BC60" s="22">
        <f>IF(AT60="","",IFERROR(TRIM(INDEX($A60:$AJ60,MATCH(Lists!$L$11,$A$1:$AJ$1,0))&amp;""),""))</f>
        <v/>
      </c>
      <c r="BD60" s="22">
        <f>IF(AT60="","",IFERROR(TRIM(INDEX($A60:$AJ60,MATCH(Lists!$L$12,$A$1:$AJ$1,0))&amp;""),""))</f>
        <v/>
      </c>
      <c r="BE60" s="23">
        <f>IF(AT60="","",IFERROR(IF(TRIM(INDEX($A60:$AJ60,MATCH(Lists!$L$13,$A$1:$AJ$1,0))&amp;"")="","",IF(ISNUMBER(INDEX($A60:$AJ60,MATCH(Lists!$L$13,$A$1:$AJ$1,0))),INT(INDEX($A60:$AJ60,MATCH(Lists!$L$13,$A$1:$AJ$1,0))),DATE(VALUE(LEFT(INDEX($A60:$AJ60,MATCH(Lists!$L$13,$A$1:$AJ$1,0)),4)),VALUE(MID(INDEX($A60:$AJ60,MATCH(Lists!$L$13,$A$1:$AJ$1,0)),6,2)),VALUE(MID(INDEX($A60:$AJ60,MATCH(Lists!$L$13,$A$1:$AJ$1,0)),9,2))))),""))</f>
        <v/>
      </c>
      <c r="BF60" s="22">
        <f>IF(AT60="","",IFERROR(TRIM(INDEX($A60:$AJ60,MATCH(Lists!$L$14,$A$1:$AJ$1,0))&amp;""),""))</f>
        <v/>
      </c>
      <c r="BG60" s="23">
        <f>IF(AT60="","",IFERROR(IF(ISNUMBER(INDEX($A60:$AJ60,MATCH(Lists!$L$15,$A$1:$AJ$1,0))),INDEX($A60:$AJ60,MATCH(Lists!$L$15,$A$1:$AJ$1,0)),DATE(VALUE(LEFT(IFERROR(TRIM(INDEX($A60:$AJ60,MATCH(Lists!$L$15,$A$1:$AJ$1,0))&amp;""),""),4)),VALUE(MID(IFERROR(TRIM(INDEX($A60:$AJ60,MATCH(Lists!$L$15,$A$1:$AJ$1,0))&amp;""),""),6,2)),VALUE(MID(IFERROR(TRIM(INDEX($A60:$AJ60,MATCH(Lists!$L$15,$A$1:$AJ$1,0))&amp;""),""),9,2)))+TIME(VALUE(MID(IFERROR(TRIM(INDEX($A60:$AJ60,MATCH(Lists!$L$15,$A$1:$AJ$1,0))&amp;""),""),12,2)),VALUE(MID(IFERROR(TRIM(INDEX($A60:$AJ60,MATCH(Lists!$L$15,$A$1:$AJ$1,0))&amp;""),""),15,2)),VALUE(MID(IFERROR(TRIM(INDEX($A60:$AJ60,MATCH(Lists!$L$15,$A$1:$AJ$1,0))&amp;""),""),18,2)))),""))</f>
        <v/>
      </c>
      <c r="BH60" s="22">
        <f>IF(AT60="","",IF(AL60="","New",AL60))</f>
        <v/>
      </c>
      <c r="BI60" s="22">
        <f>IF(AT60="",0,IF(OR(BH60="Hired",BH60="Not now"),0,1))</f>
        <v/>
      </c>
      <c r="BJ60" s="22">
        <f>IF(AT60="","",IF(COUNTIF(AN60:AQ60,"No")&gt;0,"Has a No",IF(COUNTIF(AN60:AQ60,"Yes")=4,"All yes","Still checking")))</f>
        <v/>
      </c>
      <c r="BK60" s="22">
        <f>IF(AT60="","",IF(AND(BH60="New",NOT(ISNUMBER(AM60)),ISNUMBER(BG60)),IF(Pipeline!$M$14-INT(BG60)&gt;Pipeline!$M$15,"Reply due",""),""))</f>
        <v/>
      </c>
      <c r="BL60" s="22">
        <f>IF(AT60="","",IF(AND(ISNUMBER(AM60),ISNUMBER(BG60)),MAX(0,AM60-INT(BG60)),""))</f>
        <v/>
      </c>
      <c r="BM60" s="22">
        <f>IF(BI60=0,0,IF(AND(OR('Shift match'!$B$5="",ISNUMBER(SEARCH('Shift match'!$B$5,AY60))),OR('Shift match'!$B$6="",ISNUMBER(SEARCH('Shift match'!$B$6,BA60)))),1,0))</f>
        <v/>
      </c>
      <c r="BN60" s="22">
        <f>IF(BM60=1,SUM($BM$2:BM60),"")</f>
        <v/>
      </c>
      <c r="BO60" s="22">
        <f>IF(AT60="",0,IF(AX60="",0,IF(COUNTIF($AX$2:AX60,AX60)=1,1,0)))</f>
        <v/>
      </c>
      <c r="BP60" s="22">
        <f>IF(BO60=1,SUM($BO$2:BO60),"")</f>
        <v/>
      </c>
    </row>
    <row r="61">
      <c r="AK61" s="19" t="n"/>
      <c r="AL61" s="24" t="n"/>
      <c r="AM61" s="25" t="n"/>
      <c r="AN61" s="24" t="n"/>
      <c r="AO61" s="24" t="n"/>
      <c r="AP61" s="24" t="n"/>
      <c r="AQ61" s="24" t="n"/>
      <c r="AR61" s="24" t="n"/>
      <c r="AS61" s="19" t="n"/>
      <c r="AT61" s="22">
        <f>IFERROR(TRIM(INDEX($A61:$AJ61,MATCH(Lists!$L$2,$A$1:$AJ$1,0))&amp;""),"")</f>
        <v/>
      </c>
      <c r="AU61" s="22">
        <f>IF(AT61="","",IFERROR(TRIM(INDEX($A61:$AJ61,MATCH(Lists!$L$3,$A$1:$AJ$1,0))&amp;""),""))</f>
        <v/>
      </c>
      <c r="AV61" s="22">
        <f>IF(AT61="","",LOWER(IFERROR(TRIM(INDEX($A61:$AJ61,MATCH(Lists!$L$4,$A$1:$AJ$1,0))&amp;""),"")))</f>
        <v/>
      </c>
      <c r="AW61" s="22">
        <f>IF(AT61="","",IFERROR(TRIM(INDEX($A61:$AJ61,MATCH(Lists!$L$5,$A$1:$AJ$1,0))&amp;""),""))</f>
        <v/>
      </c>
      <c r="AX61" s="22">
        <f>IF(AT61="","",IFERROR(TRIM(INDEX($A61:$AJ61,MATCH(Lists!$L$6,$A$1:$AJ$1,0))&amp;""),""))</f>
        <v/>
      </c>
      <c r="AY61" s="22">
        <f>IF(AT61="","",IFERROR(TRIM(INDEX($A61:$AJ61,MATCH(Lists!$L$7,$A$1:$AJ$1,0))&amp;""),""))</f>
        <v/>
      </c>
      <c r="AZ61" s="22">
        <f>IF(AT61="","",IFERROR(TRIM(INDEX($A61:$AJ61,MATCH(Lists!$L$8,$A$1:$AJ$1,0))&amp;""),""))</f>
        <v/>
      </c>
      <c r="BA61" s="22">
        <f>IF(AT61="","",IFERROR(TRIM(INDEX($A61:$AJ61,MATCH(Lists!$L$9,$A$1:$AJ$1,0))&amp;""),""))</f>
        <v/>
      </c>
      <c r="BB61" s="22">
        <f>IF(AT61="","",IFERROR(TRIM(INDEX($A61:$AJ61,MATCH(Lists!$L$10,$A$1:$AJ$1,0))&amp;""),""))</f>
        <v/>
      </c>
      <c r="BC61" s="22">
        <f>IF(AT61="","",IFERROR(TRIM(INDEX($A61:$AJ61,MATCH(Lists!$L$11,$A$1:$AJ$1,0))&amp;""),""))</f>
        <v/>
      </c>
      <c r="BD61" s="22">
        <f>IF(AT61="","",IFERROR(TRIM(INDEX($A61:$AJ61,MATCH(Lists!$L$12,$A$1:$AJ$1,0))&amp;""),""))</f>
        <v/>
      </c>
      <c r="BE61" s="23">
        <f>IF(AT61="","",IFERROR(IF(TRIM(INDEX($A61:$AJ61,MATCH(Lists!$L$13,$A$1:$AJ$1,0))&amp;"")="","",IF(ISNUMBER(INDEX($A61:$AJ61,MATCH(Lists!$L$13,$A$1:$AJ$1,0))),INT(INDEX($A61:$AJ61,MATCH(Lists!$L$13,$A$1:$AJ$1,0))),DATE(VALUE(LEFT(INDEX($A61:$AJ61,MATCH(Lists!$L$13,$A$1:$AJ$1,0)),4)),VALUE(MID(INDEX($A61:$AJ61,MATCH(Lists!$L$13,$A$1:$AJ$1,0)),6,2)),VALUE(MID(INDEX($A61:$AJ61,MATCH(Lists!$L$13,$A$1:$AJ$1,0)),9,2))))),""))</f>
        <v/>
      </c>
      <c r="BF61" s="22">
        <f>IF(AT61="","",IFERROR(TRIM(INDEX($A61:$AJ61,MATCH(Lists!$L$14,$A$1:$AJ$1,0))&amp;""),""))</f>
        <v/>
      </c>
      <c r="BG61" s="23">
        <f>IF(AT61="","",IFERROR(IF(ISNUMBER(INDEX($A61:$AJ61,MATCH(Lists!$L$15,$A$1:$AJ$1,0))),INDEX($A61:$AJ61,MATCH(Lists!$L$15,$A$1:$AJ$1,0)),DATE(VALUE(LEFT(IFERROR(TRIM(INDEX($A61:$AJ61,MATCH(Lists!$L$15,$A$1:$AJ$1,0))&amp;""),""),4)),VALUE(MID(IFERROR(TRIM(INDEX($A61:$AJ61,MATCH(Lists!$L$15,$A$1:$AJ$1,0))&amp;""),""),6,2)),VALUE(MID(IFERROR(TRIM(INDEX($A61:$AJ61,MATCH(Lists!$L$15,$A$1:$AJ$1,0))&amp;""),""),9,2)))+TIME(VALUE(MID(IFERROR(TRIM(INDEX($A61:$AJ61,MATCH(Lists!$L$15,$A$1:$AJ$1,0))&amp;""),""),12,2)),VALUE(MID(IFERROR(TRIM(INDEX($A61:$AJ61,MATCH(Lists!$L$15,$A$1:$AJ$1,0))&amp;""),""),15,2)),VALUE(MID(IFERROR(TRIM(INDEX($A61:$AJ61,MATCH(Lists!$L$15,$A$1:$AJ$1,0))&amp;""),""),18,2)))),""))</f>
        <v/>
      </c>
      <c r="BH61" s="22">
        <f>IF(AT61="","",IF(AL61="","New",AL61))</f>
        <v/>
      </c>
      <c r="BI61" s="22">
        <f>IF(AT61="",0,IF(OR(BH61="Hired",BH61="Not now"),0,1))</f>
        <v/>
      </c>
      <c r="BJ61" s="22">
        <f>IF(AT61="","",IF(COUNTIF(AN61:AQ61,"No")&gt;0,"Has a No",IF(COUNTIF(AN61:AQ61,"Yes")=4,"All yes","Still checking")))</f>
        <v/>
      </c>
      <c r="BK61" s="22">
        <f>IF(AT61="","",IF(AND(BH61="New",NOT(ISNUMBER(AM61)),ISNUMBER(BG61)),IF(Pipeline!$M$14-INT(BG61)&gt;Pipeline!$M$15,"Reply due",""),""))</f>
        <v/>
      </c>
      <c r="BL61" s="22">
        <f>IF(AT61="","",IF(AND(ISNUMBER(AM61),ISNUMBER(BG61)),MAX(0,AM61-INT(BG61)),""))</f>
        <v/>
      </c>
      <c r="BM61" s="22">
        <f>IF(BI61=0,0,IF(AND(OR('Shift match'!$B$5="",ISNUMBER(SEARCH('Shift match'!$B$5,AY61))),OR('Shift match'!$B$6="",ISNUMBER(SEARCH('Shift match'!$B$6,BA61)))),1,0))</f>
        <v/>
      </c>
      <c r="BN61" s="22">
        <f>IF(BM61=1,SUM($BM$2:BM61),"")</f>
        <v/>
      </c>
      <c r="BO61" s="22">
        <f>IF(AT61="",0,IF(AX61="",0,IF(COUNTIF($AX$2:AX61,AX61)=1,1,0)))</f>
        <v/>
      </c>
      <c r="BP61" s="22">
        <f>IF(BO61=1,SUM($BO$2:BO61),"")</f>
        <v/>
      </c>
    </row>
    <row r="62">
      <c r="AK62" s="19" t="n"/>
      <c r="AL62" s="24" t="n"/>
      <c r="AM62" s="25" t="n"/>
      <c r="AN62" s="24" t="n"/>
      <c r="AO62" s="24" t="n"/>
      <c r="AP62" s="24" t="n"/>
      <c r="AQ62" s="24" t="n"/>
      <c r="AR62" s="24" t="n"/>
      <c r="AS62" s="19" t="n"/>
      <c r="AT62" s="22">
        <f>IFERROR(TRIM(INDEX($A62:$AJ62,MATCH(Lists!$L$2,$A$1:$AJ$1,0))&amp;""),"")</f>
        <v/>
      </c>
      <c r="AU62" s="22">
        <f>IF(AT62="","",IFERROR(TRIM(INDEX($A62:$AJ62,MATCH(Lists!$L$3,$A$1:$AJ$1,0))&amp;""),""))</f>
        <v/>
      </c>
      <c r="AV62" s="22">
        <f>IF(AT62="","",LOWER(IFERROR(TRIM(INDEX($A62:$AJ62,MATCH(Lists!$L$4,$A$1:$AJ$1,0))&amp;""),"")))</f>
        <v/>
      </c>
      <c r="AW62" s="22">
        <f>IF(AT62="","",IFERROR(TRIM(INDEX($A62:$AJ62,MATCH(Lists!$L$5,$A$1:$AJ$1,0))&amp;""),""))</f>
        <v/>
      </c>
      <c r="AX62" s="22">
        <f>IF(AT62="","",IFERROR(TRIM(INDEX($A62:$AJ62,MATCH(Lists!$L$6,$A$1:$AJ$1,0))&amp;""),""))</f>
        <v/>
      </c>
      <c r="AY62" s="22">
        <f>IF(AT62="","",IFERROR(TRIM(INDEX($A62:$AJ62,MATCH(Lists!$L$7,$A$1:$AJ$1,0))&amp;""),""))</f>
        <v/>
      </c>
      <c r="AZ62" s="22">
        <f>IF(AT62="","",IFERROR(TRIM(INDEX($A62:$AJ62,MATCH(Lists!$L$8,$A$1:$AJ$1,0))&amp;""),""))</f>
        <v/>
      </c>
      <c r="BA62" s="22">
        <f>IF(AT62="","",IFERROR(TRIM(INDEX($A62:$AJ62,MATCH(Lists!$L$9,$A$1:$AJ$1,0))&amp;""),""))</f>
        <v/>
      </c>
      <c r="BB62" s="22">
        <f>IF(AT62="","",IFERROR(TRIM(INDEX($A62:$AJ62,MATCH(Lists!$L$10,$A$1:$AJ$1,0))&amp;""),""))</f>
        <v/>
      </c>
      <c r="BC62" s="22">
        <f>IF(AT62="","",IFERROR(TRIM(INDEX($A62:$AJ62,MATCH(Lists!$L$11,$A$1:$AJ$1,0))&amp;""),""))</f>
        <v/>
      </c>
      <c r="BD62" s="22">
        <f>IF(AT62="","",IFERROR(TRIM(INDEX($A62:$AJ62,MATCH(Lists!$L$12,$A$1:$AJ$1,0))&amp;""),""))</f>
        <v/>
      </c>
      <c r="BE62" s="23">
        <f>IF(AT62="","",IFERROR(IF(TRIM(INDEX($A62:$AJ62,MATCH(Lists!$L$13,$A$1:$AJ$1,0))&amp;"")="","",IF(ISNUMBER(INDEX($A62:$AJ62,MATCH(Lists!$L$13,$A$1:$AJ$1,0))),INT(INDEX($A62:$AJ62,MATCH(Lists!$L$13,$A$1:$AJ$1,0))),DATE(VALUE(LEFT(INDEX($A62:$AJ62,MATCH(Lists!$L$13,$A$1:$AJ$1,0)),4)),VALUE(MID(INDEX($A62:$AJ62,MATCH(Lists!$L$13,$A$1:$AJ$1,0)),6,2)),VALUE(MID(INDEX($A62:$AJ62,MATCH(Lists!$L$13,$A$1:$AJ$1,0)),9,2))))),""))</f>
        <v/>
      </c>
      <c r="BF62" s="22">
        <f>IF(AT62="","",IFERROR(TRIM(INDEX($A62:$AJ62,MATCH(Lists!$L$14,$A$1:$AJ$1,0))&amp;""),""))</f>
        <v/>
      </c>
      <c r="BG62" s="23">
        <f>IF(AT62="","",IFERROR(IF(ISNUMBER(INDEX($A62:$AJ62,MATCH(Lists!$L$15,$A$1:$AJ$1,0))),INDEX($A62:$AJ62,MATCH(Lists!$L$15,$A$1:$AJ$1,0)),DATE(VALUE(LEFT(IFERROR(TRIM(INDEX($A62:$AJ62,MATCH(Lists!$L$15,$A$1:$AJ$1,0))&amp;""),""),4)),VALUE(MID(IFERROR(TRIM(INDEX($A62:$AJ62,MATCH(Lists!$L$15,$A$1:$AJ$1,0))&amp;""),""),6,2)),VALUE(MID(IFERROR(TRIM(INDEX($A62:$AJ62,MATCH(Lists!$L$15,$A$1:$AJ$1,0))&amp;""),""),9,2)))+TIME(VALUE(MID(IFERROR(TRIM(INDEX($A62:$AJ62,MATCH(Lists!$L$15,$A$1:$AJ$1,0))&amp;""),""),12,2)),VALUE(MID(IFERROR(TRIM(INDEX($A62:$AJ62,MATCH(Lists!$L$15,$A$1:$AJ$1,0))&amp;""),""),15,2)),VALUE(MID(IFERROR(TRIM(INDEX($A62:$AJ62,MATCH(Lists!$L$15,$A$1:$AJ$1,0))&amp;""),""),18,2)))),""))</f>
        <v/>
      </c>
      <c r="BH62" s="22">
        <f>IF(AT62="","",IF(AL62="","New",AL62))</f>
        <v/>
      </c>
      <c r="BI62" s="22">
        <f>IF(AT62="",0,IF(OR(BH62="Hired",BH62="Not now"),0,1))</f>
        <v/>
      </c>
      <c r="BJ62" s="22">
        <f>IF(AT62="","",IF(COUNTIF(AN62:AQ62,"No")&gt;0,"Has a No",IF(COUNTIF(AN62:AQ62,"Yes")=4,"All yes","Still checking")))</f>
        <v/>
      </c>
      <c r="BK62" s="22">
        <f>IF(AT62="","",IF(AND(BH62="New",NOT(ISNUMBER(AM62)),ISNUMBER(BG62)),IF(Pipeline!$M$14-INT(BG62)&gt;Pipeline!$M$15,"Reply due",""),""))</f>
        <v/>
      </c>
      <c r="BL62" s="22">
        <f>IF(AT62="","",IF(AND(ISNUMBER(AM62),ISNUMBER(BG62)),MAX(0,AM62-INT(BG62)),""))</f>
        <v/>
      </c>
      <c r="BM62" s="22">
        <f>IF(BI62=0,0,IF(AND(OR('Shift match'!$B$5="",ISNUMBER(SEARCH('Shift match'!$B$5,AY62))),OR('Shift match'!$B$6="",ISNUMBER(SEARCH('Shift match'!$B$6,BA62)))),1,0))</f>
        <v/>
      </c>
      <c r="BN62" s="22">
        <f>IF(BM62=1,SUM($BM$2:BM62),"")</f>
        <v/>
      </c>
      <c r="BO62" s="22">
        <f>IF(AT62="",0,IF(AX62="",0,IF(COUNTIF($AX$2:AX62,AX62)=1,1,0)))</f>
        <v/>
      </c>
      <c r="BP62" s="22">
        <f>IF(BO62=1,SUM($BO$2:BO62),"")</f>
        <v/>
      </c>
    </row>
    <row r="63">
      <c r="AK63" s="19" t="n"/>
      <c r="AL63" s="24" t="n"/>
      <c r="AM63" s="25" t="n"/>
      <c r="AN63" s="24" t="n"/>
      <c r="AO63" s="24" t="n"/>
      <c r="AP63" s="24" t="n"/>
      <c r="AQ63" s="24" t="n"/>
      <c r="AR63" s="24" t="n"/>
      <c r="AS63" s="19" t="n"/>
      <c r="AT63" s="22">
        <f>IFERROR(TRIM(INDEX($A63:$AJ63,MATCH(Lists!$L$2,$A$1:$AJ$1,0))&amp;""),"")</f>
        <v/>
      </c>
      <c r="AU63" s="22">
        <f>IF(AT63="","",IFERROR(TRIM(INDEX($A63:$AJ63,MATCH(Lists!$L$3,$A$1:$AJ$1,0))&amp;""),""))</f>
        <v/>
      </c>
      <c r="AV63" s="22">
        <f>IF(AT63="","",LOWER(IFERROR(TRIM(INDEX($A63:$AJ63,MATCH(Lists!$L$4,$A$1:$AJ$1,0))&amp;""),"")))</f>
        <v/>
      </c>
      <c r="AW63" s="22">
        <f>IF(AT63="","",IFERROR(TRIM(INDEX($A63:$AJ63,MATCH(Lists!$L$5,$A$1:$AJ$1,0))&amp;""),""))</f>
        <v/>
      </c>
      <c r="AX63" s="22">
        <f>IF(AT63="","",IFERROR(TRIM(INDEX($A63:$AJ63,MATCH(Lists!$L$6,$A$1:$AJ$1,0))&amp;""),""))</f>
        <v/>
      </c>
      <c r="AY63" s="22">
        <f>IF(AT63="","",IFERROR(TRIM(INDEX($A63:$AJ63,MATCH(Lists!$L$7,$A$1:$AJ$1,0))&amp;""),""))</f>
        <v/>
      </c>
      <c r="AZ63" s="22">
        <f>IF(AT63="","",IFERROR(TRIM(INDEX($A63:$AJ63,MATCH(Lists!$L$8,$A$1:$AJ$1,0))&amp;""),""))</f>
        <v/>
      </c>
      <c r="BA63" s="22">
        <f>IF(AT63="","",IFERROR(TRIM(INDEX($A63:$AJ63,MATCH(Lists!$L$9,$A$1:$AJ$1,0))&amp;""),""))</f>
        <v/>
      </c>
      <c r="BB63" s="22">
        <f>IF(AT63="","",IFERROR(TRIM(INDEX($A63:$AJ63,MATCH(Lists!$L$10,$A$1:$AJ$1,0))&amp;""),""))</f>
        <v/>
      </c>
      <c r="BC63" s="22">
        <f>IF(AT63="","",IFERROR(TRIM(INDEX($A63:$AJ63,MATCH(Lists!$L$11,$A$1:$AJ$1,0))&amp;""),""))</f>
        <v/>
      </c>
      <c r="BD63" s="22">
        <f>IF(AT63="","",IFERROR(TRIM(INDEX($A63:$AJ63,MATCH(Lists!$L$12,$A$1:$AJ$1,0))&amp;""),""))</f>
        <v/>
      </c>
      <c r="BE63" s="23">
        <f>IF(AT63="","",IFERROR(IF(TRIM(INDEX($A63:$AJ63,MATCH(Lists!$L$13,$A$1:$AJ$1,0))&amp;"")="","",IF(ISNUMBER(INDEX($A63:$AJ63,MATCH(Lists!$L$13,$A$1:$AJ$1,0))),INT(INDEX($A63:$AJ63,MATCH(Lists!$L$13,$A$1:$AJ$1,0))),DATE(VALUE(LEFT(INDEX($A63:$AJ63,MATCH(Lists!$L$13,$A$1:$AJ$1,0)),4)),VALUE(MID(INDEX($A63:$AJ63,MATCH(Lists!$L$13,$A$1:$AJ$1,0)),6,2)),VALUE(MID(INDEX($A63:$AJ63,MATCH(Lists!$L$13,$A$1:$AJ$1,0)),9,2))))),""))</f>
        <v/>
      </c>
      <c r="BF63" s="22">
        <f>IF(AT63="","",IFERROR(TRIM(INDEX($A63:$AJ63,MATCH(Lists!$L$14,$A$1:$AJ$1,0))&amp;""),""))</f>
        <v/>
      </c>
      <c r="BG63" s="23">
        <f>IF(AT63="","",IFERROR(IF(ISNUMBER(INDEX($A63:$AJ63,MATCH(Lists!$L$15,$A$1:$AJ$1,0))),INDEX($A63:$AJ63,MATCH(Lists!$L$15,$A$1:$AJ$1,0)),DATE(VALUE(LEFT(IFERROR(TRIM(INDEX($A63:$AJ63,MATCH(Lists!$L$15,$A$1:$AJ$1,0))&amp;""),""),4)),VALUE(MID(IFERROR(TRIM(INDEX($A63:$AJ63,MATCH(Lists!$L$15,$A$1:$AJ$1,0))&amp;""),""),6,2)),VALUE(MID(IFERROR(TRIM(INDEX($A63:$AJ63,MATCH(Lists!$L$15,$A$1:$AJ$1,0))&amp;""),""),9,2)))+TIME(VALUE(MID(IFERROR(TRIM(INDEX($A63:$AJ63,MATCH(Lists!$L$15,$A$1:$AJ$1,0))&amp;""),""),12,2)),VALUE(MID(IFERROR(TRIM(INDEX($A63:$AJ63,MATCH(Lists!$L$15,$A$1:$AJ$1,0))&amp;""),""),15,2)),VALUE(MID(IFERROR(TRIM(INDEX($A63:$AJ63,MATCH(Lists!$L$15,$A$1:$AJ$1,0))&amp;""),""),18,2)))),""))</f>
        <v/>
      </c>
      <c r="BH63" s="22">
        <f>IF(AT63="","",IF(AL63="","New",AL63))</f>
        <v/>
      </c>
      <c r="BI63" s="22">
        <f>IF(AT63="",0,IF(OR(BH63="Hired",BH63="Not now"),0,1))</f>
        <v/>
      </c>
      <c r="BJ63" s="22">
        <f>IF(AT63="","",IF(COUNTIF(AN63:AQ63,"No")&gt;0,"Has a No",IF(COUNTIF(AN63:AQ63,"Yes")=4,"All yes","Still checking")))</f>
        <v/>
      </c>
      <c r="BK63" s="22">
        <f>IF(AT63="","",IF(AND(BH63="New",NOT(ISNUMBER(AM63)),ISNUMBER(BG63)),IF(Pipeline!$M$14-INT(BG63)&gt;Pipeline!$M$15,"Reply due",""),""))</f>
        <v/>
      </c>
      <c r="BL63" s="22">
        <f>IF(AT63="","",IF(AND(ISNUMBER(AM63),ISNUMBER(BG63)),MAX(0,AM63-INT(BG63)),""))</f>
        <v/>
      </c>
      <c r="BM63" s="22">
        <f>IF(BI63=0,0,IF(AND(OR('Shift match'!$B$5="",ISNUMBER(SEARCH('Shift match'!$B$5,AY63))),OR('Shift match'!$B$6="",ISNUMBER(SEARCH('Shift match'!$B$6,BA63)))),1,0))</f>
        <v/>
      </c>
      <c r="BN63" s="22">
        <f>IF(BM63=1,SUM($BM$2:BM63),"")</f>
        <v/>
      </c>
      <c r="BO63" s="22">
        <f>IF(AT63="",0,IF(AX63="",0,IF(COUNTIF($AX$2:AX63,AX63)=1,1,0)))</f>
        <v/>
      </c>
      <c r="BP63" s="22">
        <f>IF(BO63=1,SUM($BO$2:BO63),"")</f>
        <v/>
      </c>
    </row>
    <row r="64">
      <c r="AK64" s="19" t="n"/>
      <c r="AL64" s="24" t="n"/>
      <c r="AM64" s="25" t="n"/>
      <c r="AN64" s="24" t="n"/>
      <c r="AO64" s="24" t="n"/>
      <c r="AP64" s="24" t="n"/>
      <c r="AQ64" s="24" t="n"/>
      <c r="AR64" s="24" t="n"/>
      <c r="AS64" s="19" t="n"/>
      <c r="AT64" s="22">
        <f>IFERROR(TRIM(INDEX($A64:$AJ64,MATCH(Lists!$L$2,$A$1:$AJ$1,0))&amp;""),"")</f>
        <v/>
      </c>
      <c r="AU64" s="22">
        <f>IF(AT64="","",IFERROR(TRIM(INDEX($A64:$AJ64,MATCH(Lists!$L$3,$A$1:$AJ$1,0))&amp;""),""))</f>
        <v/>
      </c>
      <c r="AV64" s="22">
        <f>IF(AT64="","",LOWER(IFERROR(TRIM(INDEX($A64:$AJ64,MATCH(Lists!$L$4,$A$1:$AJ$1,0))&amp;""),"")))</f>
        <v/>
      </c>
      <c r="AW64" s="22">
        <f>IF(AT64="","",IFERROR(TRIM(INDEX($A64:$AJ64,MATCH(Lists!$L$5,$A$1:$AJ$1,0))&amp;""),""))</f>
        <v/>
      </c>
      <c r="AX64" s="22">
        <f>IF(AT64="","",IFERROR(TRIM(INDEX($A64:$AJ64,MATCH(Lists!$L$6,$A$1:$AJ$1,0))&amp;""),""))</f>
        <v/>
      </c>
      <c r="AY64" s="22">
        <f>IF(AT64="","",IFERROR(TRIM(INDEX($A64:$AJ64,MATCH(Lists!$L$7,$A$1:$AJ$1,0))&amp;""),""))</f>
        <v/>
      </c>
      <c r="AZ64" s="22">
        <f>IF(AT64="","",IFERROR(TRIM(INDEX($A64:$AJ64,MATCH(Lists!$L$8,$A$1:$AJ$1,0))&amp;""),""))</f>
        <v/>
      </c>
      <c r="BA64" s="22">
        <f>IF(AT64="","",IFERROR(TRIM(INDEX($A64:$AJ64,MATCH(Lists!$L$9,$A$1:$AJ$1,0))&amp;""),""))</f>
        <v/>
      </c>
      <c r="BB64" s="22">
        <f>IF(AT64="","",IFERROR(TRIM(INDEX($A64:$AJ64,MATCH(Lists!$L$10,$A$1:$AJ$1,0))&amp;""),""))</f>
        <v/>
      </c>
      <c r="BC64" s="22">
        <f>IF(AT64="","",IFERROR(TRIM(INDEX($A64:$AJ64,MATCH(Lists!$L$11,$A$1:$AJ$1,0))&amp;""),""))</f>
        <v/>
      </c>
      <c r="BD64" s="22">
        <f>IF(AT64="","",IFERROR(TRIM(INDEX($A64:$AJ64,MATCH(Lists!$L$12,$A$1:$AJ$1,0))&amp;""),""))</f>
        <v/>
      </c>
      <c r="BE64" s="23">
        <f>IF(AT64="","",IFERROR(IF(TRIM(INDEX($A64:$AJ64,MATCH(Lists!$L$13,$A$1:$AJ$1,0))&amp;"")="","",IF(ISNUMBER(INDEX($A64:$AJ64,MATCH(Lists!$L$13,$A$1:$AJ$1,0))),INT(INDEX($A64:$AJ64,MATCH(Lists!$L$13,$A$1:$AJ$1,0))),DATE(VALUE(LEFT(INDEX($A64:$AJ64,MATCH(Lists!$L$13,$A$1:$AJ$1,0)),4)),VALUE(MID(INDEX($A64:$AJ64,MATCH(Lists!$L$13,$A$1:$AJ$1,0)),6,2)),VALUE(MID(INDEX($A64:$AJ64,MATCH(Lists!$L$13,$A$1:$AJ$1,0)),9,2))))),""))</f>
        <v/>
      </c>
      <c r="BF64" s="22">
        <f>IF(AT64="","",IFERROR(TRIM(INDEX($A64:$AJ64,MATCH(Lists!$L$14,$A$1:$AJ$1,0))&amp;""),""))</f>
        <v/>
      </c>
      <c r="BG64" s="23">
        <f>IF(AT64="","",IFERROR(IF(ISNUMBER(INDEX($A64:$AJ64,MATCH(Lists!$L$15,$A$1:$AJ$1,0))),INDEX($A64:$AJ64,MATCH(Lists!$L$15,$A$1:$AJ$1,0)),DATE(VALUE(LEFT(IFERROR(TRIM(INDEX($A64:$AJ64,MATCH(Lists!$L$15,$A$1:$AJ$1,0))&amp;""),""),4)),VALUE(MID(IFERROR(TRIM(INDEX($A64:$AJ64,MATCH(Lists!$L$15,$A$1:$AJ$1,0))&amp;""),""),6,2)),VALUE(MID(IFERROR(TRIM(INDEX($A64:$AJ64,MATCH(Lists!$L$15,$A$1:$AJ$1,0))&amp;""),""),9,2)))+TIME(VALUE(MID(IFERROR(TRIM(INDEX($A64:$AJ64,MATCH(Lists!$L$15,$A$1:$AJ$1,0))&amp;""),""),12,2)),VALUE(MID(IFERROR(TRIM(INDEX($A64:$AJ64,MATCH(Lists!$L$15,$A$1:$AJ$1,0))&amp;""),""),15,2)),VALUE(MID(IFERROR(TRIM(INDEX($A64:$AJ64,MATCH(Lists!$L$15,$A$1:$AJ$1,0))&amp;""),""),18,2)))),""))</f>
        <v/>
      </c>
      <c r="BH64" s="22">
        <f>IF(AT64="","",IF(AL64="","New",AL64))</f>
        <v/>
      </c>
      <c r="BI64" s="22">
        <f>IF(AT64="",0,IF(OR(BH64="Hired",BH64="Not now"),0,1))</f>
        <v/>
      </c>
      <c r="BJ64" s="22">
        <f>IF(AT64="","",IF(COUNTIF(AN64:AQ64,"No")&gt;0,"Has a No",IF(COUNTIF(AN64:AQ64,"Yes")=4,"All yes","Still checking")))</f>
        <v/>
      </c>
      <c r="BK64" s="22">
        <f>IF(AT64="","",IF(AND(BH64="New",NOT(ISNUMBER(AM64)),ISNUMBER(BG64)),IF(Pipeline!$M$14-INT(BG64)&gt;Pipeline!$M$15,"Reply due",""),""))</f>
        <v/>
      </c>
      <c r="BL64" s="22">
        <f>IF(AT64="","",IF(AND(ISNUMBER(AM64),ISNUMBER(BG64)),MAX(0,AM64-INT(BG64)),""))</f>
        <v/>
      </c>
      <c r="BM64" s="22">
        <f>IF(BI64=0,0,IF(AND(OR('Shift match'!$B$5="",ISNUMBER(SEARCH('Shift match'!$B$5,AY64))),OR('Shift match'!$B$6="",ISNUMBER(SEARCH('Shift match'!$B$6,BA64)))),1,0))</f>
        <v/>
      </c>
      <c r="BN64" s="22">
        <f>IF(BM64=1,SUM($BM$2:BM64),"")</f>
        <v/>
      </c>
      <c r="BO64" s="22">
        <f>IF(AT64="",0,IF(AX64="",0,IF(COUNTIF($AX$2:AX64,AX64)=1,1,0)))</f>
        <v/>
      </c>
      <c r="BP64" s="22">
        <f>IF(BO64=1,SUM($BO$2:BO64),"")</f>
        <v/>
      </c>
    </row>
    <row r="65">
      <c r="AK65" s="19" t="n"/>
      <c r="AL65" s="24" t="n"/>
      <c r="AM65" s="25" t="n"/>
      <c r="AN65" s="24" t="n"/>
      <c r="AO65" s="24" t="n"/>
      <c r="AP65" s="24" t="n"/>
      <c r="AQ65" s="24" t="n"/>
      <c r="AR65" s="24" t="n"/>
      <c r="AS65" s="19" t="n"/>
      <c r="AT65" s="22">
        <f>IFERROR(TRIM(INDEX($A65:$AJ65,MATCH(Lists!$L$2,$A$1:$AJ$1,0))&amp;""),"")</f>
        <v/>
      </c>
      <c r="AU65" s="22">
        <f>IF(AT65="","",IFERROR(TRIM(INDEX($A65:$AJ65,MATCH(Lists!$L$3,$A$1:$AJ$1,0))&amp;""),""))</f>
        <v/>
      </c>
      <c r="AV65" s="22">
        <f>IF(AT65="","",LOWER(IFERROR(TRIM(INDEX($A65:$AJ65,MATCH(Lists!$L$4,$A$1:$AJ$1,0))&amp;""),"")))</f>
        <v/>
      </c>
      <c r="AW65" s="22">
        <f>IF(AT65="","",IFERROR(TRIM(INDEX($A65:$AJ65,MATCH(Lists!$L$5,$A$1:$AJ$1,0))&amp;""),""))</f>
        <v/>
      </c>
      <c r="AX65" s="22">
        <f>IF(AT65="","",IFERROR(TRIM(INDEX($A65:$AJ65,MATCH(Lists!$L$6,$A$1:$AJ$1,0))&amp;""),""))</f>
        <v/>
      </c>
      <c r="AY65" s="22">
        <f>IF(AT65="","",IFERROR(TRIM(INDEX($A65:$AJ65,MATCH(Lists!$L$7,$A$1:$AJ$1,0))&amp;""),""))</f>
        <v/>
      </c>
      <c r="AZ65" s="22">
        <f>IF(AT65="","",IFERROR(TRIM(INDEX($A65:$AJ65,MATCH(Lists!$L$8,$A$1:$AJ$1,0))&amp;""),""))</f>
        <v/>
      </c>
      <c r="BA65" s="22">
        <f>IF(AT65="","",IFERROR(TRIM(INDEX($A65:$AJ65,MATCH(Lists!$L$9,$A$1:$AJ$1,0))&amp;""),""))</f>
        <v/>
      </c>
      <c r="BB65" s="22">
        <f>IF(AT65="","",IFERROR(TRIM(INDEX($A65:$AJ65,MATCH(Lists!$L$10,$A$1:$AJ$1,0))&amp;""),""))</f>
        <v/>
      </c>
      <c r="BC65" s="22">
        <f>IF(AT65="","",IFERROR(TRIM(INDEX($A65:$AJ65,MATCH(Lists!$L$11,$A$1:$AJ$1,0))&amp;""),""))</f>
        <v/>
      </c>
      <c r="BD65" s="22">
        <f>IF(AT65="","",IFERROR(TRIM(INDEX($A65:$AJ65,MATCH(Lists!$L$12,$A$1:$AJ$1,0))&amp;""),""))</f>
        <v/>
      </c>
      <c r="BE65" s="23">
        <f>IF(AT65="","",IFERROR(IF(TRIM(INDEX($A65:$AJ65,MATCH(Lists!$L$13,$A$1:$AJ$1,0))&amp;"")="","",IF(ISNUMBER(INDEX($A65:$AJ65,MATCH(Lists!$L$13,$A$1:$AJ$1,0))),INT(INDEX($A65:$AJ65,MATCH(Lists!$L$13,$A$1:$AJ$1,0))),DATE(VALUE(LEFT(INDEX($A65:$AJ65,MATCH(Lists!$L$13,$A$1:$AJ$1,0)),4)),VALUE(MID(INDEX($A65:$AJ65,MATCH(Lists!$L$13,$A$1:$AJ$1,0)),6,2)),VALUE(MID(INDEX($A65:$AJ65,MATCH(Lists!$L$13,$A$1:$AJ$1,0)),9,2))))),""))</f>
        <v/>
      </c>
      <c r="BF65" s="22">
        <f>IF(AT65="","",IFERROR(TRIM(INDEX($A65:$AJ65,MATCH(Lists!$L$14,$A$1:$AJ$1,0))&amp;""),""))</f>
        <v/>
      </c>
      <c r="BG65" s="23">
        <f>IF(AT65="","",IFERROR(IF(ISNUMBER(INDEX($A65:$AJ65,MATCH(Lists!$L$15,$A$1:$AJ$1,0))),INDEX($A65:$AJ65,MATCH(Lists!$L$15,$A$1:$AJ$1,0)),DATE(VALUE(LEFT(IFERROR(TRIM(INDEX($A65:$AJ65,MATCH(Lists!$L$15,$A$1:$AJ$1,0))&amp;""),""),4)),VALUE(MID(IFERROR(TRIM(INDEX($A65:$AJ65,MATCH(Lists!$L$15,$A$1:$AJ$1,0))&amp;""),""),6,2)),VALUE(MID(IFERROR(TRIM(INDEX($A65:$AJ65,MATCH(Lists!$L$15,$A$1:$AJ$1,0))&amp;""),""),9,2)))+TIME(VALUE(MID(IFERROR(TRIM(INDEX($A65:$AJ65,MATCH(Lists!$L$15,$A$1:$AJ$1,0))&amp;""),""),12,2)),VALUE(MID(IFERROR(TRIM(INDEX($A65:$AJ65,MATCH(Lists!$L$15,$A$1:$AJ$1,0))&amp;""),""),15,2)),VALUE(MID(IFERROR(TRIM(INDEX($A65:$AJ65,MATCH(Lists!$L$15,$A$1:$AJ$1,0))&amp;""),""),18,2)))),""))</f>
        <v/>
      </c>
      <c r="BH65" s="22">
        <f>IF(AT65="","",IF(AL65="","New",AL65))</f>
        <v/>
      </c>
      <c r="BI65" s="22">
        <f>IF(AT65="",0,IF(OR(BH65="Hired",BH65="Not now"),0,1))</f>
        <v/>
      </c>
      <c r="BJ65" s="22">
        <f>IF(AT65="","",IF(COUNTIF(AN65:AQ65,"No")&gt;0,"Has a No",IF(COUNTIF(AN65:AQ65,"Yes")=4,"All yes","Still checking")))</f>
        <v/>
      </c>
      <c r="BK65" s="22">
        <f>IF(AT65="","",IF(AND(BH65="New",NOT(ISNUMBER(AM65)),ISNUMBER(BG65)),IF(Pipeline!$M$14-INT(BG65)&gt;Pipeline!$M$15,"Reply due",""),""))</f>
        <v/>
      </c>
      <c r="BL65" s="22">
        <f>IF(AT65="","",IF(AND(ISNUMBER(AM65),ISNUMBER(BG65)),MAX(0,AM65-INT(BG65)),""))</f>
        <v/>
      </c>
      <c r="BM65" s="22">
        <f>IF(BI65=0,0,IF(AND(OR('Shift match'!$B$5="",ISNUMBER(SEARCH('Shift match'!$B$5,AY65))),OR('Shift match'!$B$6="",ISNUMBER(SEARCH('Shift match'!$B$6,BA65)))),1,0))</f>
        <v/>
      </c>
      <c r="BN65" s="22">
        <f>IF(BM65=1,SUM($BM$2:BM65),"")</f>
        <v/>
      </c>
      <c r="BO65" s="22">
        <f>IF(AT65="",0,IF(AX65="",0,IF(COUNTIF($AX$2:AX65,AX65)=1,1,0)))</f>
        <v/>
      </c>
      <c r="BP65" s="22">
        <f>IF(BO65=1,SUM($BO$2:BO65),"")</f>
        <v/>
      </c>
    </row>
    <row r="66">
      <c r="AK66" s="19" t="n"/>
      <c r="AL66" s="24" t="n"/>
      <c r="AM66" s="25" t="n"/>
      <c r="AN66" s="24" t="n"/>
      <c r="AO66" s="24" t="n"/>
      <c r="AP66" s="24" t="n"/>
      <c r="AQ66" s="24" t="n"/>
      <c r="AR66" s="24" t="n"/>
      <c r="AS66" s="19" t="n"/>
      <c r="AT66" s="22">
        <f>IFERROR(TRIM(INDEX($A66:$AJ66,MATCH(Lists!$L$2,$A$1:$AJ$1,0))&amp;""),"")</f>
        <v/>
      </c>
      <c r="AU66" s="22">
        <f>IF(AT66="","",IFERROR(TRIM(INDEX($A66:$AJ66,MATCH(Lists!$L$3,$A$1:$AJ$1,0))&amp;""),""))</f>
        <v/>
      </c>
      <c r="AV66" s="22">
        <f>IF(AT66="","",LOWER(IFERROR(TRIM(INDEX($A66:$AJ66,MATCH(Lists!$L$4,$A$1:$AJ$1,0))&amp;""),"")))</f>
        <v/>
      </c>
      <c r="AW66" s="22">
        <f>IF(AT66="","",IFERROR(TRIM(INDEX($A66:$AJ66,MATCH(Lists!$L$5,$A$1:$AJ$1,0))&amp;""),""))</f>
        <v/>
      </c>
      <c r="AX66" s="22">
        <f>IF(AT66="","",IFERROR(TRIM(INDEX($A66:$AJ66,MATCH(Lists!$L$6,$A$1:$AJ$1,0))&amp;""),""))</f>
        <v/>
      </c>
      <c r="AY66" s="22">
        <f>IF(AT66="","",IFERROR(TRIM(INDEX($A66:$AJ66,MATCH(Lists!$L$7,$A$1:$AJ$1,0))&amp;""),""))</f>
        <v/>
      </c>
      <c r="AZ66" s="22">
        <f>IF(AT66="","",IFERROR(TRIM(INDEX($A66:$AJ66,MATCH(Lists!$L$8,$A$1:$AJ$1,0))&amp;""),""))</f>
        <v/>
      </c>
      <c r="BA66" s="22">
        <f>IF(AT66="","",IFERROR(TRIM(INDEX($A66:$AJ66,MATCH(Lists!$L$9,$A$1:$AJ$1,0))&amp;""),""))</f>
        <v/>
      </c>
      <c r="BB66" s="22">
        <f>IF(AT66="","",IFERROR(TRIM(INDEX($A66:$AJ66,MATCH(Lists!$L$10,$A$1:$AJ$1,0))&amp;""),""))</f>
        <v/>
      </c>
      <c r="BC66" s="22">
        <f>IF(AT66="","",IFERROR(TRIM(INDEX($A66:$AJ66,MATCH(Lists!$L$11,$A$1:$AJ$1,0))&amp;""),""))</f>
        <v/>
      </c>
      <c r="BD66" s="22">
        <f>IF(AT66="","",IFERROR(TRIM(INDEX($A66:$AJ66,MATCH(Lists!$L$12,$A$1:$AJ$1,0))&amp;""),""))</f>
        <v/>
      </c>
      <c r="BE66" s="23">
        <f>IF(AT66="","",IFERROR(IF(TRIM(INDEX($A66:$AJ66,MATCH(Lists!$L$13,$A$1:$AJ$1,0))&amp;"")="","",IF(ISNUMBER(INDEX($A66:$AJ66,MATCH(Lists!$L$13,$A$1:$AJ$1,0))),INT(INDEX($A66:$AJ66,MATCH(Lists!$L$13,$A$1:$AJ$1,0))),DATE(VALUE(LEFT(INDEX($A66:$AJ66,MATCH(Lists!$L$13,$A$1:$AJ$1,0)),4)),VALUE(MID(INDEX($A66:$AJ66,MATCH(Lists!$L$13,$A$1:$AJ$1,0)),6,2)),VALUE(MID(INDEX($A66:$AJ66,MATCH(Lists!$L$13,$A$1:$AJ$1,0)),9,2))))),""))</f>
        <v/>
      </c>
      <c r="BF66" s="22">
        <f>IF(AT66="","",IFERROR(TRIM(INDEX($A66:$AJ66,MATCH(Lists!$L$14,$A$1:$AJ$1,0))&amp;""),""))</f>
        <v/>
      </c>
      <c r="BG66" s="23">
        <f>IF(AT66="","",IFERROR(IF(ISNUMBER(INDEX($A66:$AJ66,MATCH(Lists!$L$15,$A$1:$AJ$1,0))),INDEX($A66:$AJ66,MATCH(Lists!$L$15,$A$1:$AJ$1,0)),DATE(VALUE(LEFT(IFERROR(TRIM(INDEX($A66:$AJ66,MATCH(Lists!$L$15,$A$1:$AJ$1,0))&amp;""),""),4)),VALUE(MID(IFERROR(TRIM(INDEX($A66:$AJ66,MATCH(Lists!$L$15,$A$1:$AJ$1,0))&amp;""),""),6,2)),VALUE(MID(IFERROR(TRIM(INDEX($A66:$AJ66,MATCH(Lists!$L$15,$A$1:$AJ$1,0))&amp;""),""),9,2)))+TIME(VALUE(MID(IFERROR(TRIM(INDEX($A66:$AJ66,MATCH(Lists!$L$15,$A$1:$AJ$1,0))&amp;""),""),12,2)),VALUE(MID(IFERROR(TRIM(INDEX($A66:$AJ66,MATCH(Lists!$L$15,$A$1:$AJ$1,0))&amp;""),""),15,2)),VALUE(MID(IFERROR(TRIM(INDEX($A66:$AJ66,MATCH(Lists!$L$15,$A$1:$AJ$1,0))&amp;""),""),18,2)))),""))</f>
        <v/>
      </c>
      <c r="BH66" s="22">
        <f>IF(AT66="","",IF(AL66="","New",AL66))</f>
        <v/>
      </c>
      <c r="BI66" s="22">
        <f>IF(AT66="",0,IF(OR(BH66="Hired",BH66="Not now"),0,1))</f>
        <v/>
      </c>
      <c r="BJ66" s="22">
        <f>IF(AT66="","",IF(COUNTIF(AN66:AQ66,"No")&gt;0,"Has a No",IF(COUNTIF(AN66:AQ66,"Yes")=4,"All yes","Still checking")))</f>
        <v/>
      </c>
      <c r="BK66" s="22">
        <f>IF(AT66="","",IF(AND(BH66="New",NOT(ISNUMBER(AM66)),ISNUMBER(BG66)),IF(Pipeline!$M$14-INT(BG66)&gt;Pipeline!$M$15,"Reply due",""),""))</f>
        <v/>
      </c>
      <c r="BL66" s="22">
        <f>IF(AT66="","",IF(AND(ISNUMBER(AM66),ISNUMBER(BG66)),MAX(0,AM66-INT(BG66)),""))</f>
        <v/>
      </c>
      <c r="BM66" s="22">
        <f>IF(BI66=0,0,IF(AND(OR('Shift match'!$B$5="",ISNUMBER(SEARCH('Shift match'!$B$5,AY66))),OR('Shift match'!$B$6="",ISNUMBER(SEARCH('Shift match'!$B$6,BA66)))),1,0))</f>
        <v/>
      </c>
      <c r="BN66" s="22">
        <f>IF(BM66=1,SUM($BM$2:BM66),"")</f>
        <v/>
      </c>
      <c r="BO66" s="22">
        <f>IF(AT66="",0,IF(AX66="",0,IF(COUNTIF($AX$2:AX66,AX66)=1,1,0)))</f>
        <v/>
      </c>
      <c r="BP66" s="22">
        <f>IF(BO66=1,SUM($BO$2:BO66),"")</f>
        <v/>
      </c>
    </row>
    <row r="67">
      <c r="AK67" s="19" t="n"/>
      <c r="AL67" s="24" t="n"/>
      <c r="AM67" s="25" t="n"/>
      <c r="AN67" s="24" t="n"/>
      <c r="AO67" s="24" t="n"/>
      <c r="AP67" s="24" t="n"/>
      <c r="AQ67" s="24" t="n"/>
      <c r="AR67" s="24" t="n"/>
      <c r="AS67" s="19" t="n"/>
      <c r="AT67" s="22">
        <f>IFERROR(TRIM(INDEX($A67:$AJ67,MATCH(Lists!$L$2,$A$1:$AJ$1,0))&amp;""),"")</f>
        <v/>
      </c>
      <c r="AU67" s="22">
        <f>IF(AT67="","",IFERROR(TRIM(INDEX($A67:$AJ67,MATCH(Lists!$L$3,$A$1:$AJ$1,0))&amp;""),""))</f>
        <v/>
      </c>
      <c r="AV67" s="22">
        <f>IF(AT67="","",LOWER(IFERROR(TRIM(INDEX($A67:$AJ67,MATCH(Lists!$L$4,$A$1:$AJ$1,0))&amp;""),"")))</f>
        <v/>
      </c>
      <c r="AW67" s="22">
        <f>IF(AT67="","",IFERROR(TRIM(INDEX($A67:$AJ67,MATCH(Lists!$L$5,$A$1:$AJ$1,0))&amp;""),""))</f>
        <v/>
      </c>
      <c r="AX67" s="22">
        <f>IF(AT67="","",IFERROR(TRIM(INDEX($A67:$AJ67,MATCH(Lists!$L$6,$A$1:$AJ$1,0))&amp;""),""))</f>
        <v/>
      </c>
      <c r="AY67" s="22">
        <f>IF(AT67="","",IFERROR(TRIM(INDEX($A67:$AJ67,MATCH(Lists!$L$7,$A$1:$AJ$1,0))&amp;""),""))</f>
        <v/>
      </c>
      <c r="AZ67" s="22">
        <f>IF(AT67="","",IFERROR(TRIM(INDEX($A67:$AJ67,MATCH(Lists!$L$8,$A$1:$AJ$1,0))&amp;""),""))</f>
        <v/>
      </c>
      <c r="BA67" s="22">
        <f>IF(AT67="","",IFERROR(TRIM(INDEX($A67:$AJ67,MATCH(Lists!$L$9,$A$1:$AJ$1,0))&amp;""),""))</f>
        <v/>
      </c>
      <c r="BB67" s="22">
        <f>IF(AT67="","",IFERROR(TRIM(INDEX($A67:$AJ67,MATCH(Lists!$L$10,$A$1:$AJ$1,0))&amp;""),""))</f>
        <v/>
      </c>
      <c r="BC67" s="22">
        <f>IF(AT67="","",IFERROR(TRIM(INDEX($A67:$AJ67,MATCH(Lists!$L$11,$A$1:$AJ$1,0))&amp;""),""))</f>
        <v/>
      </c>
      <c r="BD67" s="22">
        <f>IF(AT67="","",IFERROR(TRIM(INDEX($A67:$AJ67,MATCH(Lists!$L$12,$A$1:$AJ$1,0))&amp;""),""))</f>
        <v/>
      </c>
      <c r="BE67" s="23">
        <f>IF(AT67="","",IFERROR(IF(TRIM(INDEX($A67:$AJ67,MATCH(Lists!$L$13,$A$1:$AJ$1,0))&amp;"")="","",IF(ISNUMBER(INDEX($A67:$AJ67,MATCH(Lists!$L$13,$A$1:$AJ$1,0))),INT(INDEX($A67:$AJ67,MATCH(Lists!$L$13,$A$1:$AJ$1,0))),DATE(VALUE(LEFT(INDEX($A67:$AJ67,MATCH(Lists!$L$13,$A$1:$AJ$1,0)),4)),VALUE(MID(INDEX($A67:$AJ67,MATCH(Lists!$L$13,$A$1:$AJ$1,0)),6,2)),VALUE(MID(INDEX($A67:$AJ67,MATCH(Lists!$L$13,$A$1:$AJ$1,0)),9,2))))),""))</f>
        <v/>
      </c>
      <c r="BF67" s="22">
        <f>IF(AT67="","",IFERROR(TRIM(INDEX($A67:$AJ67,MATCH(Lists!$L$14,$A$1:$AJ$1,0))&amp;""),""))</f>
        <v/>
      </c>
      <c r="BG67" s="23">
        <f>IF(AT67="","",IFERROR(IF(ISNUMBER(INDEX($A67:$AJ67,MATCH(Lists!$L$15,$A$1:$AJ$1,0))),INDEX($A67:$AJ67,MATCH(Lists!$L$15,$A$1:$AJ$1,0)),DATE(VALUE(LEFT(IFERROR(TRIM(INDEX($A67:$AJ67,MATCH(Lists!$L$15,$A$1:$AJ$1,0))&amp;""),""),4)),VALUE(MID(IFERROR(TRIM(INDEX($A67:$AJ67,MATCH(Lists!$L$15,$A$1:$AJ$1,0))&amp;""),""),6,2)),VALUE(MID(IFERROR(TRIM(INDEX($A67:$AJ67,MATCH(Lists!$L$15,$A$1:$AJ$1,0))&amp;""),""),9,2)))+TIME(VALUE(MID(IFERROR(TRIM(INDEX($A67:$AJ67,MATCH(Lists!$L$15,$A$1:$AJ$1,0))&amp;""),""),12,2)),VALUE(MID(IFERROR(TRIM(INDEX($A67:$AJ67,MATCH(Lists!$L$15,$A$1:$AJ$1,0))&amp;""),""),15,2)),VALUE(MID(IFERROR(TRIM(INDEX($A67:$AJ67,MATCH(Lists!$L$15,$A$1:$AJ$1,0))&amp;""),""),18,2)))),""))</f>
        <v/>
      </c>
      <c r="BH67" s="22">
        <f>IF(AT67="","",IF(AL67="","New",AL67))</f>
        <v/>
      </c>
      <c r="BI67" s="22">
        <f>IF(AT67="",0,IF(OR(BH67="Hired",BH67="Not now"),0,1))</f>
        <v/>
      </c>
      <c r="BJ67" s="22">
        <f>IF(AT67="","",IF(COUNTIF(AN67:AQ67,"No")&gt;0,"Has a No",IF(COUNTIF(AN67:AQ67,"Yes")=4,"All yes","Still checking")))</f>
        <v/>
      </c>
      <c r="BK67" s="22">
        <f>IF(AT67="","",IF(AND(BH67="New",NOT(ISNUMBER(AM67)),ISNUMBER(BG67)),IF(Pipeline!$M$14-INT(BG67)&gt;Pipeline!$M$15,"Reply due",""),""))</f>
        <v/>
      </c>
      <c r="BL67" s="22">
        <f>IF(AT67="","",IF(AND(ISNUMBER(AM67),ISNUMBER(BG67)),MAX(0,AM67-INT(BG67)),""))</f>
        <v/>
      </c>
      <c r="BM67" s="22">
        <f>IF(BI67=0,0,IF(AND(OR('Shift match'!$B$5="",ISNUMBER(SEARCH('Shift match'!$B$5,AY67))),OR('Shift match'!$B$6="",ISNUMBER(SEARCH('Shift match'!$B$6,BA67)))),1,0))</f>
        <v/>
      </c>
      <c r="BN67" s="22">
        <f>IF(BM67=1,SUM($BM$2:BM67),"")</f>
        <v/>
      </c>
      <c r="BO67" s="22">
        <f>IF(AT67="",0,IF(AX67="",0,IF(COUNTIF($AX$2:AX67,AX67)=1,1,0)))</f>
        <v/>
      </c>
      <c r="BP67" s="22">
        <f>IF(BO67=1,SUM($BO$2:BO67),"")</f>
        <v/>
      </c>
    </row>
    <row r="68">
      <c r="AK68" s="19" t="n"/>
      <c r="AL68" s="24" t="n"/>
      <c r="AM68" s="25" t="n"/>
      <c r="AN68" s="24" t="n"/>
      <c r="AO68" s="24" t="n"/>
      <c r="AP68" s="24" t="n"/>
      <c r="AQ68" s="24" t="n"/>
      <c r="AR68" s="24" t="n"/>
      <c r="AS68" s="19" t="n"/>
      <c r="AT68" s="22">
        <f>IFERROR(TRIM(INDEX($A68:$AJ68,MATCH(Lists!$L$2,$A$1:$AJ$1,0))&amp;""),"")</f>
        <v/>
      </c>
      <c r="AU68" s="22">
        <f>IF(AT68="","",IFERROR(TRIM(INDEX($A68:$AJ68,MATCH(Lists!$L$3,$A$1:$AJ$1,0))&amp;""),""))</f>
        <v/>
      </c>
      <c r="AV68" s="22">
        <f>IF(AT68="","",LOWER(IFERROR(TRIM(INDEX($A68:$AJ68,MATCH(Lists!$L$4,$A$1:$AJ$1,0))&amp;""),"")))</f>
        <v/>
      </c>
      <c r="AW68" s="22">
        <f>IF(AT68="","",IFERROR(TRIM(INDEX($A68:$AJ68,MATCH(Lists!$L$5,$A$1:$AJ$1,0))&amp;""),""))</f>
        <v/>
      </c>
      <c r="AX68" s="22">
        <f>IF(AT68="","",IFERROR(TRIM(INDEX($A68:$AJ68,MATCH(Lists!$L$6,$A$1:$AJ$1,0))&amp;""),""))</f>
        <v/>
      </c>
      <c r="AY68" s="22">
        <f>IF(AT68="","",IFERROR(TRIM(INDEX($A68:$AJ68,MATCH(Lists!$L$7,$A$1:$AJ$1,0))&amp;""),""))</f>
        <v/>
      </c>
      <c r="AZ68" s="22">
        <f>IF(AT68="","",IFERROR(TRIM(INDEX($A68:$AJ68,MATCH(Lists!$L$8,$A$1:$AJ$1,0))&amp;""),""))</f>
        <v/>
      </c>
      <c r="BA68" s="22">
        <f>IF(AT68="","",IFERROR(TRIM(INDEX($A68:$AJ68,MATCH(Lists!$L$9,$A$1:$AJ$1,0))&amp;""),""))</f>
        <v/>
      </c>
      <c r="BB68" s="22">
        <f>IF(AT68="","",IFERROR(TRIM(INDEX($A68:$AJ68,MATCH(Lists!$L$10,$A$1:$AJ$1,0))&amp;""),""))</f>
        <v/>
      </c>
      <c r="BC68" s="22">
        <f>IF(AT68="","",IFERROR(TRIM(INDEX($A68:$AJ68,MATCH(Lists!$L$11,$A$1:$AJ$1,0))&amp;""),""))</f>
        <v/>
      </c>
      <c r="BD68" s="22">
        <f>IF(AT68="","",IFERROR(TRIM(INDEX($A68:$AJ68,MATCH(Lists!$L$12,$A$1:$AJ$1,0))&amp;""),""))</f>
        <v/>
      </c>
      <c r="BE68" s="23">
        <f>IF(AT68="","",IFERROR(IF(TRIM(INDEX($A68:$AJ68,MATCH(Lists!$L$13,$A$1:$AJ$1,0))&amp;"")="","",IF(ISNUMBER(INDEX($A68:$AJ68,MATCH(Lists!$L$13,$A$1:$AJ$1,0))),INT(INDEX($A68:$AJ68,MATCH(Lists!$L$13,$A$1:$AJ$1,0))),DATE(VALUE(LEFT(INDEX($A68:$AJ68,MATCH(Lists!$L$13,$A$1:$AJ$1,0)),4)),VALUE(MID(INDEX($A68:$AJ68,MATCH(Lists!$L$13,$A$1:$AJ$1,0)),6,2)),VALUE(MID(INDEX($A68:$AJ68,MATCH(Lists!$L$13,$A$1:$AJ$1,0)),9,2))))),""))</f>
        <v/>
      </c>
      <c r="BF68" s="22">
        <f>IF(AT68="","",IFERROR(TRIM(INDEX($A68:$AJ68,MATCH(Lists!$L$14,$A$1:$AJ$1,0))&amp;""),""))</f>
        <v/>
      </c>
      <c r="BG68" s="23">
        <f>IF(AT68="","",IFERROR(IF(ISNUMBER(INDEX($A68:$AJ68,MATCH(Lists!$L$15,$A$1:$AJ$1,0))),INDEX($A68:$AJ68,MATCH(Lists!$L$15,$A$1:$AJ$1,0)),DATE(VALUE(LEFT(IFERROR(TRIM(INDEX($A68:$AJ68,MATCH(Lists!$L$15,$A$1:$AJ$1,0))&amp;""),""),4)),VALUE(MID(IFERROR(TRIM(INDEX($A68:$AJ68,MATCH(Lists!$L$15,$A$1:$AJ$1,0))&amp;""),""),6,2)),VALUE(MID(IFERROR(TRIM(INDEX($A68:$AJ68,MATCH(Lists!$L$15,$A$1:$AJ$1,0))&amp;""),""),9,2)))+TIME(VALUE(MID(IFERROR(TRIM(INDEX($A68:$AJ68,MATCH(Lists!$L$15,$A$1:$AJ$1,0))&amp;""),""),12,2)),VALUE(MID(IFERROR(TRIM(INDEX($A68:$AJ68,MATCH(Lists!$L$15,$A$1:$AJ$1,0))&amp;""),""),15,2)),VALUE(MID(IFERROR(TRIM(INDEX($A68:$AJ68,MATCH(Lists!$L$15,$A$1:$AJ$1,0))&amp;""),""),18,2)))),""))</f>
        <v/>
      </c>
      <c r="BH68" s="22">
        <f>IF(AT68="","",IF(AL68="","New",AL68))</f>
        <v/>
      </c>
      <c r="BI68" s="22">
        <f>IF(AT68="",0,IF(OR(BH68="Hired",BH68="Not now"),0,1))</f>
        <v/>
      </c>
      <c r="BJ68" s="22">
        <f>IF(AT68="","",IF(COUNTIF(AN68:AQ68,"No")&gt;0,"Has a No",IF(COUNTIF(AN68:AQ68,"Yes")=4,"All yes","Still checking")))</f>
        <v/>
      </c>
      <c r="BK68" s="22">
        <f>IF(AT68="","",IF(AND(BH68="New",NOT(ISNUMBER(AM68)),ISNUMBER(BG68)),IF(Pipeline!$M$14-INT(BG68)&gt;Pipeline!$M$15,"Reply due",""),""))</f>
        <v/>
      </c>
      <c r="BL68" s="22">
        <f>IF(AT68="","",IF(AND(ISNUMBER(AM68),ISNUMBER(BG68)),MAX(0,AM68-INT(BG68)),""))</f>
        <v/>
      </c>
      <c r="BM68" s="22">
        <f>IF(BI68=0,0,IF(AND(OR('Shift match'!$B$5="",ISNUMBER(SEARCH('Shift match'!$B$5,AY68))),OR('Shift match'!$B$6="",ISNUMBER(SEARCH('Shift match'!$B$6,BA68)))),1,0))</f>
        <v/>
      </c>
      <c r="BN68" s="22">
        <f>IF(BM68=1,SUM($BM$2:BM68),"")</f>
        <v/>
      </c>
      <c r="BO68" s="22">
        <f>IF(AT68="",0,IF(AX68="",0,IF(COUNTIF($AX$2:AX68,AX68)=1,1,0)))</f>
        <v/>
      </c>
      <c r="BP68" s="22">
        <f>IF(BO68=1,SUM($BO$2:BO68),"")</f>
        <v/>
      </c>
    </row>
    <row r="69">
      <c r="AK69" s="19" t="n"/>
      <c r="AL69" s="24" t="n"/>
      <c r="AM69" s="25" t="n"/>
      <c r="AN69" s="24" t="n"/>
      <c r="AO69" s="24" t="n"/>
      <c r="AP69" s="24" t="n"/>
      <c r="AQ69" s="24" t="n"/>
      <c r="AR69" s="24" t="n"/>
      <c r="AS69" s="19" t="n"/>
      <c r="AT69" s="22">
        <f>IFERROR(TRIM(INDEX($A69:$AJ69,MATCH(Lists!$L$2,$A$1:$AJ$1,0))&amp;""),"")</f>
        <v/>
      </c>
      <c r="AU69" s="22">
        <f>IF(AT69="","",IFERROR(TRIM(INDEX($A69:$AJ69,MATCH(Lists!$L$3,$A$1:$AJ$1,0))&amp;""),""))</f>
        <v/>
      </c>
      <c r="AV69" s="22">
        <f>IF(AT69="","",LOWER(IFERROR(TRIM(INDEX($A69:$AJ69,MATCH(Lists!$L$4,$A$1:$AJ$1,0))&amp;""),"")))</f>
        <v/>
      </c>
      <c r="AW69" s="22">
        <f>IF(AT69="","",IFERROR(TRIM(INDEX($A69:$AJ69,MATCH(Lists!$L$5,$A$1:$AJ$1,0))&amp;""),""))</f>
        <v/>
      </c>
      <c r="AX69" s="22">
        <f>IF(AT69="","",IFERROR(TRIM(INDEX($A69:$AJ69,MATCH(Lists!$L$6,$A$1:$AJ$1,0))&amp;""),""))</f>
        <v/>
      </c>
      <c r="AY69" s="22">
        <f>IF(AT69="","",IFERROR(TRIM(INDEX($A69:$AJ69,MATCH(Lists!$L$7,$A$1:$AJ$1,0))&amp;""),""))</f>
        <v/>
      </c>
      <c r="AZ69" s="22">
        <f>IF(AT69="","",IFERROR(TRIM(INDEX($A69:$AJ69,MATCH(Lists!$L$8,$A$1:$AJ$1,0))&amp;""),""))</f>
        <v/>
      </c>
      <c r="BA69" s="22">
        <f>IF(AT69="","",IFERROR(TRIM(INDEX($A69:$AJ69,MATCH(Lists!$L$9,$A$1:$AJ$1,0))&amp;""),""))</f>
        <v/>
      </c>
      <c r="BB69" s="22">
        <f>IF(AT69="","",IFERROR(TRIM(INDEX($A69:$AJ69,MATCH(Lists!$L$10,$A$1:$AJ$1,0))&amp;""),""))</f>
        <v/>
      </c>
      <c r="BC69" s="22">
        <f>IF(AT69="","",IFERROR(TRIM(INDEX($A69:$AJ69,MATCH(Lists!$L$11,$A$1:$AJ$1,0))&amp;""),""))</f>
        <v/>
      </c>
      <c r="BD69" s="22">
        <f>IF(AT69="","",IFERROR(TRIM(INDEX($A69:$AJ69,MATCH(Lists!$L$12,$A$1:$AJ$1,0))&amp;""),""))</f>
        <v/>
      </c>
      <c r="BE69" s="23">
        <f>IF(AT69="","",IFERROR(IF(TRIM(INDEX($A69:$AJ69,MATCH(Lists!$L$13,$A$1:$AJ$1,0))&amp;"")="","",IF(ISNUMBER(INDEX($A69:$AJ69,MATCH(Lists!$L$13,$A$1:$AJ$1,0))),INT(INDEX($A69:$AJ69,MATCH(Lists!$L$13,$A$1:$AJ$1,0))),DATE(VALUE(LEFT(INDEX($A69:$AJ69,MATCH(Lists!$L$13,$A$1:$AJ$1,0)),4)),VALUE(MID(INDEX($A69:$AJ69,MATCH(Lists!$L$13,$A$1:$AJ$1,0)),6,2)),VALUE(MID(INDEX($A69:$AJ69,MATCH(Lists!$L$13,$A$1:$AJ$1,0)),9,2))))),""))</f>
        <v/>
      </c>
      <c r="BF69" s="22">
        <f>IF(AT69="","",IFERROR(TRIM(INDEX($A69:$AJ69,MATCH(Lists!$L$14,$A$1:$AJ$1,0))&amp;""),""))</f>
        <v/>
      </c>
      <c r="BG69" s="23">
        <f>IF(AT69="","",IFERROR(IF(ISNUMBER(INDEX($A69:$AJ69,MATCH(Lists!$L$15,$A$1:$AJ$1,0))),INDEX($A69:$AJ69,MATCH(Lists!$L$15,$A$1:$AJ$1,0)),DATE(VALUE(LEFT(IFERROR(TRIM(INDEX($A69:$AJ69,MATCH(Lists!$L$15,$A$1:$AJ$1,0))&amp;""),""),4)),VALUE(MID(IFERROR(TRIM(INDEX($A69:$AJ69,MATCH(Lists!$L$15,$A$1:$AJ$1,0))&amp;""),""),6,2)),VALUE(MID(IFERROR(TRIM(INDEX($A69:$AJ69,MATCH(Lists!$L$15,$A$1:$AJ$1,0))&amp;""),""),9,2)))+TIME(VALUE(MID(IFERROR(TRIM(INDEX($A69:$AJ69,MATCH(Lists!$L$15,$A$1:$AJ$1,0))&amp;""),""),12,2)),VALUE(MID(IFERROR(TRIM(INDEX($A69:$AJ69,MATCH(Lists!$L$15,$A$1:$AJ$1,0))&amp;""),""),15,2)),VALUE(MID(IFERROR(TRIM(INDEX($A69:$AJ69,MATCH(Lists!$L$15,$A$1:$AJ$1,0))&amp;""),""),18,2)))),""))</f>
        <v/>
      </c>
      <c r="BH69" s="22">
        <f>IF(AT69="","",IF(AL69="","New",AL69))</f>
        <v/>
      </c>
      <c r="BI69" s="22">
        <f>IF(AT69="",0,IF(OR(BH69="Hired",BH69="Not now"),0,1))</f>
        <v/>
      </c>
      <c r="BJ69" s="22">
        <f>IF(AT69="","",IF(COUNTIF(AN69:AQ69,"No")&gt;0,"Has a No",IF(COUNTIF(AN69:AQ69,"Yes")=4,"All yes","Still checking")))</f>
        <v/>
      </c>
      <c r="BK69" s="22">
        <f>IF(AT69="","",IF(AND(BH69="New",NOT(ISNUMBER(AM69)),ISNUMBER(BG69)),IF(Pipeline!$M$14-INT(BG69)&gt;Pipeline!$M$15,"Reply due",""),""))</f>
        <v/>
      </c>
      <c r="BL69" s="22">
        <f>IF(AT69="","",IF(AND(ISNUMBER(AM69),ISNUMBER(BG69)),MAX(0,AM69-INT(BG69)),""))</f>
        <v/>
      </c>
      <c r="BM69" s="22">
        <f>IF(BI69=0,0,IF(AND(OR('Shift match'!$B$5="",ISNUMBER(SEARCH('Shift match'!$B$5,AY69))),OR('Shift match'!$B$6="",ISNUMBER(SEARCH('Shift match'!$B$6,BA69)))),1,0))</f>
        <v/>
      </c>
      <c r="BN69" s="22">
        <f>IF(BM69=1,SUM($BM$2:BM69),"")</f>
        <v/>
      </c>
      <c r="BO69" s="22">
        <f>IF(AT69="",0,IF(AX69="",0,IF(COUNTIF($AX$2:AX69,AX69)=1,1,0)))</f>
        <v/>
      </c>
      <c r="BP69" s="22">
        <f>IF(BO69=1,SUM($BO$2:BO69),"")</f>
        <v/>
      </c>
    </row>
    <row r="70">
      <c r="AK70" s="19" t="n"/>
      <c r="AL70" s="24" t="n"/>
      <c r="AM70" s="25" t="n"/>
      <c r="AN70" s="24" t="n"/>
      <c r="AO70" s="24" t="n"/>
      <c r="AP70" s="24" t="n"/>
      <c r="AQ70" s="24" t="n"/>
      <c r="AR70" s="24" t="n"/>
      <c r="AS70" s="19" t="n"/>
      <c r="AT70" s="22">
        <f>IFERROR(TRIM(INDEX($A70:$AJ70,MATCH(Lists!$L$2,$A$1:$AJ$1,0))&amp;""),"")</f>
        <v/>
      </c>
      <c r="AU70" s="22">
        <f>IF(AT70="","",IFERROR(TRIM(INDEX($A70:$AJ70,MATCH(Lists!$L$3,$A$1:$AJ$1,0))&amp;""),""))</f>
        <v/>
      </c>
      <c r="AV70" s="22">
        <f>IF(AT70="","",LOWER(IFERROR(TRIM(INDEX($A70:$AJ70,MATCH(Lists!$L$4,$A$1:$AJ$1,0))&amp;""),"")))</f>
        <v/>
      </c>
      <c r="AW70" s="22">
        <f>IF(AT70="","",IFERROR(TRIM(INDEX($A70:$AJ70,MATCH(Lists!$L$5,$A$1:$AJ$1,0))&amp;""),""))</f>
        <v/>
      </c>
      <c r="AX70" s="22">
        <f>IF(AT70="","",IFERROR(TRIM(INDEX($A70:$AJ70,MATCH(Lists!$L$6,$A$1:$AJ$1,0))&amp;""),""))</f>
        <v/>
      </c>
      <c r="AY70" s="22">
        <f>IF(AT70="","",IFERROR(TRIM(INDEX($A70:$AJ70,MATCH(Lists!$L$7,$A$1:$AJ$1,0))&amp;""),""))</f>
        <v/>
      </c>
      <c r="AZ70" s="22">
        <f>IF(AT70="","",IFERROR(TRIM(INDEX($A70:$AJ70,MATCH(Lists!$L$8,$A$1:$AJ$1,0))&amp;""),""))</f>
        <v/>
      </c>
      <c r="BA70" s="22">
        <f>IF(AT70="","",IFERROR(TRIM(INDEX($A70:$AJ70,MATCH(Lists!$L$9,$A$1:$AJ$1,0))&amp;""),""))</f>
        <v/>
      </c>
      <c r="BB70" s="22">
        <f>IF(AT70="","",IFERROR(TRIM(INDEX($A70:$AJ70,MATCH(Lists!$L$10,$A$1:$AJ$1,0))&amp;""),""))</f>
        <v/>
      </c>
      <c r="BC70" s="22">
        <f>IF(AT70="","",IFERROR(TRIM(INDEX($A70:$AJ70,MATCH(Lists!$L$11,$A$1:$AJ$1,0))&amp;""),""))</f>
        <v/>
      </c>
      <c r="BD70" s="22">
        <f>IF(AT70="","",IFERROR(TRIM(INDEX($A70:$AJ70,MATCH(Lists!$L$12,$A$1:$AJ$1,0))&amp;""),""))</f>
        <v/>
      </c>
      <c r="BE70" s="23">
        <f>IF(AT70="","",IFERROR(IF(TRIM(INDEX($A70:$AJ70,MATCH(Lists!$L$13,$A$1:$AJ$1,0))&amp;"")="","",IF(ISNUMBER(INDEX($A70:$AJ70,MATCH(Lists!$L$13,$A$1:$AJ$1,0))),INT(INDEX($A70:$AJ70,MATCH(Lists!$L$13,$A$1:$AJ$1,0))),DATE(VALUE(LEFT(INDEX($A70:$AJ70,MATCH(Lists!$L$13,$A$1:$AJ$1,0)),4)),VALUE(MID(INDEX($A70:$AJ70,MATCH(Lists!$L$13,$A$1:$AJ$1,0)),6,2)),VALUE(MID(INDEX($A70:$AJ70,MATCH(Lists!$L$13,$A$1:$AJ$1,0)),9,2))))),""))</f>
        <v/>
      </c>
      <c r="BF70" s="22">
        <f>IF(AT70="","",IFERROR(TRIM(INDEX($A70:$AJ70,MATCH(Lists!$L$14,$A$1:$AJ$1,0))&amp;""),""))</f>
        <v/>
      </c>
      <c r="BG70" s="23">
        <f>IF(AT70="","",IFERROR(IF(ISNUMBER(INDEX($A70:$AJ70,MATCH(Lists!$L$15,$A$1:$AJ$1,0))),INDEX($A70:$AJ70,MATCH(Lists!$L$15,$A$1:$AJ$1,0)),DATE(VALUE(LEFT(IFERROR(TRIM(INDEX($A70:$AJ70,MATCH(Lists!$L$15,$A$1:$AJ$1,0))&amp;""),""),4)),VALUE(MID(IFERROR(TRIM(INDEX($A70:$AJ70,MATCH(Lists!$L$15,$A$1:$AJ$1,0))&amp;""),""),6,2)),VALUE(MID(IFERROR(TRIM(INDEX($A70:$AJ70,MATCH(Lists!$L$15,$A$1:$AJ$1,0))&amp;""),""),9,2)))+TIME(VALUE(MID(IFERROR(TRIM(INDEX($A70:$AJ70,MATCH(Lists!$L$15,$A$1:$AJ$1,0))&amp;""),""),12,2)),VALUE(MID(IFERROR(TRIM(INDEX($A70:$AJ70,MATCH(Lists!$L$15,$A$1:$AJ$1,0))&amp;""),""),15,2)),VALUE(MID(IFERROR(TRIM(INDEX($A70:$AJ70,MATCH(Lists!$L$15,$A$1:$AJ$1,0))&amp;""),""),18,2)))),""))</f>
        <v/>
      </c>
      <c r="BH70" s="22">
        <f>IF(AT70="","",IF(AL70="","New",AL70))</f>
        <v/>
      </c>
      <c r="BI70" s="22">
        <f>IF(AT70="",0,IF(OR(BH70="Hired",BH70="Not now"),0,1))</f>
        <v/>
      </c>
      <c r="BJ70" s="22">
        <f>IF(AT70="","",IF(COUNTIF(AN70:AQ70,"No")&gt;0,"Has a No",IF(COUNTIF(AN70:AQ70,"Yes")=4,"All yes","Still checking")))</f>
        <v/>
      </c>
      <c r="BK70" s="22">
        <f>IF(AT70="","",IF(AND(BH70="New",NOT(ISNUMBER(AM70)),ISNUMBER(BG70)),IF(Pipeline!$M$14-INT(BG70)&gt;Pipeline!$M$15,"Reply due",""),""))</f>
        <v/>
      </c>
      <c r="BL70" s="22">
        <f>IF(AT70="","",IF(AND(ISNUMBER(AM70),ISNUMBER(BG70)),MAX(0,AM70-INT(BG70)),""))</f>
        <v/>
      </c>
      <c r="BM70" s="22">
        <f>IF(BI70=0,0,IF(AND(OR('Shift match'!$B$5="",ISNUMBER(SEARCH('Shift match'!$B$5,AY70))),OR('Shift match'!$B$6="",ISNUMBER(SEARCH('Shift match'!$B$6,BA70)))),1,0))</f>
        <v/>
      </c>
      <c r="BN70" s="22">
        <f>IF(BM70=1,SUM($BM$2:BM70),"")</f>
        <v/>
      </c>
      <c r="BO70" s="22">
        <f>IF(AT70="",0,IF(AX70="",0,IF(COUNTIF($AX$2:AX70,AX70)=1,1,0)))</f>
        <v/>
      </c>
      <c r="BP70" s="22">
        <f>IF(BO70=1,SUM($BO$2:BO70),"")</f>
        <v/>
      </c>
    </row>
    <row r="71">
      <c r="AK71" s="19" t="n"/>
      <c r="AL71" s="24" t="n"/>
      <c r="AM71" s="25" t="n"/>
      <c r="AN71" s="24" t="n"/>
      <c r="AO71" s="24" t="n"/>
      <c r="AP71" s="24" t="n"/>
      <c r="AQ71" s="24" t="n"/>
      <c r="AR71" s="24" t="n"/>
      <c r="AS71" s="19" t="n"/>
      <c r="AT71" s="22">
        <f>IFERROR(TRIM(INDEX($A71:$AJ71,MATCH(Lists!$L$2,$A$1:$AJ$1,0))&amp;""),"")</f>
        <v/>
      </c>
      <c r="AU71" s="22">
        <f>IF(AT71="","",IFERROR(TRIM(INDEX($A71:$AJ71,MATCH(Lists!$L$3,$A$1:$AJ$1,0))&amp;""),""))</f>
        <v/>
      </c>
      <c r="AV71" s="22">
        <f>IF(AT71="","",LOWER(IFERROR(TRIM(INDEX($A71:$AJ71,MATCH(Lists!$L$4,$A$1:$AJ$1,0))&amp;""),"")))</f>
        <v/>
      </c>
      <c r="AW71" s="22">
        <f>IF(AT71="","",IFERROR(TRIM(INDEX($A71:$AJ71,MATCH(Lists!$L$5,$A$1:$AJ$1,0))&amp;""),""))</f>
        <v/>
      </c>
      <c r="AX71" s="22">
        <f>IF(AT71="","",IFERROR(TRIM(INDEX($A71:$AJ71,MATCH(Lists!$L$6,$A$1:$AJ$1,0))&amp;""),""))</f>
        <v/>
      </c>
      <c r="AY71" s="22">
        <f>IF(AT71="","",IFERROR(TRIM(INDEX($A71:$AJ71,MATCH(Lists!$L$7,$A$1:$AJ$1,0))&amp;""),""))</f>
        <v/>
      </c>
      <c r="AZ71" s="22">
        <f>IF(AT71="","",IFERROR(TRIM(INDEX($A71:$AJ71,MATCH(Lists!$L$8,$A$1:$AJ$1,0))&amp;""),""))</f>
        <v/>
      </c>
      <c r="BA71" s="22">
        <f>IF(AT71="","",IFERROR(TRIM(INDEX($A71:$AJ71,MATCH(Lists!$L$9,$A$1:$AJ$1,0))&amp;""),""))</f>
        <v/>
      </c>
      <c r="BB71" s="22">
        <f>IF(AT71="","",IFERROR(TRIM(INDEX($A71:$AJ71,MATCH(Lists!$L$10,$A$1:$AJ$1,0))&amp;""),""))</f>
        <v/>
      </c>
      <c r="BC71" s="22">
        <f>IF(AT71="","",IFERROR(TRIM(INDEX($A71:$AJ71,MATCH(Lists!$L$11,$A$1:$AJ$1,0))&amp;""),""))</f>
        <v/>
      </c>
      <c r="BD71" s="22">
        <f>IF(AT71="","",IFERROR(TRIM(INDEX($A71:$AJ71,MATCH(Lists!$L$12,$A$1:$AJ$1,0))&amp;""),""))</f>
        <v/>
      </c>
      <c r="BE71" s="23">
        <f>IF(AT71="","",IFERROR(IF(TRIM(INDEX($A71:$AJ71,MATCH(Lists!$L$13,$A$1:$AJ$1,0))&amp;"")="","",IF(ISNUMBER(INDEX($A71:$AJ71,MATCH(Lists!$L$13,$A$1:$AJ$1,0))),INT(INDEX($A71:$AJ71,MATCH(Lists!$L$13,$A$1:$AJ$1,0))),DATE(VALUE(LEFT(INDEX($A71:$AJ71,MATCH(Lists!$L$13,$A$1:$AJ$1,0)),4)),VALUE(MID(INDEX($A71:$AJ71,MATCH(Lists!$L$13,$A$1:$AJ$1,0)),6,2)),VALUE(MID(INDEX($A71:$AJ71,MATCH(Lists!$L$13,$A$1:$AJ$1,0)),9,2))))),""))</f>
        <v/>
      </c>
      <c r="BF71" s="22">
        <f>IF(AT71="","",IFERROR(TRIM(INDEX($A71:$AJ71,MATCH(Lists!$L$14,$A$1:$AJ$1,0))&amp;""),""))</f>
        <v/>
      </c>
      <c r="BG71" s="23">
        <f>IF(AT71="","",IFERROR(IF(ISNUMBER(INDEX($A71:$AJ71,MATCH(Lists!$L$15,$A$1:$AJ$1,0))),INDEX($A71:$AJ71,MATCH(Lists!$L$15,$A$1:$AJ$1,0)),DATE(VALUE(LEFT(IFERROR(TRIM(INDEX($A71:$AJ71,MATCH(Lists!$L$15,$A$1:$AJ$1,0))&amp;""),""),4)),VALUE(MID(IFERROR(TRIM(INDEX($A71:$AJ71,MATCH(Lists!$L$15,$A$1:$AJ$1,0))&amp;""),""),6,2)),VALUE(MID(IFERROR(TRIM(INDEX($A71:$AJ71,MATCH(Lists!$L$15,$A$1:$AJ$1,0))&amp;""),""),9,2)))+TIME(VALUE(MID(IFERROR(TRIM(INDEX($A71:$AJ71,MATCH(Lists!$L$15,$A$1:$AJ$1,0))&amp;""),""),12,2)),VALUE(MID(IFERROR(TRIM(INDEX($A71:$AJ71,MATCH(Lists!$L$15,$A$1:$AJ$1,0))&amp;""),""),15,2)),VALUE(MID(IFERROR(TRIM(INDEX($A71:$AJ71,MATCH(Lists!$L$15,$A$1:$AJ$1,0))&amp;""),""),18,2)))),""))</f>
        <v/>
      </c>
      <c r="BH71" s="22">
        <f>IF(AT71="","",IF(AL71="","New",AL71))</f>
        <v/>
      </c>
      <c r="BI71" s="22">
        <f>IF(AT71="",0,IF(OR(BH71="Hired",BH71="Not now"),0,1))</f>
        <v/>
      </c>
      <c r="BJ71" s="22">
        <f>IF(AT71="","",IF(COUNTIF(AN71:AQ71,"No")&gt;0,"Has a No",IF(COUNTIF(AN71:AQ71,"Yes")=4,"All yes","Still checking")))</f>
        <v/>
      </c>
      <c r="BK71" s="22">
        <f>IF(AT71="","",IF(AND(BH71="New",NOT(ISNUMBER(AM71)),ISNUMBER(BG71)),IF(Pipeline!$M$14-INT(BG71)&gt;Pipeline!$M$15,"Reply due",""),""))</f>
        <v/>
      </c>
      <c r="BL71" s="22">
        <f>IF(AT71="","",IF(AND(ISNUMBER(AM71),ISNUMBER(BG71)),MAX(0,AM71-INT(BG71)),""))</f>
        <v/>
      </c>
      <c r="BM71" s="22">
        <f>IF(BI71=0,0,IF(AND(OR('Shift match'!$B$5="",ISNUMBER(SEARCH('Shift match'!$B$5,AY71))),OR('Shift match'!$B$6="",ISNUMBER(SEARCH('Shift match'!$B$6,BA71)))),1,0))</f>
        <v/>
      </c>
      <c r="BN71" s="22">
        <f>IF(BM71=1,SUM($BM$2:BM71),"")</f>
        <v/>
      </c>
      <c r="BO71" s="22">
        <f>IF(AT71="",0,IF(AX71="",0,IF(COUNTIF($AX$2:AX71,AX71)=1,1,0)))</f>
        <v/>
      </c>
      <c r="BP71" s="22">
        <f>IF(BO71=1,SUM($BO$2:BO71),"")</f>
        <v/>
      </c>
    </row>
    <row r="72">
      <c r="AK72" s="19" t="n"/>
      <c r="AL72" s="24" t="n"/>
      <c r="AM72" s="25" t="n"/>
      <c r="AN72" s="24" t="n"/>
      <c r="AO72" s="24" t="n"/>
      <c r="AP72" s="24" t="n"/>
      <c r="AQ72" s="24" t="n"/>
      <c r="AR72" s="24" t="n"/>
      <c r="AS72" s="19" t="n"/>
      <c r="AT72" s="22">
        <f>IFERROR(TRIM(INDEX($A72:$AJ72,MATCH(Lists!$L$2,$A$1:$AJ$1,0))&amp;""),"")</f>
        <v/>
      </c>
      <c r="AU72" s="22">
        <f>IF(AT72="","",IFERROR(TRIM(INDEX($A72:$AJ72,MATCH(Lists!$L$3,$A$1:$AJ$1,0))&amp;""),""))</f>
        <v/>
      </c>
      <c r="AV72" s="22">
        <f>IF(AT72="","",LOWER(IFERROR(TRIM(INDEX($A72:$AJ72,MATCH(Lists!$L$4,$A$1:$AJ$1,0))&amp;""),"")))</f>
        <v/>
      </c>
      <c r="AW72" s="22">
        <f>IF(AT72="","",IFERROR(TRIM(INDEX($A72:$AJ72,MATCH(Lists!$L$5,$A$1:$AJ$1,0))&amp;""),""))</f>
        <v/>
      </c>
      <c r="AX72" s="22">
        <f>IF(AT72="","",IFERROR(TRIM(INDEX($A72:$AJ72,MATCH(Lists!$L$6,$A$1:$AJ$1,0))&amp;""),""))</f>
        <v/>
      </c>
      <c r="AY72" s="22">
        <f>IF(AT72="","",IFERROR(TRIM(INDEX($A72:$AJ72,MATCH(Lists!$L$7,$A$1:$AJ$1,0))&amp;""),""))</f>
        <v/>
      </c>
      <c r="AZ72" s="22">
        <f>IF(AT72="","",IFERROR(TRIM(INDEX($A72:$AJ72,MATCH(Lists!$L$8,$A$1:$AJ$1,0))&amp;""),""))</f>
        <v/>
      </c>
      <c r="BA72" s="22">
        <f>IF(AT72="","",IFERROR(TRIM(INDEX($A72:$AJ72,MATCH(Lists!$L$9,$A$1:$AJ$1,0))&amp;""),""))</f>
        <v/>
      </c>
      <c r="BB72" s="22">
        <f>IF(AT72="","",IFERROR(TRIM(INDEX($A72:$AJ72,MATCH(Lists!$L$10,$A$1:$AJ$1,0))&amp;""),""))</f>
        <v/>
      </c>
      <c r="BC72" s="22">
        <f>IF(AT72="","",IFERROR(TRIM(INDEX($A72:$AJ72,MATCH(Lists!$L$11,$A$1:$AJ$1,0))&amp;""),""))</f>
        <v/>
      </c>
      <c r="BD72" s="22">
        <f>IF(AT72="","",IFERROR(TRIM(INDEX($A72:$AJ72,MATCH(Lists!$L$12,$A$1:$AJ$1,0))&amp;""),""))</f>
        <v/>
      </c>
      <c r="BE72" s="23">
        <f>IF(AT72="","",IFERROR(IF(TRIM(INDEX($A72:$AJ72,MATCH(Lists!$L$13,$A$1:$AJ$1,0))&amp;"")="","",IF(ISNUMBER(INDEX($A72:$AJ72,MATCH(Lists!$L$13,$A$1:$AJ$1,0))),INT(INDEX($A72:$AJ72,MATCH(Lists!$L$13,$A$1:$AJ$1,0))),DATE(VALUE(LEFT(INDEX($A72:$AJ72,MATCH(Lists!$L$13,$A$1:$AJ$1,0)),4)),VALUE(MID(INDEX($A72:$AJ72,MATCH(Lists!$L$13,$A$1:$AJ$1,0)),6,2)),VALUE(MID(INDEX($A72:$AJ72,MATCH(Lists!$L$13,$A$1:$AJ$1,0)),9,2))))),""))</f>
        <v/>
      </c>
      <c r="BF72" s="22">
        <f>IF(AT72="","",IFERROR(TRIM(INDEX($A72:$AJ72,MATCH(Lists!$L$14,$A$1:$AJ$1,0))&amp;""),""))</f>
        <v/>
      </c>
      <c r="BG72" s="23">
        <f>IF(AT72="","",IFERROR(IF(ISNUMBER(INDEX($A72:$AJ72,MATCH(Lists!$L$15,$A$1:$AJ$1,0))),INDEX($A72:$AJ72,MATCH(Lists!$L$15,$A$1:$AJ$1,0)),DATE(VALUE(LEFT(IFERROR(TRIM(INDEX($A72:$AJ72,MATCH(Lists!$L$15,$A$1:$AJ$1,0))&amp;""),""),4)),VALUE(MID(IFERROR(TRIM(INDEX($A72:$AJ72,MATCH(Lists!$L$15,$A$1:$AJ$1,0))&amp;""),""),6,2)),VALUE(MID(IFERROR(TRIM(INDEX($A72:$AJ72,MATCH(Lists!$L$15,$A$1:$AJ$1,0))&amp;""),""),9,2)))+TIME(VALUE(MID(IFERROR(TRIM(INDEX($A72:$AJ72,MATCH(Lists!$L$15,$A$1:$AJ$1,0))&amp;""),""),12,2)),VALUE(MID(IFERROR(TRIM(INDEX($A72:$AJ72,MATCH(Lists!$L$15,$A$1:$AJ$1,0))&amp;""),""),15,2)),VALUE(MID(IFERROR(TRIM(INDEX($A72:$AJ72,MATCH(Lists!$L$15,$A$1:$AJ$1,0))&amp;""),""),18,2)))),""))</f>
        <v/>
      </c>
      <c r="BH72" s="22">
        <f>IF(AT72="","",IF(AL72="","New",AL72))</f>
        <v/>
      </c>
      <c r="BI72" s="22">
        <f>IF(AT72="",0,IF(OR(BH72="Hired",BH72="Not now"),0,1))</f>
        <v/>
      </c>
      <c r="BJ72" s="22">
        <f>IF(AT72="","",IF(COUNTIF(AN72:AQ72,"No")&gt;0,"Has a No",IF(COUNTIF(AN72:AQ72,"Yes")=4,"All yes","Still checking")))</f>
        <v/>
      </c>
      <c r="BK72" s="22">
        <f>IF(AT72="","",IF(AND(BH72="New",NOT(ISNUMBER(AM72)),ISNUMBER(BG72)),IF(Pipeline!$M$14-INT(BG72)&gt;Pipeline!$M$15,"Reply due",""),""))</f>
        <v/>
      </c>
      <c r="BL72" s="22">
        <f>IF(AT72="","",IF(AND(ISNUMBER(AM72),ISNUMBER(BG72)),MAX(0,AM72-INT(BG72)),""))</f>
        <v/>
      </c>
      <c r="BM72" s="22">
        <f>IF(BI72=0,0,IF(AND(OR('Shift match'!$B$5="",ISNUMBER(SEARCH('Shift match'!$B$5,AY72))),OR('Shift match'!$B$6="",ISNUMBER(SEARCH('Shift match'!$B$6,BA72)))),1,0))</f>
        <v/>
      </c>
      <c r="BN72" s="22">
        <f>IF(BM72=1,SUM($BM$2:BM72),"")</f>
        <v/>
      </c>
      <c r="BO72" s="22">
        <f>IF(AT72="",0,IF(AX72="",0,IF(COUNTIF($AX$2:AX72,AX72)=1,1,0)))</f>
        <v/>
      </c>
      <c r="BP72" s="22">
        <f>IF(BO72=1,SUM($BO$2:BO72),"")</f>
        <v/>
      </c>
    </row>
    <row r="73">
      <c r="AK73" s="19" t="n"/>
      <c r="AL73" s="24" t="n"/>
      <c r="AM73" s="25" t="n"/>
      <c r="AN73" s="24" t="n"/>
      <c r="AO73" s="24" t="n"/>
      <c r="AP73" s="24" t="n"/>
      <c r="AQ73" s="24" t="n"/>
      <c r="AR73" s="24" t="n"/>
      <c r="AS73" s="19" t="n"/>
      <c r="AT73" s="22">
        <f>IFERROR(TRIM(INDEX($A73:$AJ73,MATCH(Lists!$L$2,$A$1:$AJ$1,0))&amp;""),"")</f>
        <v/>
      </c>
      <c r="AU73" s="22">
        <f>IF(AT73="","",IFERROR(TRIM(INDEX($A73:$AJ73,MATCH(Lists!$L$3,$A$1:$AJ$1,0))&amp;""),""))</f>
        <v/>
      </c>
      <c r="AV73" s="22">
        <f>IF(AT73="","",LOWER(IFERROR(TRIM(INDEX($A73:$AJ73,MATCH(Lists!$L$4,$A$1:$AJ$1,0))&amp;""),"")))</f>
        <v/>
      </c>
      <c r="AW73" s="22">
        <f>IF(AT73="","",IFERROR(TRIM(INDEX($A73:$AJ73,MATCH(Lists!$L$5,$A$1:$AJ$1,0))&amp;""),""))</f>
        <v/>
      </c>
      <c r="AX73" s="22">
        <f>IF(AT73="","",IFERROR(TRIM(INDEX($A73:$AJ73,MATCH(Lists!$L$6,$A$1:$AJ$1,0))&amp;""),""))</f>
        <v/>
      </c>
      <c r="AY73" s="22">
        <f>IF(AT73="","",IFERROR(TRIM(INDEX($A73:$AJ73,MATCH(Lists!$L$7,$A$1:$AJ$1,0))&amp;""),""))</f>
        <v/>
      </c>
      <c r="AZ73" s="22">
        <f>IF(AT73="","",IFERROR(TRIM(INDEX($A73:$AJ73,MATCH(Lists!$L$8,$A$1:$AJ$1,0))&amp;""),""))</f>
        <v/>
      </c>
      <c r="BA73" s="22">
        <f>IF(AT73="","",IFERROR(TRIM(INDEX($A73:$AJ73,MATCH(Lists!$L$9,$A$1:$AJ$1,0))&amp;""),""))</f>
        <v/>
      </c>
      <c r="BB73" s="22">
        <f>IF(AT73="","",IFERROR(TRIM(INDEX($A73:$AJ73,MATCH(Lists!$L$10,$A$1:$AJ$1,0))&amp;""),""))</f>
        <v/>
      </c>
      <c r="BC73" s="22">
        <f>IF(AT73="","",IFERROR(TRIM(INDEX($A73:$AJ73,MATCH(Lists!$L$11,$A$1:$AJ$1,0))&amp;""),""))</f>
        <v/>
      </c>
      <c r="BD73" s="22">
        <f>IF(AT73="","",IFERROR(TRIM(INDEX($A73:$AJ73,MATCH(Lists!$L$12,$A$1:$AJ$1,0))&amp;""),""))</f>
        <v/>
      </c>
      <c r="BE73" s="23">
        <f>IF(AT73="","",IFERROR(IF(TRIM(INDEX($A73:$AJ73,MATCH(Lists!$L$13,$A$1:$AJ$1,0))&amp;"")="","",IF(ISNUMBER(INDEX($A73:$AJ73,MATCH(Lists!$L$13,$A$1:$AJ$1,0))),INT(INDEX($A73:$AJ73,MATCH(Lists!$L$13,$A$1:$AJ$1,0))),DATE(VALUE(LEFT(INDEX($A73:$AJ73,MATCH(Lists!$L$13,$A$1:$AJ$1,0)),4)),VALUE(MID(INDEX($A73:$AJ73,MATCH(Lists!$L$13,$A$1:$AJ$1,0)),6,2)),VALUE(MID(INDEX($A73:$AJ73,MATCH(Lists!$L$13,$A$1:$AJ$1,0)),9,2))))),""))</f>
        <v/>
      </c>
      <c r="BF73" s="22">
        <f>IF(AT73="","",IFERROR(TRIM(INDEX($A73:$AJ73,MATCH(Lists!$L$14,$A$1:$AJ$1,0))&amp;""),""))</f>
        <v/>
      </c>
      <c r="BG73" s="23">
        <f>IF(AT73="","",IFERROR(IF(ISNUMBER(INDEX($A73:$AJ73,MATCH(Lists!$L$15,$A$1:$AJ$1,0))),INDEX($A73:$AJ73,MATCH(Lists!$L$15,$A$1:$AJ$1,0)),DATE(VALUE(LEFT(IFERROR(TRIM(INDEX($A73:$AJ73,MATCH(Lists!$L$15,$A$1:$AJ$1,0))&amp;""),""),4)),VALUE(MID(IFERROR(TRIM(INDEX($A73:$AJ73,MATCH(Lists!$L$15,$A$1:$AJ$1,0))&amp;""),""),6,2)),VALUE(MID(IFERROR(TRIM(INDEX($A73:$AJ73,MATCH(Lists!$L$15,$A$1:$AJ$1,0))&amp;""),""),9,2)))+TIME(VALUE(MID(IFERROR(TRIM(INDEX($A73:$AJ73,MATCH(Lists!$L$15,$A$1:$AJ$1,0))&amp;""),""),12,2)),VALUE(MID(IFERROR(TRIM(INDEX($A73:$AJ73,MATCH(Lists!$L$15,$A$1:$AJ$1,0))&amp;""),""),15,2)),VALUE(MID(IFERROR(TRIM(INDEX($A73:$AJ73,MATCH(Lists!$L$15,$A$1:$AJ$1,0))&amp;""),""),18,2)))),""))</f>
        <v/>
      </c>
      <c r="BH73" s="22">
        <f>IF(AT73="","",IF(AL73="","New",AL73))</f>
        <v/>
      </c>
      <c r="BI73" s="22">
        <f>IF(AT73="",0,IF(OR(BH73="Hired",BH73="Not now"),0,1))</f>
        <v/>
      </c>
      <c r="BJ73" s="22">
        <f>IF(AT73="","",IF(COUNTIF(AN73:AQ73,"No")&gt;0,"Has a No",IF(COUNTIF(AN73:AQ73,"Yes")=4,"All yes","Still checking")))</f>
        <v/>
      </c>
      <c r="BK73" s="22">
        <f>IF(AT73="","",IF(AND(BH73="New",NOT(ISNUMBER(AM73)),ISNUMBER(BG73)),IF(Pipeline!$M$14-INT(BG73)&gt;Pipeline!$M$15,"Reply due",""),""))</f>
        <v/>
      </c>
      <c r="BL73" s="22">
        <f>IF(AT73="","",IF(AND(ISNUMBER(AM73),ISNUMBER(BG73)),MAX(0,AM73-INT(BG73)),""))</f>
        <v/>
      </c>
      <c r="BM73" s="22">
        <f>IF(BI73=0,0,IF(AND(OR('Shift match'!$B$5="",ISNUMBER(SEARCH('Shift match'!$B$5,AY73))),OR('Shift match'!$B$6="",ISNUMBER(SEARCH('Shift match'!$B$6,BA73)))),1,0))</f>
        <v/>
      </c>
      <c r="BN73" s="22">
        <f>IF(BM73=1,SUM($BM$2:BM73),"")</f>
        <v/>
      </c>
      <c r="BO73" s="22">
        <f>IF(AT73="",0,IF(AX73="",0,IF(COUNTIF($AX$2:AX73,AX73)=1,1,0)))</f>
        <v/>
      </c>
      <c r="BP73" s="22">
        <f>IF(BO73=1,SUM($BO$2:BO73),"")</f>
        <v/>
      </c>
    </row>
    <row r="74">
      <c r="AK74" s="19" t="n"/>
      <c r="AL74" s="24" t="n"/>
      <c r="AM74" s="25" t="n"/>
      <c r="AN74" s="24" t="n"/>
      <c r="AO74" s="24" t="n"/>
      <c r="AP74" s="24" t="n"/>
      <c r="AQ74" s="24" t="n"/>
      <c r="AR74" s="24" t="n"/>
      <c r="AS74" s="19" t="n"/>
      <c r="AT74" s="22">
        <f>IFERROR(TRIM(INDEX($A74:$AJ74,MATCH(Lists!$L$2,$A$1:$AJ$1,0))&amp;""),"")</f>
        <v/>
      </c>
      <c r="AU74" s="22">
        <f>IF(AT74="","",IFERROR(TRIM(INDEX($A74:$AJ74,MATCH(Lists!$L$3,$A$1:$AJ$1,0))&amp;""),""))</f>
        <v/>
      </c>
      <c r="AV74" s="22">
        <f>IF(AT74="","",LOWER(IFERROR(TRIM(INDEX($A74:$AJ74,MATCH(Lists!$L$4,$A$1:$AJ$1,0))&amp;""),"")))</f>
        <v/>
      </c>
      <c r="AW74" s="22">
        <f>IF(AT74="","",IFERROR(TRIM(INDEX($A74:$AJ74,MATCH(Lists!$L$5,$A$1:$AJ$1,0))&amp;""),""))</f>
        <v/>
      </c>
      <c r="AX74" s="22">
        <f>IF(AT74="","",IFERROR(TRIM(INDEX($A74:$AJ74,MATCH(Lists!$L$6,$A$1:$AJ$1,0))&amp;""),""))</f>
        <v/>
      </c>
      <c r="AY74" s="22">
        <f>IF(AT74="","",IFERROR(TRIM(INDEX($A74:$AJ74,MATCH(Lists!$L$7,$A$1:$AJ$1,0))&amp;""),""))</f>
        <v/>
      </c>
      <c r="AZ74" s="22">
        <f>IF(AT74="","",IFERROR(TRIM(INDEX($A74:$AJ74,MATCH(Lists!$L$8,$A$1:$AJ$1,0))&amp;""),""))</f>
        <v/>
      </c>
      <c r="BA74" s="22">
        <f>IF(AT74="","",IFERROR(TRIM(INDEX($A74:$AJ74,MATCH(Lists!$L$9,$A$1:$AJ$1,0))&amp;""),""))</f>
        <v/>
      </c>
      <c r="BB74" s="22">
        <f>IF(AT74="","",IFERROR(TRIM(INDEX($A74:$AJ74,MATCH(Lists!$L$10,$A$1:$AJ$1,0))&amp;""),""))</f>
        <v/>
      </c>
      <c r="BC74" s="22">
        <f>IF(AT74="","",IFERROR(TRIM(INDEX($A74:$AJ74,MATCH(Lists!$L$11,$A$1:$AJ$1,0))&amp;""),""))</f>
        <v/>
      </c>
      <c r="BD74" s="22">
        <f>IF(AT74="","",IFERROR(TRIM(INDEX($A74:$AJ74,MATCH(Lists!$L$12,$A$1:$AJ$1,0))&amp;""),""))</f>
        <v/>
      </c>
      <c r="BE74" s="23">
        <f>IF(AT74="","",IFERROR(IF(TRIM(INDEX($A74:$AJ74,MATCH(Lists!$L$13,$A$1:$AJ$1,0))&amp;"")="","",IF(ISNUMBER(INDEX($A74:$AJ74,MATCH(Lists!$L$13,$A$1:$AJ$1,0))),INT(INDEX($A74:$AJ74,MATCH(Lists!$L$13,$A$1:$AJ$1,0))),DATE(VALUE(LEFT(INDEX($A74:$AJ74,MATCH(Lists!$L$13,$A$1:$AJ$1,0)),4)),VALUE(MID(INDEX($A74:$AJ74,MATCH(Lists!$L$13,$A$1:$AJ$1,0)),6,2)),VALUE(MID(INDEX($A74:$AJ74,MATCH(Lists!$L$13,$A$1:$AJ$1,0)),9,2))))),""))</f>
        <v/>
      </c>
      <c r="BF74" s="22">
        <f>IF(AT74="","",IFERROR(TRIM(INDEX($A74:$AJ74,MATCH(Lists!$L$14,$A$1:$AJ$1,0))&amp;""),""))</f>
        <v/>
      </c>
      <c r="BG74" s="23">
        <f>IF(AT74="","",IFERROR(IF(ISNUMBER(INDEX($A74:$AJ74,MATCH(Lists!$L$15,$A$1:$AJ$1,0))),INDEX($A74:$AJ74,MATCH(Lists!$L$15,$A$1:$AJ$1,0)),DATE(VALUE(LEFT(IFERROR(TRIM(INDEX($A74:$AJ74,MATCH(Lists!$L$15,$A$1:$AJ$1,0))&amp;""),""),4)),VALUE(MID(IFERROR(TRIM(INDEX($A74:$AJ74,MATCH(Lists!$L$15,$A$1:$AJ$1,0))&amp;""),""),6,2)),VALUE(MID(IFERROR(TRIM(INDEX($A74:$AJ74,MATCH(Lists!$L$15,$A$1:$AJ$1,0))&amp;""),""),9,2)))+TIME(VALUE(MID(IFERROR(TRIM(INDEX($A74:$AJ74,MATCH(Lists!$L$15,$A$1:$AJ$1,0))&amp;""),""),12,2)),VALUE(MID(IFERROR(TRIM(INDEX($A74:$AJ74,MATCH(Lists!$L$15,$A$1:$AJ$1,0))&amp;""),""),15,2)),VALUE(MID(IFERROR(TRIM(INDEX($A74:$AJ74,MATCH(Lists!$L$15,$A$1:$AJ$1,0))&amp;""),""),18,2)))),""))</f>
        <v/>
      </c>
      <c r="BH74" s="22">
        <f>IF(AT74="","",IF(AL74="","New",AL74))</f>
        <v/>
      </c>
      <c r="BI74" s="22">
        <f>IF(AT74="",0,IF(OR(BH74="Hired",BH74="Not now"),0,1))</f>
        <v/>
      </c>
      <c r="BJ74" s="22">
        <f>IF(AT74="","",IF(COUNTIF(AN74:AQ74,"No")&gt;0,"Has a No",IF(COUNTIF(AN74:AQ74,"Yes")=4,"All yes","Still checking")))</f>
        <v/>
      </c>
      <c r="BK74" s="22">
        <f>IF(AT74="","",IF(AND(BH74="New",NOT(ISNUMBER(AM74)),ISNUMBER(BG74)),IF(Pipeline!$M$14-INT(BG74)&gt;Pipeline!$M$15,"Reply due",""),""))</f>
        <v/>
      </c>
      <c r="BL74" s="22">
        <f>IF(AT74="","",IF(AND(ISNUMBER(AM74),ISNUMBER(BG74)),MAX(0,AM74-INT(BG74)),""))</f>
        <v/>
      </c>
      <c r="BM74" s="22">
        <f>IF(BI74=0,0,IF(AND(OR('Shift match'!$B$5="",ISNUMBER(SEARCH('Shift match'!$B$5,AY74))),OR('Shift match'!$B$6="",ISNUMBER(SEARCH('Shift match'!$B$6,BA74)))),1,0))</f>
        <v/>
      </c>
      <c r="BN74" s="22">
        <f>IF(BM74=1,SUM($BM$2:BM74),"")</f>
        <v/>
      </c>
      <c r="BO74" s="22">
        <f>IF(AT74="",0,IF(AX74="",0,IF(COUNTIF($AX$2:AX74,AX74)=1,1,0)))</f>
        <v/>
      </c>
      <c r="BP74" s="22">
        <f>IF(BO74=1,SUM($BO$2:BO74),"")</f>
        <v/>
      </c>
    </row>
    <row r="75">
      <c r="AK75" s="19" t="n"/>
      <c r="AL75" s="24" t="n"/>
      <c r="AM75" s="25" t="n"/>
      <c r="AN75" s="24" t="n"/>
      <c r="AO75" s="24" t="n"/>
      <c r="AP75" s="24" t="n"/>
      <c r="AQ75" s="24" t="n"/>
      <c r="AR75" s="24" t="n"/>
      <c r="AS75" s="19" t="n"/>
      <c r="AT75" s="22">
        <f>IFERROR(TRIM(INDEX($A75:$AJ75,MATCH(Lists!$L$2,$A$1:$AJ$1,0))&amp;""),"")</f>
        <v/>
      </c>
      <c r="AU75" s="22">
        <f>IF(AT75="","",IFERROR(TRIM(INDEX($A75:$AJ75,MATCH(Lists!$L$3,$A$1:$AJ$1,0))&amp;""),""))</f>
        <v/>
      </c>
      <c r="AV75" s="22">
        <f>IF(AT75="","",LOWER(IFERROR(TRIM(INDEX($A75:$AJ75,MATCH(Lists!$L$4,$A$1:$AJ$1,0))&amp;""),"")))</f>
        <v/>
      </c>
      <c r="AW75" s="22">
        <f>IF(AT75="","",IFERROR(TRIM(INDEX($A75:$AJ75,MATCH(Lists!$L$5,$A$1:$AJ$1,0))&amp;""),""))</f>
        <v/>
      </c>
      <c r="AX75" s="22">
        <f>IF(AT75="","",IFERROR(TRIM(INDEX($A75:$AJ75,MATCH(Lists!$L$6,$A$1:$AJ$1,0))&amp;""),""))</f>
        <v/>
      </c>
      <c r="AY75" s="22">
        <f>IF(AT75="","",IFERROR(TRIM(INDEX($A75:$AJ75,MATCH(Lists!$L$7,$A$1:$AJ$1,0))&amp;""),""))</f>
        <v/>
      </c>
      <c r="AZ75" s="22">
        <f>IF(AT75="","",IFERROR(TRIM(INDEX($A75:$AJ75,MATCH(Lists!$L$8,$A$1:$AJ$1,0))&amp;""),""))</f>
        <v/>
      </c>
      <c r="BA75" s="22">
        <f>IF(AT75="","",IFERROR(TRIM(INDEX($A75:$AJ75,MATCH(Lists!$L$9,$A$1:$AJ$1,0))&amp;""),""))</f>
        <v/>
      </c>
      <c r="BB75" s="22">
        <f>IF(AT75="","",IFERROR(TRIM(INDEX($A75:$AJ75,MATCH(Lists!$L$10,$A$1:$AJ$1,0))&amp;""),""))</f>
        <v/>
      </c>
      <c r="BC75" s="22">
        <f>IF(AT75="","",IFERROR(TRIM(INDEX($A75:$AJ75,MATCH(Lists!$L$11,$A$1:$AJ$1,0))&amp;""),""))</f>
        <v/>
      </c>
      <c r="BD75" s="22">
        <f>IF(AT75="","",IFERROR(TRIM(INDEX($A75:$AJ75,MATCH(Lists!$L$12,$A$1:$AJ$1,0))&amp;""),""))</f>
        <v/>
      </c>
      <c r="BE75" s="23">
        <f>IF(AT75="","",IFERROR(IF(TRIM(INDEX($A75:$AJ75,MATCH(Lists!$L$13,$A$1:$AJ$1,0))&amp;"")="","",IF(ISNUMBER(INDEX($A75:$AJ75,MATCH(Lists!$L$13,$A$1:$AJ$1,0))),INT(INDEX($A75:$AJ75,MATCH(Lists!$L$13,$A$1:$AJ$1,0))),DATE(VALUE(LEFT(INDEX($A75:$AJ75,MATCH(Lists!$L$13,$A$1:$AJ$1,0)),4)),VALUE(MID(INDEX($A75:$AJ75,MATCH(Lists!$L$13,$A$1:$AJ$1,0)),6,2)),VALUE(MID(INDEX($A75:$AJ75,MATCH(Lists!$L$13,$A$1:$AJ$1,0)),9,2))))),""))</f>
        <v/>
      </c>
      <c r="BF75" s="22">
        <f>IF(AT75="","",IFERROR(TRIM(INDEX($A75:$AJ75,MATCH(Lists!$L$14,$A$1:$AJ$1,0))&amp;""),""))</f>
        <v/>
      </c>
      <c r="BG75" s="23">
        <f>IF(AT75="","",IFERROR(IF(ISNUMBER(INDEX($A75:$AJ75,MATCH(Lists!$L$15,$A$1:$AJ$1,0))),INDEX($A75:$AJ75,MATCH(Lists!$L$15,$A$1:$AJ$1,0)),DATE(VALUE(LEFT(IFERROR(TRIM(INDEX($A75:$AJ75,MATCH(Lists!$L$15,$A$1:$AJ$1,0))&amp;""),""),4)),VALUE(MID(IFERROR(TRIM(INDEX($A75:$AJ75,MATCH(Lists!$L$15,$A$1:$AJ$1,0))&amp;""),""),6,2)),VALUE(MID(IFERROR(TRIM(INDEX($A75:$AJ75,MATCH(Lists!$L$15,$A$1:$AJ$1,0))&amp;""),""),9,2)))+TIME(VALUE(MID(IFERROR(TRIM(INDEX($A75:$AJ75,MATCH(Lists!$L$15,$A$1:$AJ$1,0))&amp;""),""),12,2)),VALUE(MID(IFERROR(TRIM(INDEX($A75:$AJ75,MATCH(Lists!$L$15,$A$1:$AJ$1,0))&amp;""),""),15,2)),VALUE(MID(IFERROR(TRIM(INDEX($A75:$AJ75,MATCH(Lists!$L$15,$A$1:$AJ$1,0))&amp;""),""),18,2)))),""))</f>
        <v/>
      </c>
      <c r="BH75" s="22">
        <f>IF(AT75="","",IF(AL75="","New",AL75))</f>
        <v/>
      </c>
      <c r="BI75" s="22">
        <f>IF(AT75="",0,IF(OR(BH75="Hired",BH75="Not now"),0,1))</f>
        <v/>
      </c>
      <c r="BJ75" s="22">
        <f>IF(AT75="","",IF(COUNTIF(AN75:AQ75,"No")&gt;0,"Has a No",IF(COUNTIF(AN75:AQ75,"Yes")=4,"All yes","Still checking")))</f>
        <v/>
      </c>
      <c r="BK75" s="22">
        <f>IF(AT75="","",IF(AND(BH75="New",NOT(ISNUMBER(AM75)),ISNUMBER(BG75)),IF(Pipeline!$M$14-INT(BG75)&gt;Pipeline!$M$15,"Reply due",""),""))</f>
        <v/>
      </c>
      <c r="BL75" s="22">
        <f>IF(AT75="","",IF(AND(ISNUMBER(AM75),ISNUMBER(BG75)),MAX(0,AM75-INT(BG75)),""))</f>
        <v/>
      </c>
      <c r="BM75" s="22">
        <f>IF(BI75=0,0,IF(AND(OR('Shift match'!$B$5="",ISNUMBER(SEARCH('Shift match'!$B$5,AY75))),OR('Shift match'!$B$6="",ISNUMBER(SEARCH('Shift match'!$B$6,BA75)))),1,0))</f>
        <v/>
      </c>
      <c r="BN75" s="22">
        <f>IF(BM75=1,SUM($BM$2:BM75),"")</f>
        <v/>
      </c>
      <c r="BO75" s="22">
        <f>IF(AT75="",0,IF(AX75="",0,IF(COUNTIF($AX$2:AX75,AX75)=1,1,0)))</f>
        <v/>
      </c>
      <c r="BP75" s="22">
        <f>IF(BO75=1,SUM($BO$2:BO75),"")</f>
        <v/>
      </c>
    </row>
    <row r="76">
      <c r="AK76" s="19" t="n"/>
      <c r="AL76" s="24" t="n"/>
      <c r="AM76" s="25" t="n"/>
      <c r="AN76" s="24" t="n"/>
      <c r="AO76" s="24" t="n"/>
      <c r="AP76" s="24" t="n"/>
      <c r="AQ76" s="24" t="n"/>
      <c r="AR76" s="24" t="n"/>
      <c r="AS76" s="19" t="n"/>
      <c r="AT76" s="22">
        <f>IFERROR(TRIM(INDEX($A76:$AJ76,MATCH(Lists!$L$2,$A$1:$AJ$1,0))&amp;""),"")</f>
        <v/>
      </c>
      <c r="AU76" s="22">
        <f>IF(AT76="","",IFERROR(TRIM(INDEX($A76:$AJ76,MATCH(Lists!$L$3,$A$1:$AJ$1,0))&amp;""),""))</f>
        <v/>
      </c>
      <c r="AV76" s="22">
        <f>IF(AT76="","",LOWER(IFERROR(TRIM(INDEX($A76:$AJ76,MATCH(Lists!$L$4,$A$1:$AJ$1,0))&amp;""),"")))</f>
        <v/>
      </c>
      <c r="AW76" s="22">
        <f>IF(AT76="","",IFERROR(TRIM(INDEX($A76:$AJ76,MATCH(Lists!$L$5,$A$1:$AJ$1,0))&amp;""),""))</f>
        <v/>
      </c>
      <c r="AX76" s="22">
        <f>IF(AT76="","",IFERROR(TRIM(INDEX($A76:$AJ76,MATCH(Lists!$L$6,$A$1:$AJ$1,0))&amp;""),""))</f>
        <v/>
      </c>
      <c r="AY76" s="22">
        <f>IF(AT76="","",IFERROR(TRIM(INDEX($A76:$AJ76,MATCH(Lists!$L$7,$A$1:$AJ$1,0))&amp;""),""))</f>
        <v/>
      </c>
      <c r="AZ76" s="22">
        <f>IF(AT76="","",IFERROR(TRIM(INDEX($A76:$AJ76,MATCH(Lists!$L$8,$A$1:$AJ$1,0))&amp;""),""))</f>
        <v/>
      </c>
      <c r="BA76" s="22">
        <f>IF(AT76="","",IFERROR(TRIM(INDEX($A76:$AJ76,MATCH(Lists!$L$9,$A$1:$AJ$1,0))&amp;""),""))</f>
        <v/>
      </c>
      <c r="BB76" s="22">
        <f>IF(AT76="","",IFERROR(TRIM(INDEX($A76:$AJ76,MATCH(Lists!$L$10,$A$1:$AJ$1,0))&amp;""),""))</f>
        <v/>
      </c>
      <c r="BC76" s="22">
        <f>IF(AT76="","",IFERROR(TRIM(INDEX($A76:$AJ76,MATCH(Lists!$L$11,$A$1:$AJ$1,0))&amp;""),""))</f>
        <v/>
      </c>
      <c r="BD76" s="22">
        <f>IF(AT76="","",IFERROR(TRIM(INDEX($A76:$AJ76,MATCH(Lists!$L$12,$A$1:$AJ$1,0))&amp;""),""))</f>
        <v/>
      </c>
      <c r="BE76" s="23">
        <f>IF(AT76="","",IFERROR(IF(TRIM(INDEX($A76:$AJ76,MATCH(Lists!$L$13,$A$1:$AJ$1,0))&amp;"")="","",IF(ISNUMBER(INDEX($A76:$AJ76,MATCH(Lists!$L$13,$A$1:$AJ$1,0))),INT(INDEX($A76:$AJ76,MATCH(Lists!$L$13,$A$1:$AJ$1,0))),DATE(VALUE(LEFT(INDEX($A76:$AJ76,MATCH(Lists!$L$13,$A$1:$AJ$1,0)),4)),VALUE(MID(INDEX($A76:$AJ76,MATCH(Lists!$L$13,$A$1:$AJ$1,0)),6,2)),VALUE(MID(INDEX($A76:$AJ76,MATCH(Lists!$L$13,$A$1:$AJ$1,0)),9,2))))),""))</f>
        <v/>
      </c>
      <c r="BF76" s="22">
        <f>IF(AT76="","",IFERROR(TRIM(INDEX($A76:$AJ76,MATCH(Lists!$L$14,$A$1:$AJ$1,0))&amp;""),""))</f>
        <v/>
      </c>
      <c r="BG76" s="23">
        <f>IF(AT76="","",IFERROR(IF(ISNUMBER(INDEX($A76:$AJ76,MATCH(Lists!$L$15,$A$1:$AJ$1,0))),INDEX($A76:$AJ76,MATCH(Lists!$L$15,$A$1:$AJ$1,0)),DATE(VALUE(LEFT(IFERROR(TRIM(INDEX($A76:$AJ76,MATCH(Lists!$L$15,$A$1:$AJ$1,0))&amp;""),""),4)),VALUE(MID(IFERROR(TRIM(INDEX($A76:$AJ76,MATCH(Lists!$L$15,$A$1:$AJ$1,0))&amp;""),""),6,2)),VALUE(MID(IFERROR(TRIM(INDEX($A76:$AJ76,MATCH(Lists!$L$15,$A$1:$AJ$1,0))&amp;""),""),9,2)))+TIME(VALUE(MID(IFERROR(TRIM(INDEX($A76:$AJ76,MATCH(Lists!$L$15,$A$1:$AJ$1,0))&amp;""),""),12,2)),VALUE(MID(IFERROR(TRIM(INDEX($A76:$AJ76,MATCH(Lists!$L$15,$A$1:$AJ$1,0))&amp;""),""),15,2)),VALUE(MID(IFERROR(TRIM(INDEX($A76:$AJ76,MATCH(Lists!$L$15,$A$1:$AJ$1,0))&amp;""),""),18,2)))),""))</f>
        <v/>
      </c>
      <c r="BH76" s="22">
        <f>IF(AT76="","",IF(AL76="","New",AL76))</f>
        <v/>
      </c>
      <c r="BI76" s="22">
        <f>IF(AT76="",0,IF(OR(BH76="Hired",BH76="Not now"),0,1))</f>
        <v/>
      </c>
      <c r="BJ76" s="22">
        <f>IF(AT76="","",IF(COUNTIF(AN76:AQ76,"No")&gt;0,"Has a No",IF(COUNTIF(AN76:AQ76,"Yes")=4,"All yes","Still checking")))</f>
        <v/>
      </c>
      <c r="BK76" s="22">
        <f>IF(AT76="","",IF(AND(BH76="New",NOT(ISNUMBER(AM76)),ISNUMBER(BG76)),IF(Pipeline!$M$14-INT(BG76)&gt;Pipeline!$M$15,"Reply due",""),""))</f>
        <v/>
      </c>
      <c r="BL76" s="22">
        <f>IF(AT76="","",IF(AND(ISNUMBER(AM76),ISNUMBER(BG76)),MAX(0,AM76-INT(BG76)),""))</f>
        <v/>
      </c>
      <c r="BM76" s="22">
        <f>IF(BI76=0,0,IF(AND(OR('Shift match'!$B$5="",ISNUMBER(SEARCH('Shift match'!$B$5,AY76))),OR('Shift match'!$B$6="",ISNUMBER(SEARCH('Shift match'!$B$6,BA76)))),1,0))</f>
        <v/>
      </c>
      <c r="BN76" s="22">
        <f>IF(BM76=1,SUM($BM$2:BM76),"")</f>
        <v/>
      </c>
      <c r="BO76" s="22">
        <f>IF(AT76="",0,IF(AX76="",0,IF(COUNTIF($AX$2:AX76,AX76)=1,1,0)))</f>
        <v/>
      </c>
      <c r="BP76" s="22">
        <f>IF(BO76=1,SUM($BO$2:BO76),"")</f>
        <v/>
      </c>
    </row>
    <row r="77">
      <c r="AK77" s="19" t="n"/>
      <c r="AL77" s="24" t="n"/>
      <c r="AM77" s="25" t="n"/>
      <c r="AN77" s="24" t="n"/>
      <c r="AO77" s="24" t="n"/>
      <c r="AP77" s="24" t="n"/>
      <c r="AQ77" s="24" t="n"/>
      <c r="AR77" s="24" t="n"/>
      <c r="AS77" s="19" t="n"/>
      <c r="AT77" s="22">
        <f>IFERROR(TRIM(INDEX($A77:$AJ77,MATCH(Lists!$L$2,$A$1:$AJ$1,0))&amp;""),"")</f>
        <v/>
      </c>
      <c r="AU77" s="22">
        <f>IF(AT77="","",IFERROR(TRIM(INDEX($A77:$AJ77,MATCH(Lists!$L$3,$A$1:$AJ$1,0))&amp;""),""))</f>
        <v/>
      </c>
      <c r="AV77" s="22">
        <f>IF(AT77="","",LOWER(IFERROR(TRIM(INDEX($A77:$AJ77,MATCH(Lists!$L$4,$A$1:$AJ$1,0))&amp;""),"")))</f>
        <v/>
      </c>
      <c r="AW77" s="22">
        <f>IF(AT77="","",IFERROR(TRIM(INDEX($A77:$AJ77,MATCH(Lists!$L$5,$A$1:$AJ$1,0))&amp;""),""))</f>
        <v/>
      </c>
      <c r="AX77" s="22">
        <f>IF(AT77="","",IFERROR(TRIM(INDEX($A77:$AJ77,MATCH(Lists!$L$6,$A$1:$AJ$1,0))&amp;""),""))</f>
        <v/>
      </c>
      <c r="AY77" s="22">
        <f>IF(AT77="","",IFERROR(TRIM(INDEX($A77:$AJ77,MATCH(Lists!$L$7,$A$1:$AJ$1,0))&amp;""),""))</f>
        <v/>
      </c>
      <c r="AZ77" s="22">
        <f>IF(AT77="","",IFERROR(TRIM(INDEX($A77:$AJ77,MATCH(Lists!$L$8,$A$1:$AJ$1,0))&amp;""),""))</f>
        <v/>
      </c>
      <c r="BA77" s="22">
        <f>IF(AT77="","",IFERROR(TRIM(INDEX($A77:$AJ77,MATCH(Lists!$L$9,$A$1:$AJ$1,0))&amp;""),""))</f>
        <v/>
      </c>
      <c r="BB77" s="22">
        <f>IF(AT77="","",IFERROR(TRIM(INDEX($A77:$AJ77,MATCH(Lists!$L$10,$A$1:$AJ$1,0))&amp;""),""))</f>
        <v/>
      </c>
      <c r="BC77" s="22">
        <f>IF(AT77="","",IFERROR(TRIM(INDEX($A77:$AJ77,MATCH(Lists!$L$11,$A$1:$AJ$1,0))&amp;""),""))</f>
        <v/>
      </c>
      <c r="BD77" s="22">
        <f>IF(AT77="","",IFERROR(TRIM(INDEX($A77:$AJ77,MATCH(Lists!$L$12,$A$1:$AJ$1,0))&amp;""),""))</f>
        <v/>
      </c>
      <c r="BE77" s="23">
        <f>IF(AT77="","",IFERROR(IF(TRIM(INDEX($A77:$AJ77,MATCH(Lists!$L$13,$A$1:$AJ$1,0))&amp;"")="","",IF(ISNUMBER(INDEX($A77:$AJ77,MATCH(Lists!$L$13,$A$1:$AJ$1,0))),INT(INDEX($A77:$AJ77,MATCH(Lists!$L$13,$A$1:$AJ$1,0))),DATE(VALUE(LEFT(INDEX($A77:$AJ77,MATCH(Lists!$L$13,$A$1:$AJ$1,0)),4)),VALUE(MID(INDEX($A77:$AJ77,MATCH(Lists!$L$13,$A$1:$AJ$1,0)),6,2)),VALUE(MID(INDEX($A77:$AJ77,MATCH(Lists!$L$13,$A$1:$AJ$1,0)),9,2))))),""))</f>
        <v/>
      </c>
      <c r="BF77" s="22">
        <f>IF(AT77="","",IFERROR(TRIM(INDEX($A77:$AJ77,MATCH(Lists!$L$14,$A$1:$AJ$1,0))&amp;""),""))</f>
        <v/>
      </c>
      <c r="BG77" s="23">
        <f>IF(AT77="","",IFERROR(IF(ISNUMBER(INDEX($A77:$AJ77,MATCH(Lists!$L$15,$A$1:$AJ$1,0))),INDEX($A77:$AJ77,MATCH(Lists!$L$15,$A$1:$AJ$1,0)),DATE(VALUE(LEFT(IFERROR(TRIM(INDEX($A77:$AJ77,MATCH(Lists!$L$15,$A$1:$AJ$1,0))&amp;""),""),4)),VALUE(MID(IFERROR(TRIM(INDEX($A77:$AJ77,MATCH(Lists!$L$15,$A$1:$AJ$1,0))&amp;""),""),6,2)),VALUE(MID(IFERROR(TRIM(INDEX($A77:$AJ77,MATCH(Lists!$L$15,$A$1:$AJ$1,0))&amp;""),""),9,2)))+TIME(VALUE(MID(IFERROR(TRIM(INDEX($A77:$AJ77,MATCH(Lists!$L$15,$A$1:$AJ$1,0))&amp;""),""),12,2)),VALUE(MID(IFERROR(TRIM(INDEX($A77:$AJ77,MATCH(Lists!$L$15,$A$1:$AJ$1,0))&amp;""),""),15,2)),VALUE(MID(IFERROR(TRIM(INDEX($A77:$AJ77,MATCH(Lists!$L$15,$A$1:$AJ$1,0))&amp;""),""),18,2)))),""))</f>
        <v/>
      </c>
      <c r="BH77" s="22">
        <f>IF(AT77="","",IF(AL77="","New",AL77))</f>
        <v/>
      </c>
      <c r="BI77" s="22">
        <f>IF(AT77="",0,IF(OR(BH77="Hired",BH77="Not now"),0,1))</f>
        <v/>
      </c>
      <c r="BJ77" s="22">
        <f>IF(AT77="","",IF(COUNTIF(AN77:AQ77,"No")&gt;0,"Has a No",IF(COUNTIF(AN77:AQ77,"Yes")=4,"All yes","Still checking")))</f>
        <v/>
      </c>
      <c r="BK77" s="22">
        <f>IF(AT77="","",IF(AND(BH77="New",NOT(ISNUMBER(AM77)),ISNUMBER(BG77)),IF(Pipeline!$M$14-INT(BG77)&gt;Pipeline!$M$15,"Reply due",""),""))</f>
        <v/>
      </c>
      <c r="BL77" s="22">
        <f>IF(AT77="","",IF(AND(ISNUMBER(AM77),ISNUMBER(BG77)),MAX(0,AM77-INT(BG77)),""))</f>
        <v/>
      </c>
      <c r="BM77" s="22">
        <f>IF(BI77=0,0,IF(AND(OR('Shift match'!$B$5="",ISNUMBER(SEARCH('Shift match'!$B$5,AY77))),OR('Shift match'!$B$6="",ISNUMBER(SEARCH('Shift match'!$B$6,BA77)))),1,0))</f>
        <v/>
      </c>
      <c r="BN77" s="22">
        <f>IF(BM77=1,SUM($BM$2:BM77),"")</f>
        <v/>
      </c>
      <c r="BO77" s="22">
        <f>IF(AT77="",0,IF(AX77="",0,IF(COUNTIF($AX$2:AX77,AX77)=1,1,0)))</f>
        <v/>
      </c>
      <c r="BP77" s="22">
        <f>IF(BO77=1,SUM($BO$2:BO77),"")</f>
        <v/>
      </c>
    </row>
    <row r="78">
      <c r="AK78" s="19" t="n"/>
      <c r="AL78" s="24" t="n"/>
      <c r="AM78" s="25" t="n"/>
      <c r="AN78" s="24" t="n"/>
      <c r="AO78" s="24" t="n"/>
      <c r="AP78" s="24" t="n"/>
      <c r="AQ78" s="24" t="n"/>
      <c r="AR78" s="24" t="n"/>
      <c r="AS78" s="19" t="n"/>
      <c r="AT78" s="22">
        <f>IFERROR(TRIM(INDEX($A78:$AJ78,MATCH(Lists!$L$2,$A$1:$AJ$1,0))&amp;""),"")</f>
        <v/>
      </c>
      <c r="AU78" s="22">
        <f>IF(AT78="","",IFERROR(TRIM(INDEX($A78:$AJ78,MATCH(Lists!$L$3,$A$1:$AJ$1,0))&amp;""),""))</f>
        <v/>
      </c>
      <c r="AV78" s="22">
        <f>IF(AT78="","",LOWER(IFERROR(TRIM(INDEX($A78:$AJ78,MATCH(Lists!$L$4,$A$1:$AJ$1,0))&amp;""),"")))</f>
        <v/>
      </c>
      <c r="AW78" s="22">
        <f>IF(AT78="","",IFERROR(TRIM(INDEX($A78:$AJ78,MATCH(Lists!$L$5,$A$1:$AJ$1,0))&amp;""),""))</f>
        <v/>
      </c>
      <c r="AX78" s="22">
        <f>IF(AT78="","",IFERROR(TRIM(INDEX($A78:$AJ78,MATCH(Lists!$L$6,$A$1:$AJ$1,0))&amp;""),""))</f>
        <v/>
      </c>
      <c r="AY78" s="22">
        <f>IF(AT78="","",IFERROR(TRIM(INDEX($A78:$AJ78,MATCH(Lists!$L$7,$A$1:$AJ$1,0))&amp;""),""))</f>
        <v/>
      </c>
      <c r="AZ78" s="22">
        <f>IF(AT78="","",IFERROR(TRIM(INDEX($A78:$AJ78,MATCH(Lists!$L$8,$A$1:$AJ$1,0))&amp;""),""))</f>
        <v/>
      </c>
      <c r="BA78" s="22">
        <f>IF(AT78="","",IFERROR(TRIM(INDEX($A78:$AJ78,MATCH(Lists!$L$9,$A$1:$AJ$1,0))&amp;""),""))</f>
        <v/>
      </c>
      <c r="BB78" s="22">
        <f>IF(AT78="","",IFERROR(TRIM(INDEX($A78:$AJ78,MATCH(Lists!$L$10,$A$1:$AJ$1,0))&amp;""),""))</f>
        <v/>
      </c>
      <c r="BC78" s="22">
        <f>IF(AT78="","",IFERROR(TRIM(INDEX($A78:$AJ78,MATCH(Lists!$L$11,$A$1:$AJ$1,0))&amp;""),""))</f>
        <v/>
      </c>
      <c r="BD78" s="22">
        <f>IF(AT78="","",IFERROR(TRIM(INDEX($A78:$AJ78,MATCH(Lists!$L$12,$A$1:$AJ$1,0))&amp;""),""))</f>
        <v/>
      </c>
      <c r="BE78" s="23">
        <f>IF(AT78="","",IFERROR(IF(TRIM(INDEX($A78:$AJ78,MATCH(Lists!$L$13,$A$1:$AJ$1,0))&amp;"")="","",IF(ISNUMBER(INDEX($A78:$AJ78,MATCH(Lists!$L$13,$A$1:$AJ$1,0))),INT(INDEX($A78:$AJ78,MATCH(Lists!$L$13,$A$1:$AJ$1,0))),DATE(VALUE(LEFT(INDEX($A78:$AJ78,MATCH(Lists!$L$13,$A$1:$AJ$1,0)),4)),VALUE(MID(INDEX($A78:$AJ78,MATCH(Lists!$L$13,$A$1:$AJ$1,0)),6,2)),VALUE(MID(INDEX($A78:$AJ78,MATCH(Lists!$L$13,$A$1:$AJ$1,0)),9,2))))),""))</f>
        <v/>
      </c>
      <c r="BF78" s="22">
        <f>IF(AT78="","",IFERROR(TRIM(INDEX($A78:$AJ78,MATCH(Lists!$L$14,$A$1:$AJ$1,0))&amp;""),""))</f>
        <v/>
      </c>
      <c r="BG78" s="23">
        <f>IF(AT78="","",IFERROR(IF(ISNUMBER(INDEX($A78:$AJ78,MATCH(Lists!$L$15,$A$1:$AJ$1,0))),INDEX($A78:$AJ78,MATCH(Lists!$L$15,$A$1:$AJ$1,0)),DATE(VALUE(LEFT(IFERROR(TRIM(INDEX($A78:$AJ78,MATCH(Lists!$L$15,$A$1:$AJ$1,0))&amp;""),""),4)),VALUE(MID(IFERROR(TRIM(INDEX($A78:$AJ78,MATCH(Lists!$L$15,$A$1:$AJ$1,0))&amp;""),""),6,2)),VALUE(MID(IFERROR(TRIM(INDEX($A78:$AJ78,MATCH(Lists!$L$15,$A$1:$AJ$1,0))&amp;""),""),9,2)))+TIME(VALUE(MID(IFERROR(TRIM(INDEX($A78:$AJ78,MATCH(Lists!$L$15,$A$1:$AJ$1,0))&amp;""),""),12,2)),VALUE(MID(IFERROR(TRIM(INDEX($A78:$AJ78,MATCH(Lists!$L$15,$A$1:$AJ$1,0))&amp;""),""),15,2)),VALUE(MID(IFERROR(TRIM(INDEX($A78:$AJ78,MATCH(Lists!$L$15,$A$1:$AJ$1,0))&amp;""),""),18,2)))),""))</f>
        <v/>
      </c>
      <c r="BH78" s="22">
        <f>IF(AT78="","",IF(AL78="","New",AL78))</f>
        <v/>
      </c>
      <c r="BI78" s="22">
        <f>IF(AT78="",0,IF(OR(BH78="Hired",BH78="Not now"),0,1))</f>
        <v/>
      </c>
      <c r="BJ78" s="22">
        <f>IF(AT78="","",IF(COUNTIF(AN78:AQ78,"No")&gt;0,"Has a No",IF(COUNTIF(AN78:AQ78,"Yes")=4,"All yes","Still checking")))</f>
        <v/>
      </c>
      <c r="BK78" s="22">
        <f>IF(AT78="","",IF(AND(BH78="New",NOT(ISNUMBER(AM78)),ISNUMBER(BG78)),IF(Pipeline!$M$14-INT(BG78)&gt;Pipeline!$M$15,"Reply due",""),""))</f>
        <v/>
      </c>
      <c r="BL78" s="22">
        <f>IF(AT78="","",IF(AND(ISNUMBER(AM78),ISNUMBER(BG78)),MAX(0,AM78-INT(BG78)),""))</f>
        <v/>
      </c>
      <c r="BM78" s="22">
        <f>IF(BI78=0,0,IF(AND(OR('Shift match'!$B$5="",ISNUMBER(SEARCH('Shift match'!$B$5,AY78))),OR('Shift match'!$B$6="",ISNUMBER(SEARCH('Shift match'!$B$6,BA78)))),1,0))</f>
        <v/>
      </c>
      <c r="BN78" s="22">
        <f>IF(BM78=1,SUM($BM$2:BM78),"")</f>
        <v/>
      </c>
      <c r="BO78" s="22">
        <f>IF(AT78="",0,IF(AX78="",0,IF(COUNTIF($AX$2:AX78,AX78)=1,1,0)))</f>
        <v/>
      </c>
      <c r="BP78" s="22">
        <f>IF(BO78=1,SUM($BO$2:BO78),"")</f>
        <v/>
      </c>
    </row>
    <row r="79">
      <c r="AK79" s="19" t="n"/>
      <c r="AL79" s="24" t="n"/>
      <c r="AM79" s="25" t="n"/>
      <c r="AN79" s="24" t="n"/>
      <c r="AO79" s="24" t="n"/>
      <c r="AP79" s="24" t="n"/>
      <c r="AQ79" s="24" t="n"/>
      <c r="AR79" s="24" t="n"/>
      <c r="AS79" s="19" t="n"/>
      <c r="AT79" s="22">
        <f>IFERROR(TRIM(INDEX($A79:$AJ79,MATCH(Lists!$L$2,$A$1:$AJ$1,0))&amp;""),"")</f>
        <v/>
      </c>
      <c r="AU79" s="22">
        <f>IF(AT79="","",IFERROR(TRIM(INDEX($A79:$AJ79,MATCH(Lists!$L$3,$A$1:$AJ$1,0))&amp;""),""))</f>
        <v/>
      </c>
      <c r="AV79" s="22">
        <f>IF(AT79="","",LOWER(IFERROR(TRIM(INDEX($A79:$AJ79,MATCH(Lists!$L$4,$A$1:$AJ$1,0))&amp;""),"")))</f>
        <v/>
      </c>
      <c r="AW79" s="22">
        <f>IF(AT79="","",IFERROR(TRIM(INDEX($A79:$AJ79,MATCH(Lists!$L$5,$A$1:$AJ$1,0))&amp;""),""))</f>
        <v/>
      </c>
      <c r="AX79" s="22">
        <f>IF(AT79="","",IFERROR(TRIM(INDEX($A79:$AJ79,MATCH(Lists!$L$6,$A$1:$AJ$1,0))&amp;""),""))</f>
        <v/>
      </c>
      <c r="AY79" s="22">
        <f>IF(AT79="","",IFERROR(TRIM(INDEX($A79:$AJ79,MATCH(Lists!$L$7,$A$1:$AJ$1,0))&amp;""),""))</f>
        <v/>
      </c>
      <c r="AZ79" s="22">
        <f>IF(AT79="","",IFERROR(TRIM(INDEX($A79:$AJ79,MATCH(Lists!$L$8,$A$1:$AJ$1,0))&amp;""),""))</f>
        <v/>
      </c>
      <c r="BA79" s="22">
        <f>IF(AT79="","",IFERROR(TRIM(INDEX($A79:$AJ79,MATCH(Lists!$L$9,$A$1:$AJ$1,0))&amp;""),""))</f>
        <v/>
      </c>
      <c r="BB79" s="22">
        <f>IF(AT79="","",IFERROR(TRIM(INDEX($A79:$AJ79,MATCH(Lists!$L$10,$A$1:$AJ$1,0))&amp;""),""))</f>
        <v/>
      </c>
      <c r="BC79" s="22">
        <f>IF(AT79="","",IFERROR(TRIM(INDEX($A79:$AJ79,MATCH(Lists!$L$11,$A$1:$AJ$1,0))&amp;""),""))</f>
        <v/>
      </c>
      <c r="BD79" s="22">
        <f>IF(AT79="","",IFERROR(TRIM(INDEX($A79:$AJ79,MATCH(Lists!$L$12,$A$1:$AJ$1,0))&amp;""),""))</f>
        <v/>
      </c>
      <c r="BE79" s="23">
        <f>IF(AT79="","",IFERROR(IF(TRIM(INDEX($A79:$AJ79,MATCH(Lists!$L$13,$A$1:$AJ$1,0))&amp;"")="","",IF(ISNUMBER(INDEX($A79:$AJ79,MATCH(Lists!$L$13,$A$1:$AJ$1,0))),INT(INDEX($A79:$AJ79,MATCH(Lists!$L$13,$A$1:$AJ$1,0))),DATE(VALUE(LEFT(INDEX($A79:$AJ79,MATCH(Lists!$L$13,$A$1:$AJ$1,0)),4)),VALUE(MID(INDEX($A79:$AJ79,MATCH(Lists!$L$13,$A$1:$AJ$1,0)),6,2)),VALUE(MID(INDEX($A79:$AJ79,MATCH(Lists!$L$13,$A$1:$AJ$1,0)),9,2))))),""))</f>
        <v/>
      </c>
      <c r="BF79" s="22">
        <f>IF(AT79="","",IFERROR(TRIM(INDEX($A79:$AJ79,MATCH(Lists!$L$14,$A$1:$AJ$1,0))&amp;""),""))</f>
        <v/>
      </c>
      <c r="BG79" s="23">
        <f>IF(AT79="","",IFERROR(IF(ISNUMBER(INDEX($A79:$AJ79,MATCH(Lists!$L$15,$A$1:$AJ$1,0))),INDEX($A79:$AJ79,MATCH(Lists!$L$15,$A$1:$AJ$1,0)),DATE(VALUE(LEFT(IFERROR(TRIM(INDEX($A79:$AJ79,MATCH(Lists!$L$15,$A$1:$AJ$1,0))&amp;""),""),4)),VALUE(MID(IFERROR(TRIM(INDEX($A79:$AJ79,MATCH(Lists!$L$15,$A$1:$AJ$1,0))&amp;""),""),6,2)),VALUE(MID(IFERROR(TRIM(INDEX($A79:$AJ79,MATCH(Lists!$L$15,$A$1:$AJ$1,0))&amp;""),""),9,2)))+TIME(VALUE(MID(IFERROR(TRIM(INDEX($A79:$AJ79,MATCH(Lists!$L$15,$A$1:$AJ$1,0))&amp;""),""),12,2)),VALUE(MID(IFERROR(TRIM(INDEX($A79:$AJ79,MATCH(Lists!$L$15,$A$1:$AJ$1,0))&amp;""),""),15,2)),VALUE(MID(IFERROR(TRIM(INDEX($A79:$AJ79,MATCH(Lists!$L$15,$A$1:$AJ$1,0))&amp;""),""),18,2)))),""))</f>
        <v/>
      </c>
      <c r="BH79" s="22">
        <f>IF(AT79="","",IF(AL79="","New",AL79))</f>
        <v/>
      </c>
      <c r="BI79" s="22">
        <f>IF(AT79="",0,IF(OR(BH79="Hired",BH79="Not now"),0,1))</f>
        <v/>
      </c>
      <c r="BJ79" s="22">
        <f>IF(AT79="","",IF(COUNTIF(AN79:AQ79,"No")&gt;0,"Has a No",IF(COUNTIF(AN79:AQ79,"Yes")=4,"All yes","Still checking")))</f>
        <v/>
      </c>
      <c r="BK79" s="22">
        <f>IF(AT79="","",IF(AND(BH79="New",NOT(ISNUMBER(AM79)),ISNUMBER(BG79)),IF(Pipeline!$M$14-INT(BG79)&gt;Pipeline!$M$15,"Reply due",""),""))</f>
        <v/>
      </c>
      <c r="BL79" s="22">
        <f>IF(AT79="","",IF(AND(ISNUMBER(AM79),ISNUMBER(BG79)),MAX(0,AM79-INT(BG79)),""))</f>
        <v/>
      </c>
      <c r="BM79" s="22">
        <f>IF(BI79=0,0,IF(AND(OR('Shift match'!$B$5="",ISNUMBER(SEARCH('Shift match'!$B$5,AY79))),OR('Shift match'!$B$6="",ISNUMBER(SEARCH('Shift match'!$B$6,BA79)))),1,0))</f>
        <v/>
      </c>
      <c r="BN79" s="22">
        <f>IF(BM79=1,SUM($BM$2:BM79),"")</f>
        <v/>
      </c>
      <c r="BO79" s="22">
        <f>IF(AT79="",0,IF(AX79="",0,IF(COUNTIF($AX$2:AX79,AX79)=1,1,0)))</f>
        <v/>
      </c>
      <c r="BP79" s="22">
        <f>IF(BO79=1,SUM($BO$2:BO79),"")</f>
        <v/>
      </c>
    </row>
    <row r="80">
      <c r="AK80" s="19" t="n"/>
      <c r="AL80" s="24" t="n"/>
      <c r="AM80" s="25" t="n"/>
      <c r="AN80" s="24" t="n"/>
      <c r="AO80" s="24" t="n"/>
      <c r="AP80" s="24" t="n"/>
      <c r="AQ80" s="24" t="n"/>
      <c r="AR80" s="24" t="n"/>
      <c r="AS80" s="19" t="n"/>
      <c r="AT80" s="22">
        <f>IFERROR(TRIM(INDEX($A80:$AJ80,MATCH(Lists!$L$2,$A$1:$AJ$1,0))&amp;""),"")</f>
        <v/>
      </c>
      <c r="AU80" s="22">
        <f>IF(AT80="","",IFERROR(TRIM(INDEX($A80:$AJ80,MATCH(Lists!$L$3,$A$1:$AJ$1,0))&amp;""),""))</f>
        <v/>
      </c>
      <c r="AV80" s="22">
        <f>IF(AT80="","",LOWER(IFERROR(TRIM(INDEX($A80:$AJ80,MATCH(Lists!$L$4,$A$1:$AJ$1,0))&amp;""),"")))</f>
        <v/>
      </c>
      <c r="AW80" s="22">
        <f>IF(AT80="","",IFERROR(TRIM(INDEX($A80:$AJ80,MATCH(Lists!$L$5,$A$1:$AJ$1,0))&amp;""),""))</f>
        <v/>
      </c>
      <c r="AX80" s="22">
        <f>IF(AT80="","",IFERROR(TRIM(INDEX($A80:$AJ80,MATCH(Lists!$L$6,$A$1:$AJ$1,0))&amp;""),""))</f>
        <v/>
      </c>
      <c r="AY80" s="22">
        <f>IF(AT80="","",IFERROR(TRIM(INDEX($A80:$AJ80,MATCH(Lists!$L$7,$A$1:$AJ$1,0))&amp;""),""))</f>
        <v/>
      </c>
      <c r="AZ80" s="22">
        <f>IF(AT80="","",IFERROR(TRIM(INDEX($A80:$AJ80,MATCH(Lists!$L$8,$A$1:$AJ$1,0))&amp;""),""))</f>
        <v/>
      </c>
      <c r="BA80" s="22">
        <f>IF(AT80="","",IFERROR(TRIM(INDEX($A80:$AJ80,MATCH(Lists!$L$9,$A$1:$AJ$1,0))&amp;""),""))</f>
        <v/>
      </c>
      <c r="BB80" s="22">
        <f>IF(AT80="","",IFERROR(TRIM(INDEX($A80:$AJ80,MATCH(Lists!$L$10,$A$1:$AJ$1,0))&amp;""),""))</f>
        <v/>
      </c>
      <c r="BC80" s="22">
        <f>IF(AT80="","",IFERROR(TRIM(INDEX($A80:$AJ80,MATCH(Lists!$L$11,$A$1:$AJ$1,0))&amp;""),""))</f>
        <v/>
      </c>
      <c r="BD80" s="22">
        <f>IF(AT80="","",IFERROR(TRIM(INDEX($A80:$AJ80,MATCH(Lists!$L$12,$A$1:$AJ$1,0))&amp;""),""))</f>
        <v/>
      </c>
      <c r="BE80" s="23">
        <f>IF(AT80="","",IFERROR(IF(TRIM(INDEX($A80:$AJ80,MATCH(Lists!$L$13,$A$1:$AJ$1,0))&amp;"")="","",IF(ISNUMBER(INDEX($A80:$AJ80,MATCH(Lists!$L$13,$A$1:$AJ$1,0))),INT(INDEX($A80:$AJ80,MATCH(Lists!$L$13,$A$1:$AJ$1,0))),DATE(VALUE(LEFT(INDEX($A80:$AJ80,MATCH(Lists!$L$13,$A$1:$AJ$1,0)),4)),VALUE(MID(INDEX($A80:$AJ80,MATCH(Lists!$L$13,$A$1:$AJ$1,0)),6,2)),VALUE(MID(INDEX($A80:$AJ80,MATCH(Lists!$L$13,$A$1:$AJ$1,0)),9,2))))),""))</f>
        <v/>
      </c>
      <c r="BF80" s="22">
        <f>IF(AT80="","",IFERROR(TRIM(INDEX($A80:$AJ80,MATCH(Lists!$L$14,$A$1:$AJ$1,0))&amp;""),""))</f>
        <v/>
      </c>
      <c r="BG80" s="23">
        <f>IF(AT80="","",IFERROR(IF(ISNUMBER(INDEX($A80:$AJ80,MATCH(Lists!$L$15,$A$1:$AJ$1,0))),INDEX($A80:$AJ80,MATCH(Lists!$L$15,$A$1:$AJ$1,0)),DATE(VALUE(LEFT(IFERROR(TRIM(INDEX($A80:$AJ80,MATCH(Lists!$L$15,$A$1:$AJ$1,0))&amp;""),""),4)),VALUE(MID(IFERROR(TRIM(INDEX($A80:$AJ80,MATCH(Lists!$L$15,$A$1:$AJ$1,0))&amp;""),""),6,2)),VALUE(MID(IFERROR(TRIM(INDEX($A80:$AJ80,MATCH(Lists!$L$15,$A$1:$AJ$1,0))&amp;""),""),9,2)))+TIME(VALUE(MID(IFERROR(TRIM(INDEX($A80:$AJ80,MATCH(Lists!$L$15,$A$1:$AJ$1,0))&amp;""),""),12,2)),VALUE(MID(IFERROR(TRIM(INDEX($A80:$AJ80,MATCH(Lists!$L$15,$A$1:$AJ$1,0))&amp;""),""),15,2)),VALUE(MID(IFERROR(TRIM(INDEX($A80:$AJ80,MATCH(Lists!$L$15,$A$1:$AJ$1,0))&amp;""),""),18,2)))),""))</f>
        <v/>
      </c>
      <c r="BH80" s="22">
        <f>IF(AT80="","",IF(AL80="","New",AL80))</f>
        <v/>
      </c>
      <c r="BI80" s="22">
        <f>IF(AT80="",0,IF(OR(BH80="Hired",BH80="Not now"),0,1))</f>
        <v/>
      </c>
      <c r="BJ80" s="22">
        <f>IF(AT80="","",IF(COUNTIF(AN80:AQ80,"No")&gt;0,"Has a No",IF(COUNTIF(AN80:AQ80,"Yes")=4,"All yes","Still checking")))</f>
        <v/>
      </c>
      <c r="BK80" s="22">
        <f>IF(AT80="","",IF(AND(BH80="New",NOT(ISNUMBER(AM80)),ISNUMBER(BG80)),IF(Pipeline!$M$14-INT(BG80)&gt;Pipeline!$M$15,"Reply due",""),""))</f>
        <v/>
      </c>
      <c r="BL80" s="22">
        <f>IF(AT80="","",IF(AND(ISNUMBER(AM80),ISNUMBER(BG80)),MAX(0,AM80-INT(BG80)),""))</f>
        <v/>
      </c>
      <c r="BM80" s="22">
        <f>IF(BI80=0,0,IF(AND(OR('Shift match'!$B$5="",ISNUMBER(SEARCH('Shift match'!$B$5,AY80))),OR('Shift match'!$B$6="",ISNUMBER(SEARCH('Shift match'!$B$6,BA80)))),1,0))</f>
        <v/>
      </c>
      <c r="BN80" s="22">
        <f>IF(BM80=1,SUM($BM$2:BM80),"")</f>
        <v/>
      </c>
      <c r="BO80" s="22">
        <f>IF(AT80="",0,IF(AX80="",0,IF(COUNTIF($AX$2:AX80,AX80)=1,1,0)))</f>
        <v/>
      </c>
      <c r="BP80" s="22">
        <f>IF(BO80=1,SUM($BO$2:BO80),"")</f>
        <v/>
      </c>
    </row>
    <row r="81">
      <c r="AK81" s="19" t="n"/>
      <c r="AL81" s="24" t="n"/>
      <c r="AM81" s="25" t="n"/>
      <c r="AN81" s="24" t="n"/>
      <c r="AO81" s="24" t="n"/>
      <c r="AP81" s="24" t="n"/>
      <c r="AQ81" s="24" t="n"/>
      <c r="AR81" s="24" t="n"/>
      <c r="AS81" s="19" t="n"/>
      <c r="AT81" s="22">
        <f>IFERROR(TRIM(INDEX($A81:$AJ81,MATCH(Lists!$L$2,$A$1:$AJ$1,0))&amp;""),"")</f>
        <v/>
      </c>
      <c r="AU81" s="22">
        <f>IF(AT81="","",IFERROR(TRIM(INDEX($A81:$AJ81,MATCH(Lists!$L$3,$A$1:$AJ$1,0))&amp;""),""))</f>
        <v/>
      </c>
      <c r="AV81" s="22">
        <f>IF(AT81="","",LOWER(IFERROR(TRIM(INDEX($A81:$AJ81,MATCH(Lists!$L$4,$A$1:$AJ$1,0))&amp;""),"")))</f>
        <v/>
      </c>
      <c r="AW81" s="22">
        <f>IF(AT81="","",IFERROR(TRIM(INDEX($A81:$AJ81,MATCH(Lists!$L$5,$A$1:$AJ$1,0))&amp;""),""))</f>
        <v/>
      </c>
      <c r="AX81" s="22">
        <f>IF(AT81="","",IFERROR(TRIM(INDEX($A81:$AJ81,MATCH(Lists!$L$6,$A$1:$AJ$1,0))&amp;""),""))</f>
        <v/>
      </c>
      <c r="AY81" s="22">
        <f>IF(AT81="","",IFERROR(TRIM(INDEX($A81:$AJ81,MATCH(Lists!$L$7,$A$1:$AJ$1,0))&amp;""),""))</f>
        <v/>
      </c>
      <c r="AZ81" s="22">
        <f>IF(AT81="","",IFERROR(TRIM(INDEX($A81:$AJ81,MATCH(Lists!$L$8,$A$1:$AJ$1,0))&amp;""),""))</f>
        <v/>
      </c>
      <c r="BA81" s="22">
        <f>IF(AT81="","",IFERROR(TRIM(INDEX($A81:$AJ81,MATCH(Lists!$L$9,$A$1:$AJ$1,0))&amp;""),""))</f>
        <v/>
      </c>
      <c r="BB81" s="22">
        <f>IF(AT81="","",IFERROR(TRIM(INDEX($A81:$AJ81,MATCH(Lists!$L$10,$A$1:$AJ$1,0))&amp;""),""))</f>
        <v/>
      </c>
      <c r="BC81" s="22">
        <f>IF(AT81="","",IFERROR(TRIM(INDEX($A81:$AJ81,MATCH(Lists!$L$11,$A$1:$AJ$1,0))&amp;""),""))</f>
        <v/>
      </c>
      <c r="BD81" s="22">
        <f>IF(AT81="","",IFERROR(TRIM(INDEX($A81:$AJ81,MATCH(Lists!$L$12,$A$1:$AJ$1,0))&amp;""),""))</f>
        <v/>
      </c>
      <c r="BE81" s="23">
        <f>IF(AT81="","",IFERROR(IF(TRIM(INDEX($A81:$AJ81,MATCH(Lists!$L$13,$A$1:$AJ$1,0))&amp;"")="","",IF(ISNUMBER(INDEX($A81:$AJ81,MATCH(Lists!$L$13,$A$1:$AJ$1,0))),INT(INDEX($A81:$AJ81,MATCH(Lists!$L$13,$A$1:$AJ$1,0))),DATE(VALUE(LEFT(INDEX($A81:$AJ81,MATCH(Lists!$L$13,$A$1:$AJ$1,0)),4)),VALUE(MID(INDEX($A81:$AJ81,MATCH(Lists!$L$13,$A$1:$AJ$1,0)),6,2)),VALUE(MID(INDEX($A81:$AJ81,MATCH(Lists!$L$13,$A$1:$AJ$1,0)),9,2))))),""))</f>
        <v/>
      </c>
      <c r="BF81" s="22">
        <f>IF(AT81="","",IFERROR(TRIM(INDEX($A81:$AJ81,MATCH(Lists!$L$14,$A$1:$AJ$1,0))&amp;""),""))</f>
        <v/>
      </c>
      <c r="BG81" s="23">
        <f>IF(AT81="","",IFERROR(IF(ISNUMBER(INDEX($A81:$AJ81,MATCH(Lists!$L$15,$A$1:$AJ$1,0))),INDEX($A81:$AJ81,MATCH(Lists!$L$15,$A$1:$AJ$1,0)),DATE(VALUE(LEFT(IFERROR(TRIM(INDEX($A81:$AJ81,MATCH(Lists!$L$15,$A$1:$AJ$1,0))&amp;""),""),4)),VALUE(MID(IFERROR(TRIM(INDEX($A81:$AJ81,MATCH(Lists!$L$15,$A$1:$AJ$1,0))&amp;""),""),6,2)),VALUE(MID(IFERROR(TRIM(INDEX($A81:$AJ81,MATCH(Lists!$L$15,$A$1:$AJ$1,0))&amp;""),""),9,2)))+TIME(VALUE(MID(IFERROR(TRIM(INDEX($A81:$AJ81,MATCH(Lists!$L$15,$A$1:$AJ$1,0))&amp;""),""),12,2)),VALUE(MID(IFERROR(TRIM(INDEX($A81:$AJ81,MATCH(Lists!$L$15,$A$1:$AJ$1,0))&amp;""),""),15,2)),VALUE(MID(IFERROR(TRIM(INDEX($A81:$AJ81,MATCH(Lists!$L$15,$A$1:$AJ$1,0))&amp;""),""),18,2)))),""))</f>
        <v/>
      </c>
      <c r="BH81" s="22">
        <f>IF(AT81="","",IF(AL81="","New",AL81))</f>
        <v/>
      </c>
      <c r="BI81" s="22">
        <f>IF(AT81="",0,IF(OR(BH81="Hired",BH81="Not now"),0,1))</f>
        <v/>
      </c>
      <c r="BJ81" s="22">
        <f>IF(AT81="","",IF(COUNTIF(AN81:AQ81,"No")&gt;0,"Has a No",IF(COUNTIF(AN81:AQ81,"Yes")=4,"All yes","Still checking")))</f>
        <v/>
      </c>
      <c r="BK81" s="22">
        <f>IF(AT81="","",IF(AND(BH81="New",NOT(ISNUMBER(AM81)),ISNUMBER(BG81)),IF(Pipeline!$M$14-INT(BG81)&gt;Pipeline!$M$15,"Reply due",""),""))</f>
        <v/>
      </c>
      <c r="BL81" s="22">
        <f>IF(AT81="","",IF(AND(ISNUMBER(AM81),ISNUMBER(BG81)),MAX(0,AM81-INT(BG81)),""))</f>
        <v/>
      </c>
      <c r="BM81" s="22">
        <f>IF(BI81=0,0,IF(AND(OR('Shift match'!$B$5="",ISNUMBER(SEARCH('Shift match'!$B$5,AY81))),OR('Shift match'!$B$6="",ISNUMBER(SEARCH('Shift match'!$B$6,BA81)))),1,0))</f>
        <v/>
      </c>
      <c r="BN81" s="22">
        <f>IF(BM81=1,SUM($BM$2:BM81),"")</f>
        <v/>
      </c>
      <c r="BO81" s="22">
        <f>IF(AT81="",0,IF(AX81="",0,IF(COUNTIF($AX$2:AX81,AX81)=1,1,0)))</f>
        <v/>
      </c>
      <c r="BP81" s="22">
        <f>IF(BO81=1,SUM($BO$2:BO81),"")</f>
        <v/>
      </c>
    </row>
    <row r="82">
      <c r="AK82" s="19" t="n"/>
      <c r="AL82" s="24" t="n"/>
      <c r="AM82" s="25" t="n"/>
      <c r="AN82" s="24" t="n"/>
      <c r="AO82" s="24" t="n"/>
      <c r="AP82" s="24" t="n"/>
      <c r="AQ82" s="24" t="n"/>
      <c r="AR82" s="24" t="n"/>
      <c r="AS82" s="19" t="n"/>
      <c r="AT82" s="22">
        <f>IFERROR(TRIM(INDEX($A82:$AJ82,MATCH(Lists!$L$2,$A$1:$AJ$1,0))&amp;""),"")</f>
        <v/>
      </c>
      <c r="AU82" s="22">
        <f>IF(AT82="","",IFERROR(TRIM(INDEX($A82:$AJ82,MATCH(Lists!$L$3,$A$1:$AJ$1,0))&amp;""),""))</f>
        <v/>
      </c>
      <c r="AV82" s="22">
        <f>IF(AT82="","",LOWER(IFERROR(TRIM(INDEX($A82:$AJ82,MATCH(Lists!$L$4,$A$1:$AJ$1,0))&amp;""),"")))</f>
        <v/>
      </c>
      <c r="AW82" s="22">
        <f>IF(AT82="","",IFERROR(TRIM(INDEX($A82:$AJ82,MATCH(Lists!$L$5,$A$1:$AJ$1,0))&amp;""),""))</f>
        <v/>
      </c>
      <c r="AX82" s="22">
        <f>IF(AT82="","",IFERROR(TRIM(INDEX($A82:$AJ82,MATCH(Lists!$L$6,$A$1:$AJ$1,0))&amp;""),""))</f>
        <v/>
      </c>
      <c r="AY82" s="22">
        <f>IF(AT82="","",IFERROR(TRIM(INDEX($A82:$AJ82,MATCH(Lists!$L$7,$A$1:$AJ$1,0))&amp;""),""))</f>
        <v/>
      </c>
      <c r="AZ82" s="22">
        <f>IF(AT82="","",IFERROR(TRIM(INDEX($A82:$AJ82,MATCH(Lists!$L$8,$A$1:$AJ$1,0))&amp;""),""))</f>
        <v/>
      </c>
      <c r="BA82" s="22">
        <f>IF(AT82="","",IFERROR(TRIM(INDEX($A82:$AJ82,MATCH(Lists!$L$9,$A$1:$AJ$1,0))&amp;""),""))</f>
        <v/>
      </c>
      <c r="BB82" s="22">
        <f>IF(AT82="","",IFERROR(TRIM(INDEX($A82:$AJ82,MATCH(Lists!$L$10,$A$1:$AJ$1,0))&amp;""),""))</f>
        <v/>
      </c>
      <c r="BC82" s="22">
        <f>IF(AT82="","",IFERROR(TRIM(INDEX($A82:$AJ82,MATCH(Lists!$L$11,$A$1:$AJ$1,0))&amp;""),""))</f>
        <v/>
      </c>
      <c r="BD82" s="22">
        <f>IF(AT82="","",IFERROR(TRIM(INDEX($A82:$AJ82,MATCH(Lists!$L$12,$A$1:$AJ$1,0))&amp;""),""))</f>
        <v/>
      </c>
      <c r="BE82" s="23">
        <f>IF(AT82="","",IFERROR(IF(TRIM(INDEX($A82:$AJ82,MATCH(Lists!$L$13,$A$1:$AJ$1,0))&amp;"")="","",IF(ISNUMBER(INDEX($A82:$AJ82,MATCH(Lists!$L$13,$A$1:$AJ$1,0))),INT(INDEX($A82:$AJ82,MATCH(Lists!$L$13,$A$1:$AJ$1,0))),DATE(VALUE(LEFT(INDEX($A82:$AJ82,MATCH(Lists!$L$13,$A$1:$AJ$1,0)),4)),VALUE(MID(INDEX($A82:$AJ82,MATCH(Lists!$L$13,$A$1:$AJ$1,0)),6,2)),VALUE(MID(INDEX($A82:$AJ82,MATCH(Lists!$L$13,$A$1:$AJ$1,0)),9,2))))),""))</f>
        <v/>
      </c>
      <c r="BF82" s="22">
        <f>IF(AT82="","",IFERROR(TRIM(INDEX($A82:$AJ82,MATCH(Lists!$L$14,$A$1:$AJ$1,0))&amp;""),""))</f>
        <v/>
      </c>
      <c r="BG82" s="23">
        <f>IF(AT82="","",IFERROR(IF(ISNUMBER(INDEX($A82:$AJ82,MATCH(Lists!$L$15,$A$1:$AJ$1,0))),INDEX($A82:$AJ82,MATCH(Lists!$L$15,$A$1:$AJ$1,0)),DATE(VALUE(LEFT(IFERROR(TRIM(INDEX($A82:$AJ82,MATCH(Lists!$L$15,$A$1:$AJ$1,0))&amp;""),""),4)),VALUE(MID(IFERROR(TRIM(INDEX($A82:$AJ82,MATCH(Lists!$L$15,$A$1:$AJ$1,0))&amp;""),""),6,2)),VALUE(MID(IFERROR(TRIM(INDEX($A82:$AJ82,MATCH(Lists!$L$15,$A$1:$AJ$1,0))&amp;""),""),9,2)))+TIME(VALUE(MID(IFERROR(TRIM(INDEX($A82:$AJ82,MATCH(Lists!$L$15,$A$1:$AJ$1,0))&amp;""),""),12,2)),VALUE(MID(IFERROR(TRIM(INDEX($A82:$AJ82,MATCH(Lists!$L$15,$A$1:$AJ$1,0))&amp;""),""),15,2)),VALUE(MID(IFERROR(TRIM(INDEX($A82:$AJ82,MATCH(Lists!$L$15,$A$1:$AJ$1,0))&amp;""),""),18,2)))),""))</f>
        <v/>
      </c>
      <c r="BH82" s="22">
        <f>IF(AT82="","",IF(AL82="","New",AL82))</f>
        <v/>
      </c>
      <c r="BI82" s="22">
        <f>IF(AT82="",0,IF(OR(BH82="Hired",BH82="Not now"),0,1))</f>
        <v/>
      </c>
      <c r="BJ82" s="22">
        <f>IF(AT82="","",IF(COUNTIF(AN82:AQ82,"No")&gt;0,"Has a No",IF(COUNTIF(AN82:AQ82,"Yes")=4,"All yes","Still checking")))</f>
        <v/>
      </c>
      <c r="BK82" s="22">
        <f>IF(AT82="","",IF(AND(BH82="New",NOT(ISNUMBER(AM82)),ISNUMBER(BG82)),IF(Pipeline!$M$14-INT(BG82)&gt;Pipeline!$M$15,"Reply due",""),""))</f>
        <v/>
      </c>
      <c r="BL82" s="22">
        <f>IF(AT82="","",IF(AND(ISNUMBER(AM82),ISNUMBER(BG82)),MAX(0,AM82-INT(BG82)),""))</f>
        <v/>
      </c>
      <c r="BM82" s="22">
        <f>IF(BI82=0,0,IF(AND(OR('Shift match'!$B$5="",ISNUMBER(SEARCH('Shift match'!$B$5,AY82))),OR('Shift match'!$B$6="",ISNUMBER(SEARCH('Shift match'!$B$6,BA82)))),1,0))</f>
        <v/>
      </c>
      <c r="BN82" s="22">
        <f>IF(BM82=1,SUM($BM$2:BM82),"")</f>
        <v/>
      </c>
      <c r="BO82" s="22">
        <f>IF(AT82="",0,IF(AX82="",0,IF(COUNTIF($AX$2:AX82,AX82)=1,1,0)))</f>
        <v/>
      </c>
      <c r="BP82" s="22">
        <f>IF(BO82=1,SUM($BO$2:BO82),"")</f>
        <v/>
      </c>
    </row>
    <row r="83">
      <c r="AK83" s="19" t="n"/>
      <c r="AL83" s="24" t="n"/>
      <c r="AM83" s="25" t="n"/>
      <c r="AN83" s="24" t="n"/>
      <c r="AO83" s="24" t="n"/>
      <c r="AP83" s="24" t="n"/>
      <c r="AQ83" s="24" t="n"/>
      <c r="AR83" s="24" t="n"/>
      <c r="AS83" s="19" t="n"/>
      <c r="AT83" s="22">
        <f>IFERROR(TRIM(INDEX($A83:$AJ83,MATCH(Lists!$L$2,$A$1:$AJ$1,0))&amp;""),"")</f>
        <v/>
      </c>
      <c r="AU83" s="22">
        <f>IF(AT83="","",IFERROR(TRIM(INDEX($A83:$AJ83,MATCH(Lists!$L$3,$A$1:$AJ$1,0))&amp;""),""))</f>
        <v/>
      </c>
      <c r="AV83" s="22">
        <f>IF(AT83="","",LOWER(IFERROR(TRIM(INDEX($A83:$AJ83,MATCH(Lists!$L$4,$A$1:$AJ$1,0))&amp;""),"")))</f>
        <v/>
      </c>
      <c r="AW83" s="22">
        <f>IF(AT83="","",IFERROR(TRIM(INDEX($A83:$AJ83,MATCH(Lists!$L$5,$A$1:$AJ$1,0))&amp;""),""))</f>
        <v/>
      </c>
      <c r="AX83" s="22">
        <f>IF(AT83="","",IFERROR(TRIM(INDEX($A83:$AJ83,MATCH(Lists!$L$6,$A$1:$AJ$1,0))&amp;""),""))</f>
        <v/>
      </c>
      <c r="AY83" s="22">
        <f>IF(AT83="","",IFERROR(TRIM(INDEX($A83:$AJ83,MATCH(Lists!$L$7,$A$1:$AJ$1,0))&amp;""),""))</f>
        <v/>
      </c>
      <c r="AZ83" s="22">
        <f>IF(AT83="","",IFERROR(TRIM(INDEX($A83:$AJ83,MATCH(Lists!$L$8,$A$1:$AJ$1,0))&amp;""),""))</f>
        <v/>
      </c>
      <c r="BA83" s="22">
        <f>IF(AT83="","",IFERROR(TRIM(INDEX($A83:$AJ83,MATCH(Lists!$L$9,$A$1:$AJ$1,0))&amp;""),""))</f>
        <v/>
      </c>
      <c r="BB83" s="22">
        <f>IF(AT83="","",IFERROR(TRIM(INDEX($A83:$AJ83,MATCH(Lists!$L$10,$A$1:$AJ$1,0))&amp;""),""))</f>
        <v/>
      </c>
      <c r="BC83" s="22">
        <f>IF(AT83="","",IFERROR(TRIM(INDEX($A83:$AJ83,MATCH(Lists!$L$11,$A$1:$AJ$1,0))&amp;""),""))</f>
        <v/>
      </c>
      <c r="BD83" s="22">
        <f>IF(AT83="","",IFERROR(TRIM(INDEX($A83:$AJ83,MATCH(Lists!$L$12,$A$1:$AJ$1,0))&amp;""),""))</f>
        <v/>
      </c>
      <c r="BE83" s="23">
        <f>IF(AT83="","",IFERROR(IF(TRIM(INDEX($A83:$AJ83,MATCH(Lists!$L$13,$A$1:$AJ$1,0))&amp;"")="","",IF(ISNUMBER(INDEX($A83:$AJ83,MATCH(Lists!$L$13,$A$1:$AJ$1,0))),INT(INDEX($A83:$AJ83,MATCH(Lists!$L$13,$A$1:$AJ$1,0))),DATE(VALUE(LEFT(INDEX($A83:$AJ83,MATCH(Lists!$L$13,$A$1:$AJ$1,0)),4)),VALUE(MID(INDEX($A83:$AJ83,MATCH(Lists!$L$13,$A$1:$AJ$1,0)),6,2)),VALUE(MID(INDEX($A83:$AJ83,MATCH(Lists!$L$13,$A$1:$AJ$1,0)),9,2))))),""))</f>
        <v/>
      </c>
      <c r="BF83" s="22">
        <f>IF(AT83="","",IFERROR(TRIM(INDEX($A83:$AJ83,MATCH(Lists!$L$14,$A$1:$AJ$1,0))&amp;""),""))</f>
        <v/>
      </c>
      <c r="BG83" s="23">
        <f>IF(AT83="","",IFERROR(IF(ISNUMBER(INDEX($A83:$AJ83,MATCH(Lists!$L$15,$A$1:$AJ$1,0))),INDEX($A83:$AJ83,MATCH(Lists!$L$15,$A$1:$AJ$1,0)),DATE(VALUE(LEFT(IFERROR(TRIM(INDEX($A83:$AJ83,MATCH(Lists!$L$15,$A$1:$AJ$1,0))&amp;""),""),4)),VALUE(MID(IFERROR(TRIM(INDEX($A83:$AJ83,MATCH(Lists!$L$15,$A$1:$AJ$1,0))&amp;""),""),6,2)),VALUE(MID(IFERROR(TRIM(INDEX($A83:$AJ83,MATCH(Lists!$L$15,$A$1:$AJ$1,0))&amp;""),""),9,2)))+TIME(VALUE(MID(IFERROR(TRIM(INDEX($A83:$AJ83,MATCH(Lists!$L$15,$A$1:$AJ$1,0))&amp;""),""),12,2)),VALUE(MID(IFERROR(TRIM(INDEX($A83:$AJ83,MATCH(Lists!$L$15,$A$1:$AJ$1,0))&amp;""),""),15,2)),VALUE(MID(IFERROR(TRIM(INDEX($A83:$AJ83,MATCH(Lists!$L$15,$A$1:$AJ$1,0))&amp;""),""),18,2)))),""))</f>
        <v/>
      </c>
      <c r="BH83" s="22">
        <f>IF(AT83="","",IF(AL83="","New",AL83))</f>
        <v/>
      </c>
      <c r="BI83" s="22">
        <f>IF(AT83="",0,IF(OR(BH83="Hired",BH83="Not now"),0,1))</f>
        <v/>
      </c>
      <c r="BJ83" s="22">
        <f>IF(AT83="","",IF(COUNTIF(AN83:AQ83,"No")&gt;0,"Has a No",IF(COUNTIF(AN83:AQ83,"Yes")=4,"All yes","Still checking")))</f>
        <v/>
      </c>
      <c r="BK83" s="22">
        <f>IF(AT83="","",IF(AND(BH83="New",NOT(ISNUMBER(AM83)),ISNUMBER(BG83)),IF(Pipeline!$M$14-INT(BG83)&gt;Pipeline!$M$15,"Reply due",""),""))</f>
        <v/>
      </c>
      <c r="BL83" s="22">
        <f>IF(AT83="","",IF(AND(ISNUMBER(AM83),ISNUMBER(BG83)),MAX(0,AM83-INT(BG83)),""))</f>
        <v/>
      </c>
      <c r="BM83" s="22">
        <f>IF(BI83=0,0,IF(AND(OR('Shift match'!$B$5="",ISNUMBER(SEARCH('Shift match'!$B$5,AY83))),OR('Shift match'!$B$6="",ISNUMBER(SEARCH('Shift match'!$B$6,BA83)))),1,0))</f>
        <v/>
      </c>
      <c r="BN83" s="22">
        <f>IF(BM83=1,SUM($BM$2:BM83),"")</f>
        <v/>
      </c>
      <c r="BO83" s="22">
        <f>IF(AT83="",0,IF(AX83="",0,IF(COUNTIF($AX$2:AX83,AX83)=1,1,0)))</f>
        <v/>
      </c>
      <c r="BP83" s="22">
        <f>IF(BO83=1,SUM($BO$2:BO83),"")</f>
        <v/>
      </c>
    </row>
    <row r="84">
      <c r="AK84" s="19" t="n"/>
      <c r="AL84" s="24" t="n"/>
      <c r="AM84" s="25" t="n"/>
      <c r="AN84" s="24" t="n"/>
      <c r="AO84" s="24" t="n"/>
      <c r="AP84" s="24" t="n"/>
      <c r="AQ84" s="24" t="n"/>
      <c r="AR84" s="24" t="n"/>
      <c r="AS84" s="19" t="n"/>
      <c r="AT84" s="22">
        <f>IFERROR(TRIM(INDEX($A84:$AJ84,MATCH(Lists!$L$2,$A$1:$AJ$1,0))&amp;""),"")</f>
        <v/>
      </c>
      <c r="AU84" s="22">
        <f>IF(AT84="","",IFERROR(TRIM(INDEX($A84:$AJ84,MATCH(Lists!$L$3,$A$1:$AJ$1,0))&amp;""),""))</f>
        <v/>
      </c>
      <c r="AV84" s="22">
        <f>IF(AT84="","",LOWER(IFERROR(TRIM(INDEX($A84:$AJ84,MATCH(Lists!$L$4,$A$1:$AJ$1,0))&amp;""),"")))</f>
        <v/>
      </c>
      <c r="AW84" s="22">
        <f>IF(AT84="","",IFERROR(TRIM(INDEX($A84:$AJ84,MATCH(Lists!$L$5,$A$1:$AJ$1,0))&amp;""),""))</f>
        <v/>
      </c>
      <c r="AX84" s="22">
        <f>IF(AT84="","",IFERROR(TRIM(INDEX($A84:$AJ84,MATCH(Lists!$L$6,$A$1:$AJ$1,0))&amp;""),""))</f>
        <v/>
      </c>
      <c r="AY84" s="22">
        <f>IF(AT84="","",IFERROR(TRIM(INDEX($A84:$AJ84,MATCH(Lists!$L$7,$A$1:$AJ$1,0))&amp;""),""))</f>
        <v/>
      </c>
      <c r="AZ84" s="22">
        <f>IF(AT84="","",IFERROR(TRIM(INDEX($A84:$AJ84,MATCH(Lists!$L$8,$A$1:$AJ$1,0))&amp;""),""))</f>
        <v/>
      </c>
      <c r="BA84" s="22">
        <f>IF(AT84="","",IFERROR(TRIM(INDEX($A84:$AJ84,MATCH(Lists!$L$9,$A$1:$AJ$1,0))&amp;""),""))</f>
        <v/>
      </c>
      <c r="BB84" s="22">
        <f>IF(AT84="","",IFERROR(TRIM(INDEX($A84:$AJ84,MATCH(Lists!$L$10,$A$1:$AJ$1,0))&amp;""),""))</f>
        <v/>
      </c>
      <c r="BC84" s="22">
        <f>IF(AT84="","",IFERROR(TRIM(INDEX($A84:$AJ84,MATCH(Lists!$L$11,$A$1:$AJ$1,0))&amp;""),""))</f>
        <v/>
      </c>
      <c r="BD84" s="22">
        <f>IF(AT84="","",IFERROR(TRIM(INDEX($A84:$AJ84,MATCH(Lists!$L$12,$A$1:$AJ$1,0))&amp;""),""))</f>
        <v/>
      </c>
      <c r="BE84" s="23">
        <f>IF(AT84="","",IFERROR(IF(TRIM(INDEX($A84:$AJ84,MATCH(Lists!$L$13,$A$1:$AJ$1,0))&amp;"")="","",IF(ISNUMBER(INDEX($A84:$AJ84,MATCH(Lists!$L$13,$A$1:$AJ$1,0))),INT(INDEX($A84:$AJ84,MATCH(Lists!$L$13,$A$1:$AJ$1,0))),DATE(VALUE(LEFT(INDEX($A84:$AJ84,MATCH(Lists!$L$13,$A$1:$AJ$1,0)),4)),VALUE(MID(INDEX($A84:$AJ84,MATCH(Lists!$L$13,$A$1:$AJ$1,0)),6,2)),VALUE(MID(INDEX($A84:$AJ84,MATCH(Lists!$L$13,$A$1:$AJ$1,0)),9,2))))),""))</f>
        <v/>
      </c>
      <c r="BF84" s="22">
        <f>IF(AT84="","",IFERROR(TRIM(INDEX($A84:$AJ84,MATCH(Lists!$L$14,$A$1:$AJ$1,0))&amp;""),""))</f>
        <v/>
      </c>
      <c r="BG84" s="23">
        <f>IF(AT84="","",IFERROR(IF(ISNUMBER(INDEX($A84:$AJ84,MATCH(Lists!$L$15,$A$1:$AJ$1,0))),INDEX($A84:$AJ84,MATCH(Lists!$L$15,$A$1:$AJ$1,0)),DATE(VALUE(LEFT(IFERROR(TRIM(INDEX($A84:$AJ84,MATCH(Lists!$L$15,$A$1:$AJ$1,0))&amp;""),""),4)),VALUE(MID(IFERROR(TRIM(INDEX($A84:$AJ84,MATCH(Lists!$L$15,$A$1:$AJ$1,0))&amp;""),""),6,2)),VALUE(MID(IFERROR(TRIM(INDEX($A84:$AJ84,MATCH(Lists!$L$15,$A$1:$AJ$1,0))&amp;""),""),9,2)))+TIME(VALUE(MID(IFERROR(TRIM(INDEX($A84:$AJ84,MATCH(Lists!$L$15,$A$1:$AJ$1,0))&amp;""),""),12,2)),VALUE(MID(IFERROR(TRIM(INDEX($A84:$AJ84,MATCH(Lists!$L$15,$A$1:$AJ$1,0))&amp;""),""),15,2)),VALUE(MID(IFERROR(TRIM(INDEX($A84:$AJ84,MATCH(Lists!$L$15,$A$1:$AJ$1,0))&amp;""),""),18,2)))),""))</f>
        <v/>
      </c>
      <c r="BH84" s="22">
        <f>IF(AT84="","",IF(AL84="","New",AL84))</f>
        <v/>
      </c>
      <c r="BI84" s="22">
        <f>IF(AT84="",0,IF(OR(BH84="Hired",BH84="Not now"),0,1))</f>
        <v/>
      </c>
      <c r="BJ84" s="22">
        <f>IF(AT84="","",IF(COUNTIF(AN84:AQ84,"No")&gt;0,"Has a No",IF(COUNTIF(AN84:AQ84,"Yes")=4,"All yes","Still checking")))</f>
        <v/>
      </c>
      <c r="BK84" s="22">
        <f>IF(AT84="","",IF(AND(BH84="New",NOT(ISNUMBER(AM84)),ISNUMBER(BG84)),IF(Pipeline!$M$14-INT(BG84)&gt;Pipeline!$M$15,"Reply due",""),""))</f>
        <v/>
      </c>
      <c r="BL84" s="22">
        <f>IF(AT84="","",IF(AND(ISNUMBER(AM84),ISNUMBER(BG84)),MAX(0,AM84-INT(BG84)),""))</f>
        <v/>
      </c>
      <c r="BM84" s="22">
        <f>IF(BI84=0,0,IF(AND(OR('Shift match'!$B$5="",ISNUMBER(SEARCH('Shift match'!$B$5,AY84))),OR('Shift match'!$B$6="",ISNUMBER(SEARCH('Shift match'!$B$6,BA84)))),1,0))</f>
        <v/>
      </c>
      <c r="BN84" s="22">
        <f>IF(BM84=1,SUM($BM$2:BM84),"")</f>
        <v/>
      </c>
      <c r="BO84" s="22">
        <f>IF(AT84="",0,IF(AX84="",0,IF(COUNTIF($AX$2:AX84,AX84)=1,1,0)))</f>
        <v/>
      </c>
      <c r="BP84" s="22">
        <f>IF(BO84=1,SUM($BO$2:BO84),"")</f>
        <v/>
      </c>
    </row>
    <row r="85">
      <c r="AK85" s="19" t="n"/>
      <c r="AL85" s="24" t="n"/>
      <c r="AM85" s="25" t="n"/>
      <c r="AN85" s="24" t="n"/>
      <c r="AO85" s="24" t="n"/>
      <c r="AP85" s="24" t="n"/>
      <c r="AQ85" s="24" t="n"/>
      <c r="AR85" s="24" t="n"/>
      <c r="AS85" s="19" t="n"/>
      <c r="AT85" s="22">
        <f>IFERROR(TRIM(INDEX($A85:$AJ85,MATCH(Lists!$L$2,$A$1:$AJ$1,0))&amp;""),"")</f>
        <v/>
      </c>
      <c r="AU85" s="22">
        <f>IF(AT85="","",IFERROR(TRIM(INDEX($A85:$AJ85,MATCH(Lists!$L$3,$A$1:$AJ$1,0))&amp;""),""))</f>
        <v/>
      </c>
      <c r="AV85" s="22">
        <f>IF(AT85="","",LOWER(IFERROR(TRIM(INDEX($A85:$AJ85,MATCH(Lists!$L$4,$A$1:$AJ$1,0))&amp;""),"")))</f>
        <v/>
      </c>
      <c r="AW85" s="22">
        <f>IF(AT85="","",IFERROR(TRIM(INDEX($A85:$AJ85,MATCH(Lists!$L$5,$A$1:$AJ$1,0))&amp;""),""))</f>
        <v/>
      </c>
      <c r="AX85" s="22">
        <f>IF(AT85="","",IFERROR(TRIM(INDEX($A85:$AJ85,MATCH(Lists!$L$6,$A$1:$AJ$1,0))&amp;""),""))</f>
        <v/>
      </c>
      <c r="AY85" s="22">
        <f>IF(AT85="","",IFERROR(TRIM(INDEX($A85:$AJ85,MATCH(Lists!$L$7,$A$1:$AJ$1,0))&amp;""),""))</f>
        <v/>
      </c>
      <c r="AZ85" s="22">
        <f>IF(AT85="","",IFERROR(TRIM(INDEX($A85:$AJ85,MATCH(Lists!$L$8,$A$1:$AJ$1,0))&amp;""),""))</f>
        <v/>
      </c>
      <c r="BA85" s="22">
        <f>IF(AT85="","",IFERROR(TRIM(INDEX($A85:$AJ85,MATCH(Lists!$L$9,$A$1:$AJ$1,0))&amp;""),""))</f>
        <v/>
      </c>
      <c r="BB85" s="22">
        <f>IF(AT85="","",IFERROR(TRIM(INDEX($A85:$AJ85,MATCH(Lists!$L$10,$A$1:$AJ$1,0))&amp;""),""))</f>
        <v/>
      </c>
      <c r="BC85" s="22">
        <f>IF(AT85="","",IFERROR(TRIM(INDEX($A85:$AJ85,MATCH(Lists!$L$11,$A$1:$AJ$1,0))&amp;""),""))</f>
        <v/>
      </c>
      <c r="BD85" s="22">
        <f>IF(AT85="","",IFERROR(TRIM(INDEX($A85:$AJ85,MATCH(Lists!$L$12,$A$1:$AJ$1,0))&amp;""),""))</f>
        <v/>
      </c>
      <c r="BE85" s="23">
        <f>IF(AT85="","",IFERROR(IF(TRIM(INDEX($A85:$AJ85,MATCH(Lists!$L$13,$A$1:$AJ$1,0))&amp;"")="","",IF(ISNUMBER(INDEX($A85:$AJ85,MATCH(Lists!$L$13,$A$1:$AJ$1,0))),INT(INDEX($A85:$AJ85,MATCH(Lists!$L$13,$A$1:$AJ$1,0))),DATE(VALUE(LEFT(INDEX($A85:$AJ85,MATCH(Lists!$L$13,$A$1:$AJ$1,0)),4)),VALUE(MID(INDEX($A85:$AJ85,MATCH(Lists!$L$13,$A$1:$AJ$1,0)),6,2)),VALUE(MID(INDEX($A85:$AJ85,MATCH(Lists!$L$13,$A$1:$AJ$1,0)),9,2))))),""))</f>
        <v/>
      </c>
      <c r="BF85" s="22">
        <f>IF(AT85="","",IFERROR(TRIM(INDEX($A85:$AJ85,MATCH(Lists!$L$14,$A$1:$AJ$1,0))&amp;""),""))</f>
        <v/>
      </c>
      <c r="BG85" s="23">
        <f>IF(AT85="","",IFERROR(IF(ISNUMBER(INDEX($A85:$AJ85,MATCH(Lists!$L$15,$A$1:$AJ$1,0))),INDEX($A85:$AJ85,MATCH(Lists!$L$15,$A$1:$AJ$1,0)),DATE(VALUE(LEFT(IFERROR(TRIM(INDEX($A85:$AJ85,MATCH(Lists!$L$15,$A$1:$AJ$1,0))&amp;""),""),4)),VALUE(MID(IFERROR(TRIM(INDEX($A85:$AJ85,MATCH(Lists!$L$15,$A$1:$AJ$1,0))&amp;""),""),6,2)),VALUE(MID(IFERROR(TRIM(INDEX($A85:$AJ85,MATCH(Lists!$L$15,$A$1:$AJ$1,0))&amp;""),""),9,2)))+TIME(VALUE(MID(IFERROR(TRIM(INDEX($A85:$AJ85,MATCH(Lists!$L$15,$A$1:$AJ$1,0))&amp;""),""),12,2)),VALUE(MID(IFERROR(TRIM(INDEX($A85:$AJ85,MATCH(Lists!$L$15,$A$1:$AJ$1,0))&amp;""),""),15,2)),VALUE(MID(IFERROR(TRIM(INDEX($A85:$AJ85,MATCH(Lists!$L$15,$A$1:$AJ$1,0))&amp;""),""),18,2)))),""))</f>
        <v/>
      </c>
      <c r="BH85" s="22">
        <f>IF(AT85="","",IF(AL85="","New",AL85))</f>
        <v/>
      </c>
      <c r="BI85" s="22">
        <f>IF(AT85="",0,IF(OR(BH85="Hired",BH85="Not now"),0,1))</f>
        <v/>
      </c>
      <c r="BJ85" s="22">
        <f>IF(AT85="","",IF(COUNTIF(AN85:AQ85,"No")&gt;0,"Has a No",IF(COUNTIF(AN85:AQ85,"Yes")=4,"All yes","Still checking")))</f>
        <v/>
      </c>
      <c r="BK85" s="22">
        <f>IF(AT85="","",IF(AND(BH85="New",NOT(ISNUMBER(AM85)),ISNUMBER(BG85)),IF(Pipeline!$M$14-INT(BG85)&gt;Pipeline!$M$15,"Reply due",""),""))</f>
        <v/>
      </c>
      <c r="BL85" s="22">
        <f>IF(AT85="","",IF(AND(ISNUMBER(AM85),ISNUMBER(BG85)),MAX(0,AM85-INT(BG85)),""))</f>
        <v/>
      </c>
      <c r="BM85" s="22">
        <f>IF(BI85=0,0,IF(AND(OR('Shift match'!$B$5="",ISNUMBER(SEARCH('Shift match'!$B$5,AY85))),OR('Shift match'!$B$6="",ISNUMBER(SEARCH('Shift match'!$B$6,BA85)))),1,0))</f>
        <v/>
      </c>
      <c r="BN85" s="22">
        <f>IF(BM85=1,SUM($BM$2:BM85),"")</f>
        <v/>
      </c>
      <c r="BO85" s="22">
        <f>IF(AT85="",0,IF(AX85="",0,IF(COUNTIF($AX$2:AX85,AX85)=1,1,0)))</f>
        <v/>
      </c>
      <c r="BP85" s="22">
        <f>IF(BO85=1,SUM($BO$2:BO85),"")</f>
        <v/>
      </c>
    </row>
    <row r="86">
      <c r="AK86" s="19" t="n"/>
      <c r="AL86" s="24" t="n"/>
      <c r="AM86" s="25" t="n"/>
      <c r="AN86" s="24" t="n"/>
      <c r="AO86" s="24" t="n"/>
      <c r="AP86" s="24" t="n"/>
      <c r="AQ86" s="24" t="n"/>
      <c r="AR86" s="24" t="n"/>
      <c r="AS86" s="19" t="n"/>
      <c r="AT86" s="22">
        <f>IFERROR(TRIM(INDEX($A86:$AJ86,MATCH(Lists!$L$2,$A$1:$AJ$1,0))&amp;""),"")</f>
        <v/>
      </c>
      <c r="AU86" s="22">
        <f>IF(AT86="","",IFERROR(TRIM(INDEX($A86:$AJ86,MATCH(Lists!$L$3,$A$1:$AJ$1,0))&amp;""),""))</f>
        <v/>
      </c>
      <c r="AV86" s="22">
        <f>IF(AT86="","",LOWER(IFERROR(TRIM(INDEX($A86:$AJ86,MATCH(Lists!$L$4,$A$1:$AJ$1,0))&amp;""),"")))</f>
        <v/>
      </c>
      <c r="AW86" s="22">
        <f>IF(AT86="","",IFERROR(TRIM(INDEX($A86:$AJ86,MATCH(Lists!$L$5,$A$1:$AJ$1,0))&amp;""),""))</f>
        <v/>
      </c>
      <c r="AX86" s="22">
        <f>IF(AT86="","",IFERROR(TRIM(INDEX($A86:$AJ86,MATCH(Lists!$L$6,$A$1:$AJ$1,0))&amp;""),""))</f>
        <v/>
      </c>
      <c r="AY86" s="22">
        <f>IF(AT86="","",IFERROR(TRIM(INDEX($A86:$AJ86,MATCH(Lists!$L$7,$A$1:$AJ$1,0))&amp;""),""))</f>
        <v/>
      </c>
      <c r="AZ86" s="22">
        <f>IF(AT86="","",IFERROR(TRIM(INDEX($A86:$AJ86,MATCH(Lists!$L$8,$A$1:$AJ$1,0))&amp;""),""))</f>
        <v/>
      </c>
      <c r="BA86" s="22">
        <f>IF(AT86="","",IFERROR(TRIM(INDEX($A86:$AJ86,MATCH(Lists!$L$9,$A$1:$AJ$1,0))&amp;""),""))</f>
        <v/>
      </c>
      <c r="BB86" s="22">
        <f>IF(AT86="","",IFERROR(TRIM(INDEX($A86:$AJ86,MATCH(Lists!$L$10,$A$1:$AJ$1,0))&amp;""),""))</f>
        <v/>
      </c>
      <c r="BC86" s="22">
        <f>IF(AT86="","",IFERROR(TRIM(INDEX($A86:$AJ86,MATCH(Lists!$L$11,$A$1:$AJ$1,0))&amp;""),""))</f>
        <v/>
      </c>
      <c r="BD86" s="22">
        <f>IF(AT86="","",IFERROR(TRIM(INDEX($A86:$AJ86,MATCH(Lists!$L$12,$A$1:$AJ$1,0))&amp;""),""))</f>
        <v/>
      </c>
      <c r="BE86" s="23">
        <f>IF(AT86="","",IFERROR(IF(TRIM(INDEX($A86:$AJ86,MATCH(Lists!$L$13,$A$1:$AJ$1,0))&amp;"")="","",IF(ISNUMBER(INDEX($A86:$AJ86,MATCH(Lists!$L$13,$A$1:$AJ$1,0))),INT(INDEX($A86:$AJ86,MATCH(Lists!$L$13,$A$1:$AJ$1,0))),DATE(VALUE(LEFT(INDEX($A86:$AJ86,MATCH(Lists!$L$13,$A$1:$AJ$1,0)),4)),VALUE(MID(INDEX($A86:$AJ86,MATCH(Lists!$L$13,$A$1:$AJ$1,0)),6,2)),VALUE(MID(INDEX($A86:$AJ86,MATCH(Lists!$L$13,$A$1:$AJ$1,0)),9,2))))),""))</f>
        <v/>
      </c>
      <c r="BF86" s="22">
        <f>IF(AT86="","",IFERROR(TRIM(INDEX($A86:$AJ86,MATCH(Lists!$L$14,$A$1:$AJ$1,0))&amp;""),""))</f>
        <v/>
      </c>
      <c r="BG86" s="23">
        <f>IF(AT86="","",IFERROR(IF(ISNUMBER(INDEX($A86:$AJ86,MATCH(Lists!$L$15,$A$1:$AJ$1,0))),INDEX($A86:$AJ86,MATCH(Lists!$L$15,$A$1:$AJ$1,0)),DATE(VALUE(LEFT(IFERROR(TRIM(INDEX($A86:$AJ86,MATCH(Lists!$L$15,$A$1:$AJ$1,0))&amp;""),""),4)),VALUE(MID(IFERROR(TRIM(INDEX($A86:$AJ86,MATCH(Lists!$L$15,$A$1:$AJ$1,0))&amp;""),""),6,2)),VALUE(MID(IFERROR(TRIM(INDEX($A86:$AJ86,MATCH(Lists!$L$15,$A$1:$AJ$1,0))&amp;""),""),9,2)))+TIME(VALUE(MID(IFERROR(TRIM(INDEX($A86:$AJ86,MATCH(Lists!$L$15,$A$1:$AJ$1,0))&amp;""),""),12,2)),VALUE(MID(IFERROR(TRIM(INDEX($A86:$AJ86,MATCH(Lists!$L$15,$A$1:$AJ$1,0))&amp;""),""),15,2)),VALUE(MID(IFERROR(TRIM(INDEX($A86:$AJ86,MATCH(Lists!$L$15,$A$1:$AJ$1,0))&amp;""),""),18,2)))),""))</f>
        <v/>
      </c>
      <c r="BH86" s="22">
        <f>IF(AT86="","",IF(AL86="","New",AL86))</f>
        <v/>
      </c>
      <c r="BI86" s="22">
        <f>IF(AT86="",0,IF(OR(BH86="Hired",BH86="Not now"),0,1))</f>
        <v/>
      </c>
      <c r="BJ86" s="22">
        <f>IF(AT86="","",IF(COUNTIF(AN86:AQ86,"No")&gt;0,"Has a No",IF(COUNTIF(AN86:AQ86,"Yes")=4,"All yes","Still checking")))</f>
        <v/>
      </c>
      <c r="BK86" s="22">
        <f>IF(AT86="","",IF(AND(BH86="New",NOT(ISNUMBER(AM86)),ISNUMBER(BG86)),IF(Pipeline!$M$14-INT(BG86)&gt;Pipeline!$M$15,"Reply due",""),""))</f>
        <v/>
      </c>
      <c r="BL86" s="22">
        <f>IF(AT86="","",IF(AND(ISNUMBER(AM86),ISNUMBER(BG86)),MAX(0,AM86-INT(BG86)),""))</f>
        <v/>
      </c>
      <c r="BM86" s="22">
        <f>IF(BI86=0,0,IF(AND(OR('Shift match'!$B$5="",ISNUMBER(SEARCH('Shift match'!$B$5,AY86))),OR('Shift match'!$B$6="",ISNUMBER(SEARCH('Shift match'!$B$6,BA86)))),1,0))</f>
        <v/>
      </c>
      <c r="BN86" s="22">
        <f>IF(BM86=1,SUM($BM$2:BM86),"")</f>
        <v/>
      </c>
      <c r="BO86" s="22">
        <f>IF(AT86="",0,IF(AX86="",0,IF(COUNTIF($AX$2:AX86,AX86)=1,1,0)))</f>
        <v/>
      </c>
      <c r="BP86" s="22">
        <f>IF(BO86=1,SUM($BO$2:BO86),"")</f>
        <v/>
      </c>
    </row>
    <row r="87">
      <c r="AK87" s="19" t="n"/>
      <c r="AL87" s="24" t="n"/>
      <c r="AM87" s="25" t="n"/>
      <c r="AN87" s="24" t="n"/>
      <c r="AO87" s="24" t="n"/>
      <c r="AP87" s="24" t="n"/>
      <c r="AQ87" s="24" t="n"/>
      <c r="AR87" s="24" t="n"/>
      <c r="AS87" s="19" t="n"/>
      <c r="AT87" s="22">
        <f>IFERROR(TRIM(INDEX($A87:$AJ87,MATCH(Lists!$L$2,$A$1:$AJ$1,0))&amp;""),"")</f>
        <v/>
      </c>
      <c r="AU87" s="22">
        <f>IF(AT87="","",IFERROR(TRIM(INDEX($A87:$AJ87,MATCH(Lists!$L$3,$A$1:$AJ$1,0))&amp;""),""))</f>
        <v/>
      </c>
      <c r="AV87" s="22">
        <f>IF(AT87="","",LOWER(IFERROR(TRIM(INDEX($A87:$AJ87,MATCH(Lists!$L$4,$A$1:$AJ$1,0))&amp;""),"")))</f>
        <v/>
      </c>
      <c r="AW87" s="22">
        <f>IF(AT87="","",IFERROR(TRIM(INDEX($A87:$AJ87,MATCH(Lists!$L$5,$A$1:$AJ$1,0))&amp;""),""))</f>
        <v/>
      </c>
      <c r="AX87" s="22">
        <f>IF(AT87="","",IFERROR(TRIM(INDEX($A87:$AJ87,MATCH(Lists!$L$6,$A$1:$AJ$1,0))&amp;""),""))</f>
        <v/>
      </c>
      <c r="AY87" s="22">
        <f>IF(AT87="","",IFERROR(TRIM(INDEX($A87:$AJ87,MATCH(Lists!$L$7,$A$1:$AJ$1,0))&amp;""),""))</f>
        <v/>
      </c>
      <c r="AZ87" s="22">
        <f>IF(AT87="","",IFERROR(TRIM(INDEX($A87:$AJ87,MATCH(Lists!$L$8,$A$1:$AJ$1,0))&amp;""),""))</f>
        <v/>
      </c>
      <c r="BA87" s="22">
        <f>IF(AT87="","",IFERROR(TRIM(INDEX($A87:$AJ87,MATCH(Lists!$L$9,$A$1:$AJ$1,0))&amp;""),""))</f>
        <v/>
      </c>
      <c r="BB87" s="22">
        <f>IF(AT87="","",IFERROR(TRIM(INDEX($A87:$AJ87,MATCH(Lists!$L$10,$A$1:$AJ$1,0))&amp;""),""))</f>
        <v/>
      </c>
      <c r="BC87" s="22">
        <f>IF(AT87="","",IFERROR(TRIM(INDEX($A87:$AJ87,MATCH(Lists!$L$11,$A$1:$AJ$1,0))&amp;""),""))</f>
        <v/>
      </c>
      <c r="BD87" s="22">
        <f>IF(AT87="","",IFERROR(TRIM(INDEX($A87:$AJ87,MATCH(Lists!$L$12,$A$1:$AJ$1,0))&amp;""),""))</f>
        <v/>
      </c>
      <c r="BE87" s="23">
        <f>IF(AT87="","",IFERROR(IF(TRIM(INDEX($A87:$AJ87,MATCH(Lists!$L$13,$A$1:$AJ$1,0))&amp;"")="","",IF(ISNUMBER(INDEX($A87:$AJ87,MATCH(Lists!$L$13,$A$1:$AJ$1,0))),INT(INDEX($A87:$AJ87,MATCH(Lists!$L$13,$A$1:$AJ$1,0))),DATE(VALUE(LEFT(INDEX($A87:$AJ87,MATCH(Lists!$L$13,$A$1:$AJ$1,0)),4)),VALUE(MID(INDEX($A87:$AJ87,MATCH(Lists!$L$13,$A$1:$AJ$1,0)),6,2)),VALUE(MID(INDEX($A87:$AJ87,MATCH(Lists!$L$13,$A$1:$AJ$1,0)),9,2))))),""))</f>
        <v/>
      </c>
      <c r="BF87" s="22">
        <f>IF(AT87="","",IFERROR(TRIM(INDEX($A87:$AJ87,MATCH(Lists!$L$14,$A$1:$AJ$1,0))&amp;""),""))</f>
        <v/>
      </c>
      <c r="BG87" s="23">
        <f>IF(AT87="","",IFERROR(IF(ISNUMBER(INDEX($A87:$AJ87,MATCH(Lists!$L$15,$A$1:$AJ$1,0))),INDEX($A87:$AJ87,MATCH(Lists!$L$15,$A$1:$AJ$1,0)),DATE(VALUE(LEFT(IFERROR(TRIM(INDEX($A87:$AJ87,MATCH(Lists!$L$15,$A$1:$AJ$1,0))&amp;""),""),4)),VALUE(MID(IFERROR(TRIM(INDEX($A87:$AJ87,MATCH(Lists!$L$15,$A$1:$AJ$1,0))&amp;""),""),6,2)),VALUE(MID(IFERROR(TRIM(INDEX($A87:$AJ87,MATCH(Lists!$L$15,$A$1:$AJ$1,0))&amp;""),""),9,2)))+TIME(VALUE(MID(IFERROR(TRIM(INDEX($A87:$AJ87,MATCH(Lists!$L$15,$A$1:$AJ$1,0))&amp;""),""),12,2)),VALUE(MID(IFERROR(TRIM(INDEX($A87:$AJ87,MATCH(Lists!$L$15,$A$1:$AJ$1,0))&amp;""),""),15,2)),VALUE(MID(IFERROR(TRIM(INDEX($A87:$AJ87,MATCH(Lists!$L$15,$A$1:$AJ$1,0))&amp;""),""),18,2)))),""))</f>
        <v/>
      </c>
      <c r="BH87" s="22">
        <f>IF(AT87="","",IF(AL87="","New",AL87))</f>
        <v/>
      </c>
      <c r="BI87" s="22">
        <f>IF(AT87="",0,IF(OR(BH87="Hired",BH87="Not now"),0,1))</f>
        <v/>
      </c>
      <c r="BJ87" s="22">
        <f>IF(AT87="","",IF(COUNTIF(AN87:AQ87,"No")&gt;0,"Has a No",IF(COUNTIF(AN87:AQ87,"Yes")=4,"All yes","Still checking")))</f>
        <v/>
      </c>
      <c r="BK87" s="22">
        <f>IF(AT87="","",IF(AND(BH87="New",NOT(ISNUMBER(AM87)),ISNUMBER(BG87)),IF(Pipeline!$M$14-INT(BG87)&gt;Pipeline!$M$15,"Reply due",""),""))</f>
        <v/>
      </c>
      <c r="BL87" s="22">
        <f>IF(AT87="","",IF(AND(ISNUMBER(AM87),ISNUMBER(BG87)),MAX(0,AM87-INT(BG87)),""))</f>
        <v/>
      </c>
      <c r="BM87" s="22">
        <f>IF(BI87=0,0,IF(AND(OR('Shift match'!$B$5="",ISNUMBER(SEARCH('Shift match'!$B$5,AY87))),OR('Shift match'!$B$6="",ISNUMBER(SEARCH('Shift match'!$B$6,BA87)))),1,0))</f>
        <v/>
      </c>
      <c r="BN87" s="22">
        <f>IF(BM87=1,SUM($BM$2:BM87),"")</f>
        <v/>
      </c>
      <c r="BO87" s="22">
        <f>IF(AT87="",0,IF(AX87="",0,IF(COUNTIF($AX$2:AX87,AX87)=1,1,0)))</f>
        <v/>
      </c>
      <c r="BP87" s="22">
        <f>IF(BO87=1,SUM($BO$2:BO87),"")</f>
        <v/>
      </c>
    </row>
    <row r="88">
      <c r="AK88" s="19" t="n"/>
      <c r="AL88" s="24" t="n"/>
      <c r="AM88" s="25" t="n"/>
      <c r="AN88" s="24" t="n"/>
      <c r="AO88" s="24" t="n"/>
      <c r="AP88" s="24" t="n"/>
      <c r="AQ88" s="24" t="n"/>
      <c r="AR88" s="24" t="n"/>
      <c r="AS88" s="19" t="n"/>
      <c r="AT88" s="22">
        <f>IFERROR(TRIM(INDEX($A88:$AJ88,MATCH(Lists!$L$2,$A$1:$AJ$1,0))&amp;""),"")</f>
        <v/>
      </c>
      <c r="AU88" s="22">
        <f>IF(AT88="","",IFERROR(TRIM(INDEX($A88:$AJ88,MATCH(Lists!$L$3,$A$1:$AJ$1,0))&amp;""),""))</f>
        <v/>
      </c>
      <c r="AV88" s="22">
        <f>IF(AT88="","",LOWER(IFERROR(TRIM(INDEX($A88:$AJ88,MATCH(Lists!$L$4,$A$1:$AJ$1,0))&amp;""),"")))</f>
        <v/>
      </c>
      <c r="AW88" s="22">
        <f>IF(AT88="","",IFERROR(TRIM(INDEX($A88:$AJ88,MATCH(Lists!$L$5,$A$1:$AJ$1,0))&amp;""),""))</f>
        <v/>
      </c>
      <c r="AX88" s="22">
        <f>IF(AT88="","",IFERROR(TRIM(INDEX($A88:$AJ88,MATCH(Lists!$L$6,$A$1:$AJ$1,0))&amp;""),""))</f>
        <v/>
      </c>
      <c r="AY88" s="22">
        <f>IF(AT88="","",IFERROR(TRIM(INDEX($A88:$AJ88,MATCH(Lists!$L$7,$A$1:$AJ$1,0))&amp;""),""))</f>
        <v/>
      </c>
      <c r="AZ88" s="22">
        <f>IF(AT88="","",IFERROR(TRIM(INDEX($A88:$AJ88,MATCH(Lists!$L$8,$A$1:$AJ$1,0))&amp;""),""))</f>
        <v/>
      </c>
      <c r="BA88" s="22">
        <f>IF(AT88="","",IFERROR(TRIM(INDEX($A88:$AJ88,MATCH(Lists!$L$9,$A$1:$AJ$1,0))&amp;""),""))</f>
        <v/>
      </c>
      <c r="BB88" s="22">
        <f>IF(AT88="","",IFERROR(TRIM(INDEX($A88:$AJ88,MATCH(Lists!$L$10,$A$1:$AJ$1,0))&amp;""),""))</f>
        <v/>
      </c>
      <c r="BC88" s="22">
        <f>IF(AT88="","",IFERROR(TRIM(INDEX($A88:$AJ88,MATCH(Lists!$L$11,$A$1:$AJ$1,0))&amp;""),""))</f>
        <v/>
      </c>
      <c r="BD88" s="22">
        <f>IF(AT88="","",IFERROR(TRIM(INDEX($A88:$AJ88,MATCH(Lists!$L$12,$A$1:$AJ$1,0))&amp;""),""))</f>
        <v/>
      </c>
      <c r="BE88" s="23">
        <f>IF(AT88="","",IFERROR(IF(TRIM(INDEX($A88:$AJ88,MATCH(Lists!$L$13,$A$1:$AJ$1,0))&amp;"")="","",IF(ISNUMBER(INDEX($A88:$AJ88,MATCH(Lists!$L$13,$A$1:$AJ$1,0))),INT(INDEX($A88:$AJ88,MATCH(Lists!$L$13,$A$1:$AJ$1,0))),DATE(VALUE(LEFT(INDEX($A88:$AJ88,MATCH(Lists!$L$13,$A$1:$AJ$1,0)),4)),VALUE(MID(INDEX($A88:$AJ88,MATCH(Lists!$L$13,$A$1:$AJ$1,0)),6,2)),VALUE(MID(INDEX($A88:$AJ88,MATCH(Lists!$L$13,$A$1:$AJ$1,0)),9,2))))),""))</f>
        <v/>
      </c>
      <c r="BF88" s="22">
        <f>IF(AT88="","",IFERROR(TRIM(INDEX($A88:$AJ88,MATCH(Lists!$L$14,$A$1:$AJ$1,0))&amp;""),""))</f>
        <v/>
      </c>
      <c r="BG88" s="23">
        <f>IF(AT88="","",IFERROR(IF(ISNUMBER(INDEX($A88:$AJ88,MATCH(Lists!$L$15,$A$1:$AJ$1,0))),INDEX($A88:$AJ88,MATCH(Lists!$L$15,$A$1:$AJ$1,0)),DATE(VALUE(LEFT(IFERROR(TRIM(INDEX($A88:$AJ88,MATCH(Lists!$L$15,$A$1:$AJ$1,0))&amp;""),""),4)),VALUE(MID(IFERROR(TRIM(INDEX($A88:$AJ88,MATCH(Lists!$L$15,$A$1:$AJ$1,0))&amp;""),""),6,2)),VALUE(MID(IFERROR(TRIM(INDEX($A88:$AJ88,MATCH(Lists!$L$15,$A$1:$AJ$1,0))&amp;""),""),9,2)))+TIME(VALUE(MID(IFERROR(TRIM(INDEX($A88:$AJ88,MATCH(Lists!$L$15,$A$1:$AJ$1,0))&amp;""),""),12,2)),VALUE(MID(IFERROR(TRIM(INDEX($A88:$AJ88,MATCH(Lists!$L$15,$A$1:$AJ$1,0))&amp;""),""),15,2)),VALUE(MID(IFERROR(TRIM(INDEX($A88:$AJ88,MATCH(Lists!$L$15,$A$1:$AJ$1,0))&amp;""),""),18,2)))),""))</f>
        <v/>
      </c>
      <c r="BH88" s="22">
        <f>IF(AT88="","",IF(AL88="","New",AL88))</f>
        <v/>
      </c>
      <c r="BI88" s="22">
        <f>IF(AT88="",0,IF(OR(BH88="Hired",BH88="Not now"),0,1))</f>
        <v/>
      </c>
      <c r="BJ88" s="22">
        <f>IF(AT88="","",IF(COUNTIF(AN88:AQ88,"No")&gt;0,"Has a No",IF(COUNTIF(AN88:AQ88,"Yes")=4,"All yes","Still checking")))</f>
        <v/>
      </c>
      <c r="BK88" s="22">
        <f>IF(AT88="","",IF(AND(BH88="New",NOT(ISNUMBER(AM88)),ISNUMBER(BG88)),IF(Pipeline!$M$14-INT(BG88)&gt;Pipeline!$M$15,"Reply due",""),""))</f>
        <v/>
      </c>
      <c r="BL88" s="22">
        <f>IF(AT88="","",IF(AND(ISNUMBER(AM88),ISNUMBER(BG88)),MAX(0,AM88-INT(BG88)),""))</f>
        <v/>
      </c>
      <c r="BM88" s="22">
        <f>IF(BI88=0,0,IF(AND(OR('Shift match'!$B$5="",ISNUMBER(SEARCH('Shift match'!$B$5,AY88))),OR('Shift match'!$B$6="",ISNUMBER(SEARCH('Shift match'!$B$6,BA88)))),1,0))</f>
        <v/>
      </c>
      <c r="BN88" s="22">
        <f>IF(BM88=1,SUM($BM$2:BM88),"")</f>
        <v/>
      </c>
      <c r="BO88" s="22">
        <f>IF(AT88="",0,IF(AX88="",0,IF(COUNTIF($AX$2:AX88,AX88)=1,1,0)))</f>
        <v/>
      </c>
      <c r="BP88" s="22">
        <f>IF(BO88=1,SUM($BO$2:BO88),"")</f>
        <v/>
      </c>
    </row>
    <row r="89">
      <c r="AK89" s="19" t="n"/>
      <c r="AL89" s="24" t="n"/>
      <c r="AM89" s="25" t="n"/>
      <c r="AN89" s="24" t="n"/>
      <c r="AO89" s="24" t="n"/>
      <c r="AP89" s="24" t="n"/>
      <c r="AQ89" s="24" t="n"/>
      <c r="AR89" s="24" t="n"/>
      <c r="AS89" s="19" t="n"/>
      <c r="AT89" s="22">
        <f>IFERROR(TRIM(INDEX($A89:$AJ89,MATCH(Lists!$L$2,$A$1:$AJ$1,0))&amp;""),"")</f>
        <v/>
      </c>
      <c r="AU89" s="22">
        <f>IF(AT89="","",IFERROR(TRIM(INDEX($A89:$AJ89,MATCH(Lists!$L$3,$A$1:$AJ$1,0))&amp;""),""))</f>
        <v/>
      </c>
      <c r="AV89" s="22">
        <f>IF(AT89="","",LOWER(IFERROR(TRIM(INDEX($A89:$AJ89,MATCH(Lists!$L$4,$A$1:$AJ$1,0))&amp;""),"")))</f>
        <v/>
      </c>
      <c r="AW89" s="22">
        <f>IF(AT89="","",IFERROR(TRIM(INDEX($A89:$AJ89,MATCH(Lists!$L$5,$A$1:$AJ$1,0))&amp;""),""))</f>
        <v/>
      </c>
      <c r="AX89" s="22">
        <f>IF(AT89="","",IFERROR(TRIM(INDEX($A89:$AJ89,MATCH(Lists!$L$6,$A$1:$AJ$1,0))&amp;""),""))</f>
        <v/>
      </c>
      <c r="AY89" s="22">
        <f>IF(AT89="","",IFERROR(TRIM(INDEX($A89:$AJ89,MATCH(Lists!$L$7,$A$1:$AJ$1,0))&amp;""),""))</f>
        <v/>
      </c>
      <c r="AZ89" s="22">
        <f>IF(AT89="","",IFERROR(TRIM(INDEX($A89:$AJ89,MATCH(Lists!$L$8,$A$1:$AJ$1,0))&amp;""),""))</f>
        <v/>
      </c>
      <c r="BA89" s="22">
        <f>IF(AT89="","",IFERROR(TRIM(INDEX($A89:$AJ89,MATCH(Lists!$L$9,$A$1:$AJ$1,0))&amp;""),""))</f>
        <v/>
      </c>
      <c r="BB89" s="22">
        <f>IF(AT89="","",IFERROR(TRIM(INDEX($A89:$AJ89,MATCH(Lists!$L$10,$A$1:$AJ$1,0))&amp;""),""))</f>
        <v/>
      </c>
      <c r="BC89" s="22">
        <f>IF(AT89="","",IFERROR(TRIM(INDEX($A89:$AJ89,MATCH(Lists!$L$11,$A$1:$AJ$1,0))&amp;""),""))</f>
        <v/>
      </c>
      <c r="BD89" s="22">
        <f>IF(AT89="","",IFERROR(TRIM(INDEX($A89:$AJ89,MATCH(Lists!$L$12,$A$1:$AJ$1,0))&amp;""),""))</f>
        <v/>
      </c>
      <c r="BE89" s="23">
        <f>IF(AT89="","",IFERROR(IF(TRIM(INDEX($A89:$AJ89,MATCH(Lists!$L$13,$A$1:$AJ$1,0))&amp;"")="","",IF(ISNUMBER(INDEX($A89:$AJ89,MATCH(Lists!$L$13,$A$1:$AJ$1,0))),INT(INDEX($A89:$AJ89,MATCH(Lists!$L$13,$A$1:$AJ$1,0))),DATE(VALUE(LEFT(INDEX($A89:$AJ89,MATCH(Lists!$L$13,$A$1:$AJ$1,0)),4)),VALUE(MID(INDEX($A89:$AJ89,MATCH(Lists!$L$13,$A$1:$AJ$1,0)),6,2)),VALUE(MID(INDEX($A89:$AJ89,MATCH(Lists!$L$13,$A$1:$AJ$1,0)),9,2))))),""))</f>
        <v/>
      </c>
      <c r="BF89" s="22">
        <f>IF(AT89="","",IFERROR(TRIM(INDEX($A89:$AJ89,MATCH(Lists!$L$14,$A$1:$AJ$1,0))&amp;""),""))</f>
        <v/>
      </c>
      <c r="BG89" s="23">
        <f>IF(AT89="","",IFERROR(IF(ISNUMBER(INDEX($A89:$AJ89,MATCH(Lists!$L$15,$A$1:$AJ$1,0))),INDEX($A89:$AJ89,MATCH(Lists!$L$15,$A$1:$AJ$1,0)),DATE(VALUE(LEFT(IFERROR(TRIM(INDEX($A89:$AJ89,MATCH(Lists!$L$15,$A$1:$AJ$1,0))&amp;""),""),4)),VALUE(MID(IFERROR(TRIM(INDEX($A89:$AJ89,MATCH(Lists!$L$15,$A$1:$AJ$1,0))&amp;""),""),6,2)),VALUE(MID(IFERROR(TRIM(INDEX($A89:$AJ89,MATCH(Lists!$L$15,$A$1:$AJ$1,0))&amp;""),""),9,2)))+TIME(VALUE(MID(IFERROR(TRIM(INDEX($A89:$AJ89,MATCH(Lists!$L$15,$A$1:$AJ$1,0))&amp;""),""),12,2)),VALUE(MID(IFERROR(TRIM(INDEX($A89:$AJ89,MATCH(Lists!$L$15,$A$1:$AJ$1,0))&amp;""),""),15,2)),VALUE(MID(IFERROR(TRIM(INDEX($A89:$AJ89,MATCH(Lists!$L$15,$A$1:$AJ$1,0))&amp;""),""),18,2)))),""))</f>
        <v/>
      </c>
      <c r="BH89" s="22">
        <f>IF(AT89="","",IF(AL89="","New",AL89))</f>
        <v/>
      </c>
      <c r="BI89" s="22">
        <f>IF(AT89="",0,IF(OR(BH89="Hired",BH89="Not now"),0,1))</f>
        <v/>
      </c>
      <c r="BJ89" s="22">
        <f>IF(AT89="","",IF(COUNTIF(AN89:AQ89,"No")&gt;0,"Has a No",IF(COUNTIF(AN89:AQ89,"Yes")=4,"All yes","Still checking")))</f>
        <v/>
      </c>
      <c r="BK89" s="22">
        <f>IF(AT89="","",IF(AND(BH89="New",NOT(ISNUMBER(AM89)),ISNUMBER(BG89)),IF(Pipeline!$M$14-INT(BG89)&gt;Pipeline!$M$15,"Reply due",""),""))</f>
        <v/>
      </c>
      <c r="BL89" s="22">
        <f>IF(AT89="","",IF(AND(ISNUMBER(AM89),ISNUMBER(BG89)),MAX(0,AM89-INT(BG89)),""))</f>
        <v/>
      </c>
      <c r="BM89" s="22">
        <f>IF(BI89=0,0,IF(AND(OR('Shift match'!$B$5="",ISNUMBER(SEARCH('Shift match'!$B$5,AY89))),OR('Shift match'!$B$6="",ISNUMBER(SEARCH('Shift match'!$B$6,BA89)))),1,0))</f>
        <v/>
      </c>
      <c r="BN89" s="22">
        <f>IF(BM89=1,SUM($BM$2:BM89),"")</f>
        <v/>
      </c>
      <c r="BO89" s="22">
        <f>IF(AT89="",0,IF(AX89="",0,IF(COUNTIF($AX$2:AX89,AX89)=1,1,0)))</f>
        <v/>
      </c>
      <c r="BP89" s="22">
        <f>IF(BO89=1,SUM($BO$2:BO89),"")</f>
        <v/>
      </c>
    </row>
    <row r="90">
      <c r="AK90" s="19" t="n"/>
      <c r="AL90" s="24" t="n"/>
      <c r="AM90" s="25" t="n"/>
      <c r="AN90" s="24" t="n"/>
      <c r="AO90" s="24" t="n"/>
      <c r="AP90" s="24" t="n"/>
      <c r="AQ90" s="24" t="n"/>
      <c r="AR90" s="24" t="n"/>
      <c r="AS90" s="19" t="n"/>
      <c r="AT90" s="22">
        <f>IFERROR(TRIM(INDEX($A90:$AJ90,MATCH(Lists!$L$2,$A$1:$AJ$1,0))&amp;""),"")</f>
        <v/>
      </c>
      <c r="AU90" s="22">
        <f>IF(AT90="","",IFERROR(TRIM(INDEX($A90:$AJ90,MATCH(Lists!$L$3,$A$1:$AJ$1,0))&amp;""),""))</f>
        <v/>
      </c>
      <c r="AV90" s="22">
        <f>IF(AT90="","",LOWER(IFERROR(TRIM(INDEX($A90:$AJ90,MATCH(Lists!$L$4,$A$1:$AJ$1,0))&amp;""),"")))</f>
        <v/>
      </c>
      <c r="AW90" s="22">
        <f>IF(AT90="","",IFERROR(TRIM(INDEX($A90:$AJ90,MATCH(Lists!$L$5,$A$1:$AJ$1,0))&amp;""),""))</f>
        <v/>
      </c>
      <c r="AX90" s="22">
        <f>IF(AT90="","",IFERROR(TRIM(INDEX($A90:$AJ90,MATCH(Lists!$L$6,$A$1:$AJ$1,0))&amp;""),""))</f>
        <v/>
      </c>
      <c r="AY90" s="22">
        <f>IF(AT90="","",IFERROR(TRIM(INDEX($A90:$AJ90,MATCH(Lists!$L$7,$A$1:$AJ$1,0))&amp;""),""))</f>
        <v/>
      </c>
      <c r="AZ90" s="22">
        <f>IF(AT90="","",IFERROR(TRIM(INDEX($A90:$AJ90,MATCH(Lists!$L$8,$A$1:$AJ$1,0))&amp;""),""))</f>
        <v/>
      </c>
      <c r="BA90" s="22">
        <f>IF(AT90="","",IFERROR(TRIM(INDEX($A90:$AJ90,MATCH(Lists!$L$9,$A$1:$AJ$1,0))&amp;""),""))</f>
        <v/>
      </c>
      <c r="BB90" s="22">
        <f>IF(AT90="","",IFERROR(TRIM(INDEX($A90:$AJ90,MATCH(Lists!$L$10,$A$1:$AJ$1,0))&amp;""),""))</f>
        <v/>
      </c>
      <c r="BC90" s="22">
        <f>IF(AT90="","",IFERROR(TRIM(INDEX($A90:$AJ90,MATCH(Lists!$L$11,$A$1:$AJ$1,0))&amp;""),""))</f>
        <v/>
      </c>
      <c r="BD90" s="22">
        <f>IF(AT90="","",IFERROR(TRIM(INDEX($A90:$AJ90,MATCH(Lists!$L$12,$A$1:$AJ$1,0))&amp;""),""))</f>
        <v/>
      </c>
      <c r="BE90" s="23">
        <f>IF(AT90="","",IFERROR(IF(TRIM(INDEX($A90:$AJ90,MATCH(Lists!$L$13,$A$1:$AJ$1,0))&amp;"")="","",IF(ISNUMBER(INDEX($A90:$AJ90,MATCH(Lists!$L$13,$A$1:$AJ$1,0))),INT(INDEX($A90:$AJ90,MATCH(Lists!$L$13,$A$1:$AJ$1,0))),DATE(VALUE(LEFT(INDEX($A90:$AJ90,MATCH(Lists!$L$13,$A$1:$AJ$1,0)),4)),VALUE(MID(INDEX($A90:$AJ90,MATCH(Lists!$L$13,$A$1:$AJ$1,0)),6,2)),VALUE(MID(INDEX($A90:$AJ90,MATCH(Lists!$L$13,$A$1:$AJ$1,0)),9,2))))),""))</f>
        <v/>
      </c>
      <c r="BF90" s="22">
        <f>IF(AT90="","",IFERROR(TRIM(INDEX($A90:$AJ90,MATCH(Lists!$L$14,$A$1:$AJ$1,0))&amp;""),""))</f>
        <v/>
      </c>
      <c r="BG90" s="23">
        <f>IF(AT90="","",IFERROR(IF(ISNUMBER(INDEX($A90:$AJ90,MATCH(Lists!$L$15,$A$1:$AJ$1,0))),INDEX($A90:$AJ90,MATCH(Lists!$L$15,$A$1:$AJ$1,0)),DATE(VALUE(LEFT(IFERROR(TRIM(INDEX($A90:$AJ90,MATCH(Lists!$L$15,$A$1:$AJ$1,0))&amp;""),""),4)),VALUE(MID(IFERROR(TRIM(INDEX($A90:$AJ90,MATCH(Lists!$L$15,$A$1:$AJ$1,0))&amp;""),""),6,2)),VALUE(MID(IFERROR(TRIM(INDEX($A90:$AJ90,MATCH(Lists!$L$15,$A$1:$AJ$1,0))&amp;""),""),9,2)))+TIME(VALUE(MID(IFERROR(TRIM(INDEX($A90:$AJ90,MATCH(Lists!$L$15,$A$1:$AJ$1,0))&amp;""),""),12,2)),VALUE(MID(IFERROR(TRIM(INDEX($A90:$AJ90,MATCH(Lists!$L$15,$A$1:$AJ$1,0))&amp;""),""),15,2)),VALUE(MID(IFERROR(TRIM(INDEX($A90:$AJ90,MATCH(Lists!$L$15,$A$1:$AJ$1,0))&amp;""),""),18,2)))),""))</f>
        <v/>
      </c>
      <c r="BH90" s="22">
        <f>IF(AT90="","",IF(AL90="","New",AL90))</f>
        <v/>
      </c>
      <c r="BI90" s="22">
        <f>IF(AT90="",0,IF(OR(BH90="Hired",BH90="Not now"),0,1))</f>
        <v/>
      </c>
      <c r="BJ90" s="22">
        <f>IF(AT90="","",IF(COUNTIF(AN90:AQ90,"No")&gt;0,"Has a No",IF(COUNTIF(AN90:AQ90,"Yes")=4,"All yes","Still checking")))</f>
        <v/>
      </c>
      <c r="BK90" s="22">
        <f>IF(AT90="","",IF(AND(BH90="New",NOT(ISNUMBER(AM90)),ISNUMBER(BG90)),IF(Pipeline!$M$14-INT(BG90)&gt;Pipeline!$M$15,"Reply due",""),""))</f>
        <v/>
      </c>
      <c r="BL90" s="22">
        <f>IF(AT90="","",IF(AND(ISNUMBER(AM90),ISNUMBER(BG90)),MAX(0,AM90-INT(BG90)),""))</f>
        <v/>
      </c>
      <c r="BM90" s="22">
        <f>IF(BI90=0,0,IF(AND(OR('Shift match'!$B$5="",ISNUMBER(SEARCH('Shift match'!$B$5,AY90))),OR('Shift match'!$B$6="",ISNUMBER(SEARCH('Shift match'!$B$6,BA90)))),1,0))</f>
        <v/>
      </c>
      <c r="BN90" s="22">
        <f>IF(BM90=1,SUM($BM$2:BM90),"")</f>
        <v/>
      </c>
      <c r="BO90" s="22">
        <f>IF(AT90="",0,IF(AX90="",0,IF(COUNTIF($AX$2:AX90,AX90)=1,1,0)))</f>
        <v/>
      </c>
      <c r="BP90" s="22">
        <f>IF(BO90=1,SUM($BO$2:BO90),"")</f>
        <v/>
      </c>
    </row>
    <row r="91">
      <c r="AK91" s="19" t="n"/>
      <c r="AL91" s="24" t="n"/>
      <c r="AM91" s="25" t="n"/>
      <c r="AN91" s="24" t="n"/>
      <c r="AO91" s="24" t="n"/>
      <c r="AP91" s="24" t="n"/>
      <c r="AQ91" s="24" t="n"/>
      <c r="AR91" s="24" t="n"/>
      <c r="AS91" s="19" t="n"/>
      <c r="AT91" s="22">
        <f>IFERROR(TRIM(INDEX($A91:$AJ91,MATCH(Lists!$L$2,$A$1:$AJ$1,0))&amp;""),"")</f>
        <v/>
      </c>
      <c r="AU91" s="22">
        <f>IF(AT91="","",IFERROR(TRIM(INDEX($A91:$AJ91,MATCH(Lists!$L$3,$A$1:$AJ$1,0))&amp;""),""))</f>
        <v/>
      </c>
      <c r="AV91" s="22">
        <f>IF(AT91="","",LOWER(IFERROR(TRIM(INDEX($A91:$AJ91,MATCH(Lists!$L$4,$A$1:$AJ$1,0))&amp;""),"")))</f>
        <v/>
      </c>
      <c r="AW91" s="22">
        <f>IF(AT91="","",IFERROR(TRIM(INDEX($A91:$AJ91,MATCH(Lists!$L$5,$A$1:$AJ$1,0))&amp;""),""))</f>
        <v/>
      </c>
      <c r="AX91" s="22">
        <f>IF(AT91="","",IFERROR(TRIM(INDEX($A91:$AJ91,MATCH(Lists!$L$6,$A$1:$AJ$1,0))&amp;""),""))</f>
        <v/>
      </c>
      <c r="AY91" s="22">
        <f>IF(AT91="","",IFERROR(TRIM(INDEX($A91:$AJ91,MATCH(Lists!$L$7,$A$1:$AJ$1,0))&amp;""),""))</f>
        <v/>
      </c>
      <c r="AZ91" s="22">
        <f>IF(AT91="","",IFERROR(TRIM(INDEX($A91:$AJ91,MATCH(Lists!$L$8,$A$1:$AJ$1,0))&amp;""),""))</f>
        <v/>
      </c>
      <c r="BA91" s="22">
        <f>IF(AT91="","",IFERROR(TRIM(INDEX($A91:$AJ91,MATCH(Lists!$L$9,$A$1:$AJ$1,0))&amp;""),""))</f>
        <v/>
      </c>
      <c r="BB91" s="22">
        <f>IF(AT91="","",IFERROR(TRIM(INDEX($A91:$AJ91,MATCH(Lists!$L$10,$A$1:$AJ$1,0))&amp;""),""))</f>
        <v/>
      </c>
      <c r="BC91" s="22">
        <f>IF(AT91="","",IFERROR(TRIM(INDEX($A91:$AJ91,MATCH(Lists!$L$11,$A$1:$AJ$1,0))&amp;""),""))</f>
        <v/>
      </c>
      <c r="BD91" s="22">
        <f>IF(AT91="","",IFERROR(TRIM(INDEX($A91:$AJ91,MATCH(Lists!$L$12,$A$1:$AJ$1,0))&amp;""),""))</f>
        <v/>
      </c>
      <c r="BE91" s="23">
        <f>IF(AT91="","",IFERROR(IF(TRIM(INDEX($A91:$AJ91,MATCH(Lists!$L$13,$A$1:$AJ$1,0))&amp;"")="","",IF(ISNUMBER(INDEX($A91:$AJ91,MATCH(Lists!$L$13,$A$1:$AJ$1,0))),INT(INDEX($A91:$AJ91,MATCH(Lists!$L$13,$A$1:$AJ$1,0))),DATE(VALUE(LEFT(INDEX($A91:$AJ91,MATCH(Lists!$L$13,$A$1:$AJ$1,0)),4)),VALUE(MID(INDEX($A91:$AJ91,MATCH(Lists!$L$13,$A$1:$AJ$1,0)),6,2)),VALUE(MID(INDEX($A91:$AJ91,MATCH(Lists!$L$13,$A$1:$AJ$1,0)),9,2))))),""))</f>
        <v/>
      </c>
      <c r="BF91" s="22">
        <f>IF(AT91="","",IFERROR(TRIM(INDEX($A91:$AJ91,MATCH(Lists!$L$14,$A$1:$AJ$1,0))&amp;""),""))</f>
        <v/>
      </c>
      <c r="BG91" s="23">
        <f>IF(AT91="","",IFERROR(IF(ISNUMBER(INDEX($A91:$AJ91,MATCH(Lists!$L$15,$A$1:$AJ$1,0))),INDEX($A91:$AJ91,MATCH(Lists!$L$15,$A$1:$AJ$1,0)),DATE(VALUE(LEFT(IFERROR(TRIM(INDEX($A91:$AJ91,MATCH(Lists!$L$15,$A$1:$AJ$1,0))&amp;""),""),4)),VALUE(MID(IFERROR(TRIM(INDEX($A91:$AJ91,MATCH(Lists!$L$15,$A$1:$AJ$1,0))&amp;""),""),6,2)),VALUE(MID(IFERROR(TRIM(INDEX($A91:$AJ91,MATCH(Lists!$L$15,$A$1:$AJ$1,0))&amp;""),""),9,2)))+TIME(VALUE(MID(IFERROR(TRIM(INDEX($A91:$AJ91,MATCH(Lists!$L$15,$A$1:$AJ$1,0))&amp;""),""),12,2)),VALUE(MID(IFERROR(TRIM(INDEX($A91:$AJ91,MATCH(Lists!$L$15,$A$1:$AJ$1,0))&amp;""),""),15,2)),VALUE(MID(IFERROR(TRIM(INDEX($A91:$AJ91,MATCH(Lists!$L$15,$A$1:$AJ$1,0))&amp;""),""),18,2)))),""))</f>
        <v/>
      </c>
      <c r="BH91" s="22">
        <f>IF(AT91="","",IF(AL91="","New",AL91))</f>
        <v/>
      </c>
      <c r="BI91" s="22">
        <f>IF(AT91="",0,IF(OR(BH91="Hired",BH91="Not now"),0,1))</f>
        <v/>
      </c>
      <c r="BJ91" s="22">
        <f>IF(AT91="","",IF(COUNTIF(AN91:AQ91,"No")&gt;0,"Has a No",IF(COUNTIF(AN91:AQ91,"Yes")=4,"All yes","Still checking")))</f>
        <v/>
      </c>
      <c r="BK91" s="22">
        <f>IF(AT91="","",IF(AND(BH91="New",NOT(ISNUMBER(AM91)),ISNUMBER(BG91)),IF(Pipeline!$M$14-INT(BG91)&gt;Pipeline!$M$15,"Reply due",""),""))</f>
        <v/>
      </c>
      <c r="BL91" s="22">
        <f>IF(AT91="","",IF(AND(ISNUMBER(AM91),ISNUMBER(BG91)),MAX(0,AM91-INT(BG91)),""))</f>
        <v/>
      </c>
      <c r="BM91" s="22">
        <f>IF(BI91=0,0,IF(AND(OR('Shift match'!$B$5="",ISNUMBER(SEARCH('Shift match'!$B$5,AY91))),OR('Shift match'!$B$6="",ISNUMBER(SEARCH('Shift match'!$B$6,BA91)))),1,0))</f>
        <v/>
      </c>
      <c r="BN91" s="22">
        <f>IF(BM91=1,SUM($BM$2:BM91),"")</f>
        <v/>
      </c>
      <c r="BO91" s="22">
        <f>IF(AT91="",0,IF(AX91="",0,IF(COUNTIF($AX$2:AX91,AX91)=1,1,0)))</f>
        <v/>
      </c>
      <c r="BP91" s="22">
        <f>IF(BO91=1,SUM($BO$2:BO91),"")</f>
        <v/>
      </c>
    </row>
    <row r="92">
      <c r="AK92" s="19" t="n"/>
      <c r="AL92" s="24" t="n"/>
      <c r="AM92" s="25" t="n"/>
      <c r="AN92" s="24" t="n"/>
      <c r="AO92" s="24" t="n"/>
      <c r="AP92" s="24" t="n"/>
      <c r="AQ92" s="24" t="n"/>
      <c r="AR92" s="24" t="n"/>
      <c r="AS92" s="19" t="n"/>
      <c r="AT92" s="22">
        <f>IFERROR(TRIM(INDEX($A92:$AJ92,MATCH(Lists!$L$2,$A$1:$AJ$1,0))&amp;""),"")</f>
        <v/>
      </c>
      <c r="AU92" s="22">
        <f>IF(AT92="","",IFERROR(TRIM(INDEX($A92:$AJ92,MATCH(Lists!$L$3,$A$1:$AJ$1,0))&amp;""),""))</f>
        <v/>
      </c>
      <c r="AV92" s="22">
        <f>IF(AT92="","",LOWER(IFERROR(TRIM(INDEX($A92:$AJ92,MATCH(Lists!$L$4,$A$1:$AJ$1,0))&amp;""),"")))</f>
        <v/>
      </c>
      <c r="AW92" s="22">
        <f>IF(AT92="","",IFERROR(TRIM(INDEX($A92:$AJ92,MATCH(Lists!$L$5,$A$1:$AJ$1,0))&amp;""),""))</f>
        <v/>
      </c>
      <c r="AX92" s="22">
        <f>IF(AT92="","",IFERROR(TRIM(INDEX($A92:$AJ92,MATCH(Lists!$L$6,$A$1:$AJ$1,0))&amp;""),""))</f>
        <v/>
      </c>
      <c r="AY92" s="22">
        <f>IF(AT92="","",IFERROR(TRIM(INDEX($A92:$AJ92,MATCH(Lists!$L$7,$A$1:$AJ$1,0))&amp;""),""))</f>
        <v/>
      </c>
      <c r="AZ92" s="22">
        <f>IF(AT92="","",IFERROR(TRIM(INDEX($A92:$AJ92,MATCH(Lists!$L$8,$A$1:$AJ$1,0))&amp;""),""))</f>
        <v/>
      </c>
      <c r="BA92" s="22">
        <f>IF(AT92="","",IFERROR(TRIM(INDEX($A92:$AJ92,MATCH(Lists!$L$9,$A$1:$AJ$1,0))&amp;""),""))</f>
        <v/>
      </c>
      <c r="BB92" s="22">
        <f>IF(AT92="","",IFERROR(TRIM(INDEX($A92:$AJ92,MATCH(Lists!$L$10,$A$1:$AJ$1,0))&amp;""),""))</f>
        <v/>
      </c>
      <c r="BC92" s="22">
        <f>IF(AT92="","",IFERROR(TRIM(INDEX($A92:$AJ92,MATCH(Lists!$L$11,$A$1:$AJ$1,0))&amp;""),""))</f>
        <v/>
      </c>
      <c r="BD92" s="22">
        <f>IF(AT92="","",IFERROR(TRIM(INDEX($A92:$AJ92,MATCH(Lists!$L$12,$A$1:$AJ$1,0))&amp;""),""))</f>
        <v/>
      </c>
      <c r="BE92" s="23">
        <f>IF(AT92="","",IFERROR(IF(TRIM(INDEX($A92:$AJ92,MATCH(Lists!$L$13,$A$1:$AJ$1,0))&amp;"")="","",IF(ISNUMBER(INDEX($A92:$AJ92,MATCH(Lists!$L$13,$A$1:$AJ$1,0))),INT(INDEX($A92:$AJ92,MATCH(Lists!$L$13,$A$1:$AJ$1,0))),DATE(VALUE(LEFT(INDEX($A92:$AJ92,MATCH(Lists!$L$13,$A$1:$AJ$1,0)),4)),VALUE(MID(INDEX($A92:$AJ92,MATCH(Lists!$L$13,$A$1:$AJ$1,0)),6,2)),VALUE(MID(INDEX($A92:$AJ92,MATCH(Lists!$L$13,$A$1:$AJ$1,0)),9,2))))),""))</f>
        <v/>
      </c>
      <c r="BF92" s="22">
        <f>IF(AT92="","",IFERROR(TRIM(INDEX($A92:$AJ92,MATCH(Lists!$L$14,$A$1:$AJ$1,0))&amp;""),""))</f>
        <v/>
      </c>
      <c r="BG92" s="23">
        <f>IF(AT92="","",IFERROR(IF(ISNUMBER(INDEX($A92:$AJ92,MATCH(Lists!$L$15,$A$1:$AJ$1,0))),INDEX($A92:$AJ92,MATCH(Lists!$L$15,$A$1:$AJ$1,0)),DATE(VALUE(LEFT(IFERROR(TRIM(INDEX($A92:$AJ92,MATCH(Lists!$L$15,$A$1:$AJ$1,0))&amp;""),""),4)),VALUE(MID(IFERROR(TRIM(INDEX($A92:$AJ92,MATCH(Lists!$L$15,$A$1:$AJ$1,0))&amp;""),""),6,2)),VALUE(MID(IFERROR(TRIM(INDEX($A92:$AJ92,MATCH(Lists!$L$15,$A$1:$AJ$1,0))&amp;""),""),9,2)))+TIME(VALUE(MID(IFERROR(TRIM(INDEX($A92:$AJ92,MATCH(Lists!$L$15,$A$1:$AJ$1,0))&amp;""),""),12,2)),VALUE(MID(IFERROR(TRIM(INDEX($A92:$AJ92,MATCH(Lists!$L$15,$A$1:$AJ$1,0))&amp;""),""),15,2)),VALUE(MID(IFERROR(TRIM(INDEX($A92:$AJ92,MATCH(Lists!$L$15,$A$1:$AJ$1,0))&amp;""),""),18,2)))),""))</f>
        <v/>
      </c>
      <c r="BH92" s="22">
        <f>IF(AT92="","",IF(AL92="","New",AL92))</f>
        <v/>
      </c>
      <c r="BI92" s="22">
        <f>IF(AT92="",0,IF(OR(BH92="Hired",BH92="Not now"),0,1))</f>
        <v/>
      </c>
      <c r="BJ92" s="22">
        <f>IF(AT92="","",IF(COUNTIF(AN92:AQ92,"No")&gt;0,"Has a No",IF(COUNTIF(AN92:AQ92,"Yes")=4,"All yes","Still checking")))</f>
        <v/>
      </c>
      <c r="BK92" s="22">
        <f>IF(AT92="","",IF(AND(BH92="New",NOT(ISNUMBER(AM92)),ISNUMBER(BG92)),IF(Pipeline!$M$14-INT(BG92)&gt;Pipeline!$M$15,"Reply due",""),""))</f>
        <v/>
      </c>
      <c r="BL92" s="22">
        <f>IF(AT92="","",IF(AND(ISNUMBER(AM92),ISNUMBER(BG92)),MAX(0,AM92-INT(BG92)),""))</f>
        <v/>
      </c>
      <c r="BM92" s="22">
        <f>IF(BI92=0,0,IF(AND(OR('Shift match'!$B$5="",ISNUMBER(SEARCH('Shift match'!$B$5,AY92))),OR('Shift match'!$B$6="",ISNUMBER(SEARCH('Shift match'!$B$6,BA92)))),1,0))</f>
        <v/>
      </c>
      <c r="BN92" s="22">
        <f>IF(BM92=1,SUM($BM$2:BM92),"")</f>
        <v/>
      </c>
      <c r="BO92" s="22">
        <f>IF(AT92="",0,IF(AX92="",0,IF(COUNTIF($AX$2:AX92,AX92)=1,1,0)))</f>
        <v/>
      </c>
      <c r="BP92" s="22">
        <f>IF(BO92=1,SUM($BO$2:BO92),"")</f>
        <v/>
      </c>
    </row>
    <row r="93">
      <c r="AK93" s="19" t="n"/>
      <c r="AL93" s="24" t="n"/>
      <c r="AM93" s="25" t="n"/>
      <c r="AN93" s="24" t="n"/>
      <c r="AO93" s="24" t="n"/>
      <c r="AP93" s="24" t="n"/>
      <c r="AQ93" s="24" t="n"/>
      <c r="AR93" s="24" t="n"/>
      <c r="AS93" s="19" t="n"/>
      <c r="AT93" s="22">
        <f>IFERROR(TRIM(INDEX($A93:$AJ93,MATCH(Lists!$L$2,$A$1:$AJ$1,0))&amp;""),"")</f>
        <v/>
      </c>
      <c r="AU93" s="22">
        <f>IF(AT93="","",IFERROR(TRIM(INDEX($A93:$AJ93,MATCH(Lists!$L$3,$A$1:$AJ$1,0))&amp;""),""))</f>
        <v/>
      </c>
      <c r="AV93" s="22">
        <f>IF(AT93="","",LOWER(IFERROR(TRIM(INDEX($A93:$AJ93,MATCH(Lists!$L$4,$A$1:$AJ$1,0))&amp;""),"")))</f>
        <v/>
      </c>
      <c r="AW93" s="22">
        <f>IF(AT93="","",IFERROR(TRIM(INDEX($A93:$AJ93,MATCH(Lists!$L$5,$A$1:$AJ$1,0))&amp;""),""))</f>
        <v/>
      </c>
      <c r="AX93" s="22">
        <f>IF(AT93="","",IFERROR(TRIM(INDEX($A93:$AJ93,MATCH(Lists!$L$6,$A$1:$AJ$1,0))&amp;""),""))</f>
        <v/>
      </c>
      <c r="AY93" s="22">
        <f>IF(AT93="","",IFERROR(TRIM(INDEX($A93:$AJ93,MATCH(Lists!$L$7,$A$1:$AJ$1,0))&amp;""),""))</f>
        <v/>
      </c>
      <c r="AZ93" s="22">
        <f>IF(AT93="","",IFERROR(TRIM(INDEX($A93:$AJ93,MATCH(Lists!$L$8,$A$1:$AJ$1,0))&amp;""),""))</f>
        <v/>
      </c>
      <c r="BA93" s="22">
        <f>IF(AT93="","",IFERROR(TRIM(INDEX($A93:$AJ93,MATCH(Lists!$L$9,$A$1:$AJ$1,0))&amp;""),""))</f>
        <v/>
      </c>
      <c r="BB93" s="22">
        <f>IF(AT93="","",IFERROR(TRIM(INDEX($A93:$AJ93,MATCH(Lists!$L$10,$A$1:$AJ$1,0))&amp;""),""))</f>
        <v/>
      </c>
      <c r="BC93" s="22">
        <f>IF(AT93="","",IFERROR(TRIM(INDEX($A93:$AJ93,MATCH(Lists!$L$11,$A$1:$AJ$1,0))&amp;""),""))</f>
        <v/>
      </c>
      <c r="BD93" s="22">
        <f>IF(AT93="","",IFERROR(TRIM(INDEX($A93:$AJ93,MATCH(Lists!$L$12,$A$1:$AJ$1,0))&amp;""),""))</f>
        <v/>
      </c>
      <c r="BE93" s="23">
        <f>IF(AT93="","",IFERROR(IF(TRIM(INDEX($A93:$AJ93,MATCH(Lists!$L$13,$A$1:$AJ$1,0))&amp;"")="","",IF(ISNUMBER(INDEX($A93:$AJ93,MATCH(Lists!$L$13,$A$1:$AJ$1,0))),INT(INDEX($A93:$AJ93,MATCH(Lists!$L$13,$A$1:$AJ$1,0))),DATE(VALUE(LEFT(INDEX($A93:$AJ93,MATCH(Lists!$L$13,$A$1:$AJ$1,0)),4)),VALUE(MID(INDEX($A93:$AJ93,MATCH(Lists!$L$13,$A$1:$AJ$1,0)),6,2)),VALUE(MID(INDEX($A93:$AJ93,MATCH(Lists!$L$13,$A$1:$AJ$1,0)),9,2))))),""))</f>
        <v/>
      </c>
      <c r="BF93" s="22">
        <f>IF(AT93="","",IFERROR(TRIM(INDEX($A93:$AJ93,MATCH(Lists!$L$14,$A$1:$AJ$1,0))&amp;""),""))</f>
        <v/>
      </c>
      <c r="BG93" s="23">
        <f>IF(AT93="","",IFERROR(IF(ISNUMBER(INDEX($A93:$AJ93,MATCH(Lists!$L$15,$A$1:$AJ$1,0))),INDEX($A93:$AJ93,MATCH(Lists!$L$15,$A$1:$AJ$1,0)),DATE(VALUE(LEFT(IFERROR(TRIM(INDEX($A93:$AJ93,MATCH(Lists!$L$15,$A$1:$AJ$1,0))&amp;""),""),4)),VALUE(MID(IFERROR(TRIM(INDEX($A93:$AJ93,MATCH(Lists!$L$15,$A$1:$AJ$1,0))&amp;""),""),6,2)),VALUE(MID(IFERROR(TRIM(INDEX($A93:$AJ93,MATCH(Lists!$L$15,$A$1:$AJ$1,0))&amp;""),""),9,2)))+TIME(VALUE(MID(IFERROR(TRIM(INDEX($A93:$AJ93,MATCH(Lists!$L$15,$A$1:$AJ$1,0))&amp;""),""),12,2)),VALUE(MID(IFERROR(TRIM(INDEX($A93:$AJ93,MATCH(Lists!$L$15,$A$1:$AJ$1,0))&amp;""),""),15,2)),VALUE(MID(IFERROR(TRIM(INDEX($A93:$AJ93,MATCH(Lists!$L$15,$A$1:$AJ$1,0))&amp;""),""),18,2)))),""))</f>
        <v/>
      </c>
      <c r="BH93" s="22">
        <f>IF(AT93="","",IF(AL93="","New",AL93))</f>
        <v/>
      </c>
      <c r="BI93" s="22">
        <f>IF(AT93="",0,IF(OR(BH93="Hired",BH93="Not now"),0,1))</f>
        <v/>
      </c>
      <c r="BJ93" s="22">
        <f>IF(AT93="","",IF(COUNTIF(AN93:AQ93,"No")&gt;0,"Has a No",IF(COUNTIF(AN93:AQ93,"Yes")=4,"All yes","Still checking")))</f>
        <v/>
      </c>
      <c r="BK93" s="22">
        <f>IF(AT93="","",IF(AND(BH93="New",NOT(ISNUMBER(AM93)),ISNUMBER(BG93)),IF(Pipeline!$M$14-INT(BG93)&gt;Pipeline!$M$15,"Reply due",""),""))</f>
        <v/>
      </c>
      <c r="BL93" s="22">
        <f>IF(AT93="","",IF(AND(ISNUMBER(AM93),ISNUMBER(BG93)),MAX(0,AM93-INT(BG93)),""))</f>
        <v/>
      </c>
      <c r="BM93" s="22">
        <f>IF(BI93=0,0,IF(AND(OR('Shift match'!$B$5="",ISNUMBER(SEARCH('Shift match'!$B$5,AY93))),OR('Shift match'!$B$6="",ISNUMBER(SEARCH('Shift match'!$B$6,BA93)))),1,0))</f>
        <v/>
      </c>
      <c r="BN93" s="22">
        <f>IF(BM93=1,SUM($BM$2:BM93),"")</f>
        <v/>
      </c>
      <c r="BO93" s="22">
        <f>IF(AT93="",0,IF(AX93="",0,IF(COUNTIF($AX$2:AX93,AX93)=1,1,0)))</f>
        <v/>
      </c>
      <c r="BP93" s="22">
        <f>IF(BO93=1,SUM($BO$2:BO93),"")</f>
        <v/>
      </c>
    </row>
    <row r="94">
      <c r="AK94" s="19" t="n"/>
      <c r="AL94" s="24" t="n"/>
      <c r="AM94" s="25" t="n"/>
      <c r="AN94" s="24" t="n"/>
      <c r="AO94" s="24" t="n"/>
      <c r="AP94" s="24" t="n"/>
      <c r="AQ94" s="24" t="n"/>
      <c r="AR94" s="24" t="n"/>
      <c r="AS94" s="19" t="n"/>
      <c r="AT94" s="22">
        <f>IFERROR(TRIM(INDEX($A94:$AJ94,MATCH(Lists!$L$2,$A$1:$AJ$1,0))&amp;""),"")</f>
        <v/>
      </c>
      <c r="AU94" s="22">
        <f>IF(AT94="","",IFERROR(TRIM(INDEX($A94:$AJ94,MATCH(Lists!$L$3,$A$1:$AJ$1,0))&amp;""),""))</f>
        <v/>
      </c>
      <c r="AV94" s="22">
        <f>IF(AT94="","",LOWER(IFERROR(TRIM(INDEX($A94:$AJ94,MATCH(Lists!$L$4,$A$1:$AJ$1,0))&amp;""),"")))</f>
        <v/>
      </c>
      <c r="AW94" s="22">
        <f>IF(AT94="","",IFERROR(TRIM(INDEX($A94:$AJ94,MATCH(Lists!$L$5,$A$1:$AJ$1,0))&amp;""),""))</f>
        <v/>
      </c>
      <c r="AX94" s="22">
        <f>IF(AT94="","",IFERROR(TRIM(INDEX($A94:$AJ94,MATCH(Lists!$L$6,$A$1:$AJ$1,0))&amp;""),""))</f>
        <v/>
      </c>
      <c r="AY94" s="22">
        <f>IF(AT94="","",IFERROR(TRIM(INDEX($A94:$AJ94,MATCH(Lists!$L$7,$A$1:$AJ$1,0))&amp;""),""))</f>
        <v/>
      </c>
      <c r="AZ94" s="22">
        <f>IF(AT94="","",IFERROR(TRIM(INDEX($A94:$AJ94,MATCH(Lists!$L$8,$A$1:$AJ$1,0))&amp;""),""))</f>
        <v/>
      </c>
      <c r="BA94" s="22">
        <f>IF(AT94="","",IFERROR(TRIM(INDEX($A94:$AJ94,MATCH(Lists!$L$9,$A$1:$AJ$1,0))&amp;""),""))</f>
        <v/>
      </c>
      <c r="BB94" s="22">
        <f>IF(AT94="","",IFERROR(TRIM(INDEX($A94:$AJ94,MATCH(Lists!$L$10,$A$1:$AJ$1,0))&amp;""),""))</f>
        <v/>
      </c>
      <c r="BC94" s="22">
        <f>IF(AT94="","",IFERROR(TRIM(INDEX($A94:$AJ94,MATCH(Lists!$L$11,$A$1:$AJ$1,0))&amp;""),""))</f>
        <v/>
      </c>
      <c r="BD94" s="22">
        <f>IF(AT94="","",IFERROR(TRIM(INDEX($A94:$AJ94,MATCH(Lists!$L$12,$A$1:$AJ$1,0))&amp;""),""))</f>
        <v/>
      </c>
      <c r="BE94" s="23">
        <f>IF(AT94="","",IFERROR(IF(TRIM(INDEX($A94:$AJ94,MATCH(Lists!$L$13,$A$1:$AJ$1,0))&amp;"")="","",IF(ISNUMBER(INDEX($A94:$AJ94,MATCH(Lists!$L$13,$A$1:$AJ$1,0))),INT(INDEX($A94:$AJ94,MATCH(Lists!$L$13,$A$1:$AJ$1,0))),DATE(VALUE(LEFT(INDEX($A94:$AJ94,MATCH(Lists!$L$13,$A$1:$AJ$1,0)),4)),VALUE(MID(INDEX($A94:$AJ94,MATCH(Lists!$L$13,$A$1:$AJ$1,0)),6,2)),VALUE(MID(INDEX($A94:$AJ94,MATCH(Lists!$L$13,$A$1:$AJ$1,0)),9,2))))),""))</f>
        <v/>
      </c>
      <c r="BF94" s="22">
        <f>IF(AT94="","",IFERROR(TRIM(INDEX($A94:$AJ94,MATCH(Lists!$L$14,$A$1:$AJ$1,0))&amp;""),""))</f>
        <v/>
      </c>
      <c r="BG94" s="23">
        <f>IF(AT94="","",IFERROR(IF(ISNUMBER(INDEX($A94:$AJ94,MATCH(Lists!$L$15,$A$1:$AJ$1,0))),INDEX($A94:$AJ94,MATCH(Lists!$L$15,$A$1:$AJ$1,0)),DATE(VALUE(LEFT(IFERROR(TRIM(INDEX($A94:$AJ94,MATCH(Lists!$L$15,$A$1:$AJ$1,0))&amp;""),""),4)),VALUE(MID(IFERROR(TRIM(INDEX($A94:$AJ94,MATCH(Lists!$L$15,$A$1:$AJ$1,0))&amp;""),""),6,2)),VALUE(MID(IFERROR(TRIM(INDEX($A94:$AJ94,MATCH(Lists!$L$15,$A$1:$AJ$1,0))&amp;""),""),9,2)))+TIME(VALUE(MID(IFERROR(TRIM(INDEX($A94:$AJ94,MATCH(Lists!$L$15,$A$1:$AJ$1,0))&amp;""),""),12,2)),VALUE(MID(IFERROR(TRIM(INDEX($A94:$AJ94,MATCH(Lists!$L$15,$A$1:$AJ$1,0))&amp;""),""),15,2)),VALUE(MID(IFERROR(TRIM(INDEX($A94:$AJ94,MATCH(Lists!$L$15,$A$1:$AJ$1,0))&amp;""),""),18,2)))),""))</f>
        <v/>
      </c>
      <c r="BH94" s="22">
        <f>IF(AT94="","",IF(AL94="","New",AL94))</f>
        <v/>
      </c>
      <c r="BI94" s="22">
        <f>IF(AT94="",0,IF(OR(BH94="Hired",BH94="Not now"),0,1))</f>
        <v/>
      </c>
      <c r="BJ94" s="22">
        <f>IF(AT94="","",IF(COUNTIF(AN94:AQ94,"No")&gt;0,"Has a No",IF(COUNTIF(AN94:AQ94,"Yes")=4,"All yes","Still checking")))</f>
        <v/>
      </c>
      <c r="BK94" s="22">
        <f>IF(AT94="","",IF(AND(BH94="New",NOT(ISNUMBER(AM94)),ISNUMBER(BG94)),IF(Pipeline!$M$14-INT(BG94)&gt;Pipeline!$M$15,"Reply due",""),""))</f>
        <v/>
      </c>
      <c r="BL94" s="22">
        <f>IF(AT94="","",IF(AND(ISNUMBER(AM94),ISNUMBER(BG94)),MAX(0,AM94-INT(BG94)),""))</f>
        <v/>
      </c>
      <c r="BM94" s="22">
        <f>IF(BI94=0,0,IF(AND(OR('Shift match'!$B$5="",ISNUMBER(SEARCH('Shift match'!$B$5,AY94))),OR('Shift match'!$B$6="",ISNUMBER(SEARCH('Shift match'!$B$6,BA94)))),1,0))</f>
        <v/>
      </c>
      <c r="BN94" s="22">
        <f>IF(BM94=1,SUM($BM$2:BM94),"")</f>
        <v/>
      </c>
      <c r="BO94" s="22">
        <f>IF(AT94="",0,IF(AX94="",0,IF(COUNTIF($AX$2:AX94,AX94)=1,1,0)))</f>
        <v/>
      </c>
      <c r="BP94" s="22">
        <f>IF(BO94=1,SUM($BO$2:BO94),"")</f>
        <v/>
      </c>
    </row>
    <row r="95">
      <c r="AK95" s="19" t="n"/>
      <c r="AL95" s="24" t="n"/>
      <c r="AM95" s="25" t="n"/>
      <c r="AN95" s="24" t="n"/>
      <c r="AO95" s="24" t="n"/>
      <c r="AP95" s="24" t="n"/>
      <c r="AQ95" s="24" t="n"/>
      <c r="AR95" s="24" t="n"/>
      <c r="AS95" s="19" t="n"/>
      <c r="AT95" s="22">
        <f>IFERROR(TRIM(INDEX($A95:$AJ95,MATCH(Lists!$L$2,$A$1:$AJ$1,0))&amp;""),"")</f>
        <v/>
      </c>
      <c r="AU95" s="22">
        <f>IF(AT95="","",IFERROR(TRIM(INDEX($A95:$AJ95,MATCH(Lists!$L$3,$A$1:$AJ$1,0))&amp;""),""))</f>
        <v/>
      </c>
      <c r="AV95" s="22">
        <f>IF(AT95="","",LOWER(IFERROR(TRIM(INDEX($A95:$AJ95,MATCH(Lists!$L$4,$A$1:$AJ$1,0))&amp;""),"")))</f>
        <v/>
      </c>
      <c r="AW95" s="22">
        <f>IF(AT95="","",IFERROR(TRIM(INDEX($A95:$AJ95,MATCH(Lists!$L$5,$A$1:$AJ$1,0))&amp;""),""))</f>
        <v/>
      </c>
      <c r="AX95" s="22">
        <f>IF(AT95="","",IFERROR(TRIM(INDEX($A95:$AJ95,MATCH(Lists!$L$6,$A$1:$AJ$1,0))&amp;""),""))</f>
        <v/>
      </c>
      <c r="AY95" s="22">
        <f>IF(AT95="","",IFERROR(TRIM(INDEX($A95:$AJ95,MATCH(Lists!$L$7,$A$1:$AJ$1,0))&amp;""),""))</f>
        <v/>
      </c>
      <c r="AZ95" s="22">
        <f>IF(AT95="","",IFERROR(TRIM(INDEX($A95:$AJ95,MATCH(Lists!$L$8,$A$1:$AJ$1,0))&amp;""),""))</f>
        <v/>
      </c>
      <c r="BA95" s="22">
        <f>IF(AT95="","",IFERROR(TRIM(INDEX($A95:$AJ95,MATCH(Lists!$L$9,$A$1:$AJ$1,0))&amp;""),""))</f>
        <v/>
      </c>
      <c r="BB95" s="22">
        <f>IF(AT95="","",IFERROR(TRIM(INDEX($A95:$AJ95,MATCH(Lists!$L$10,$A$1:$AJ$1,0))&amp;""),""))</f>
        <v/>
      </c>
      <c r="BC95" s="22">
        <f>IF(AT95="","",IFERROR(TRIM(INDEX($A95:$AJ95,MATCH(Lists!$L$11,$A$1:$AJ$1,0))&amp;""),""))</f>
        <v/>
      </c>
      <c r="BD95" s="22">
        <f>IF(AT95="","",IFERROR(TRIM(INDEX($A95:$AJ95,MATCH(Lists!$L$12,$A$1:$AJ$1,0))&amp;""),""))</f>
        <v/>
      </c>
      <c r="BE95" s="23">
        <f>IF(AT95="","",IFERROR(IF(TRIM(INDEX($A95:$AJ95,MATCH(Lists!$L$13,$A$1:$AJ$1,0))&amp;"")="","",IF(ISNUMBER(INDEX($A95:$AJ95,MATCH(Lists!$L$13,$A$1:$AJ$1,0))),INT(INDEX($A95:$AJ95,MATCH(Lists!$L$13,$A$1:$AJ$1,0))),DATE(VALUE(LEFT(INDEX($A95:$AJ95,MATCH(Lists!$L$13,$A$1:$AJ$1,0)),4)),VALUE(MID(INDEX($A95:$AJ95,MATCH(Lists!$L$13,$A$1:$AJ$1,0)),6,2)),VALUE(MID(INDEX($A95:$AJ95,MATCH(Lists!$L$13,$A$1:$AJ$1,0)),9,2))))),""))</f>
        <v/>
      </c>
      <c r="BF95" s="22">
        <f>IF(AT95="","",IFERROR(TRIM(INDEX($A95:$AJ95,MATCH(Lists!$L$14,$A$1:$AJ$1,0))&amp;""),""))</f>
        <v/>
      </c>
      <c r="BG95" s="23">
        <f>IF(AT95="","",IFERROR(IF(ISNUMBER(INDEX($A95:$AJ95,MATCH(Lists!$L$15,$A$1:$AJ$1,0))),INDEX($A95:$AJ95,MATCH(Lists!$L$15,$A$1:$AJ$1,0)),DATE(VALUE(LEFT(IFERROR(TRIM(INDEX($A95:$AJ95,MATCH(Lists!$L$15,$A$1:$AJ$1,0))&amp;""),""),4)),VALUE(MID(IFERROR(TRIM(INDEX($A95:$AJ95,MATCH(Lists!$L$15,$A$1:$AJ$1,0))&amp;""),""),6,2)),VALUE(MID(IFERROR(TRIM(INDEX($A95:$AJ95,MATCH(Lists!$L$15,$A$1:$AJ$1,0))&amp;""),""),9,2)))+TIME(VALUE(MID(IFERROR(TRIM(INDEX($A95:$AJ95,MATCH(Lists!$L$15,$A$1:$AJ$1,0))&amp;""),""),12,2)),VALUE(MID(IFERROR(TRIM(INDEX($A95:$AJ95,MATCH(Lists!$L$15,$A$1:$AJ$1,0))&amp;""),""),15,2)),VALUE(MID(IFERROR(TRIM(INDEX($A95:$AJ95,MATCH(Lists!$L$15,$A$1:$AJ$1,0))&amp;""),""),18,2)))),""))</f>
        <v/>
      </c>
      <c r="BH95" s="22">
        <f>IF(AT95="","",IF(AL95="","New",AL95))</f>
        <v/>
      </c>
      <c r="BI95" s="22">
        <f>IF(AT95="",0,IF(OR(BH95="Hired",BH95="Not now"),0,1))</f>
        <v/>
      </c>
      <c r="BJ95" s="22">
        <f>IF(AT95="","",IF(COUNTIF(AN95:AQ95,"No")&gt;0,"Has a No",IF(COUNTIF(AN95:AQ95,"Yes")=4,"All yes","Still checking")))</f>
        <v/>
      </c>
      <c r="BK95" s="22">
        <f>IF(AT95="","",IF(AND(BH95="New",NOT(ISNUMBER(AM95)),ISNUMBER(BG95)),IF(Pipeline!$M$14-INT(BG95)&gt;Pipeline!$M$15,"Reply due",""),""))</f>
        <v/>
      </c>
      <c r="BL95" s="22">
        <f>IF(AT95="","",IF(AND(ISNUMBER(AM95),ISNUMBER(BG95)),MAX(0,AM95-INT(BG95)),""))</f>
        <v/>
      </c>
      <c r="BM95" s="22">
        <f>IF(BI95=0,0,IF(AND(OR('Shift match'!$B$5="",ISNUMBER(SEARCH('Shift match'!$B$5,AY95))),OR('Shift match'!$B$6="",ISNUMBER(SEARCH('Shift match'!$B$6,BA95)))),1,0))</f>
        <v/>
      </c>
      <c r="BN95" s="22">
        <f>IF(BM95=1,SUM($BM$2:BM95),"")</f>
        <v/>
      </c>
      <c r="BO95" s="22">
        <f>IF(AT95="",0,IF(AX95="",0,IF(COUNTIF($AX$2:AX95,AX95)=1,1,0)))</f>
        <v/>
      </c>
      <c r="BP95" s="22">
        <f>IF(BO95=1,SUM($BO$2:BO95),"")</f>
        <v/>
      </c>
    </row>
    <row r="96">
      <c r="AK96" s="19" t="n"/>
      <c r="AL96" s="24" t="n"/>
      <c r="AM96" s="25" t="n"/>
      <c r="AN96" s="24" t="n"/>
      <c r="AO96" s="24" t="n"/>
      <c r="AP96" s="24" t="n"/>
      <c r="AQ96" s="24" t="n"/>
      <c r="AR96" s="24" t="n"/>
      <c r="AS96" s="19" t="n"/>
      <c r="AT96" s="22">
        <f>IFERROR(TRIM(INDEX($A96:$AJ96,MATCH(Lists!$L$2,$A$1:$AJ$1,0))&amp;""),"")</f>
        <v/>
      </c>
      <c r="AU96" s="22">
        <f>IF(AT96="","",IFERROR(TRIM(INDEX($A96:$AJ96,MATCH(Lists!$L$3,$A$1:$AJ$1,0))&amp;""),""))</f>
        <v/>
      </c>
      <c r="AV96" s="22">
        <f>IF(AT96="","",LOWER(IFERROR(TRIM(INDEX($A96:$AJ96,MATCH(Lists!$L$4,$A$1:$AJ$1,0))&amp;""),"")))</f>
        <v/>
      </c>
      <c r="AW96" s="22">
        <f>IF(AT96="","",IFERROR(TRIM(INDEX($A96:$AJ96,MATCH(Lists!$L$5,$A$1:$AJ$1,0))&amp;""),""))</f>
        <v/>
      </c>
      <c r="AX96" s="22">
        <f>IF(AT96="","",IFERROR(TRIM(INDEX($A96:$AJ96,MATCH(Lists!$L$6,$A$1:$AJ$1,0))&amp;""),""))</f>
        <v/>
      </c>
      <c r="AY96" s="22">
        <f>IF(AT96="","",IFERROR(TRIM(INDEX($A96:$AJ96,MATCH(Lists!$L$7,$A$1:$AJ$1,0))&amp;""),""))</f>
        <v/>
      </c>
      <c r="AZ96" s="22">
        <f>IF(AT96="","",IFERROR(TRIM(INDEX($A96:$AJ96,MATCH(Lists!$L$8,$A$1:$AJ$1,0))&amp;""),""))</f>
        <v/>
      </c>
      <c r="BA96" s="22">
        <f>IF(AT96="","",IFERROR(TRIM(INDEX($A96:$AJ96,MATCH(Lists!$L$9,$A$1:$AJ$1,0))&amp;""),""))</f>
        <v/>
      </c>
      <c r="BB96" s="22">
        <f>IF(AT96="","",IFERROR(TRIM(INDEX($A96:$AJ96,MATCH(Lists!$L$10,$A$1:$AJ$1,0))&amp;""),""))</f>
        <v/>
      </c>
      <c r="BC96" s="22">
        <f>IF(AT96="","",IFERROR(TRIM(INDEX($A96:$AJ96,MATCH(Lists!$L$11,$A$1:$AJ$1,0))&amp;""),""))</f>
        <v/>
      </c>
      <c r="BD96" s="22">
        <f>IF(AT96="","",IFERROR(TRIM(INDEX($A96:$AJ96,MATCH(Lists!$L$12,$A$1:$AJ$1,0))&amp;""),""))</f>
        <v/>
      </c>
      <c r="BE96" s="23">
        <f>IF(AT96="","",IFERROR(IF(TRIM(INDEX($A96:$AJ96,MATCH(Lists!$L$13,$A$1:$AJ$1,0))&amp;"")="","",IF(ISNUMBER(INDEX($A96:$AJ96,MATCH(Lists!$L$13,$A$1:$AJ$1,0))),INT(INDEX($A96:$AJ96,MATCH(Lists!$L$13,$A$1:$AJ$1,0))),DATE(VALUE(LEFT(INDEX($A96:$AJ96,MATCH(Lists!$L$13,$A$1:$AJ$1,0)),4)),VALUE(MID(INDEX($A96:$AJ96,MATCH(Lists!$L$13,$A$1:$AJ$1,0)),6,2)),VALUE(MID(INDEX($A96:$AJ96,MATCH(Lists!$L$13,$A$1:$AJ$1,0)),9,2))))),""))</f>
        <v/>
      </c>
      <c r="BF96" s="22">
        <f>IF(AT96="","",IFERROR(TRIM(INDEX($A96:$AJ96,MATCH(Lists!$L$14,$A$1:$AJ$1,0))&amp;""),""))</f>
        <v/>
      </c>
      <c r="BG96" s="23">
        <f>IF(AT96="","",IFERROR(IF(ISNUMBER(INDEX($A96:$AJ96,MATCH(Lists!$L$15,$A$1:$AJ$1,0))),INDEX($A96:$AJ96,MATCH(Lists!$L$15,$A$1:$AJ$1,0)),DATE(VALUE(LEFT(IFERROR(TRIM(INDEX($A96:$AJ96,MATCH(Lists!$L$15,$A$1:$AJ$1,0))&amp;""),""),4)),VALUE(MID(IFERROR(TRIM(INDEX($A96:$AJ96,MATCH(Lists!$L$15,$A$1:$AJ$1,0))&amp;""),""),6,2)),VALUE(MID(IFERROR(TRIM(INDEX($A96:$AJ96,MATCH(Lists!$L$15,$A$1:$AJ$1,0))&amp;""),""),9,2)))+TIME(VALUE(MID(IFERROR(TRIM(INDEX($A96:$AJ96,MATCH(Lists!$L$15,$A$1:$AJ$1,0))&amp;""),""),12,2)),VALUE(MID(IFERROR(TRIM(INDEX($A96:$AJ96,MATCH(Lists!$L$15,$A$1:$AJ$1,0))&amp;""),""),15,2)),VALUE(MID(IFERROR(TRIM(INDEX($A96:$AJ96,MATCH(Lists!$L$15,$A$1:$AJ$1,0))&amp;""),""),18,2)))),""))</f>
        <v/>
      </c>
      <c r="BH96" s="22">
        <f>IF(AT96="","",IF(AL96="","New",AL96))</f>
        <v/>
      </c>
      <c r="BI96" s="22">
        <f>IF(AT96="",0,IF(OR(BH96="Hired",BH96="Not now"),0,1))</f>
        <v/>
      </c>
      <c r="BJ96" s="22">
        <f>IF(AT96="","",IF(COUNTIF(AN96:AQ96,"No")&gt;0,"Has a No",IF(COUNTIF(AN96:AQ96,"Yes")=4,"All yes","Still checking")))</f>
        <v/>
      </c>
      <c r="BK96" s="22">
        <f>IF(AT96="","",IF(AND(BH96="New",NOT(ISNUMBER(AM96)),ISNUMBER(BG96)),IF(Pipeline!$M$14-INT(BG96)&gt;Pipeline!$M$15,"Reply due",""),""))</f>
        <v/>
      </c>
      <c r="BL96" s="22">
        <f>IF(AT96="","",IF(AND(ISNUMBER(AM96),ISNUMBER(BG96)),MAX(0,AM96-INT(BG96)),""))</f>
        <v/>
      </c>
      <c r="BM96" s="22">
        <f>IF(BI96=0,0,IF(AND(OR('Shift match'!$B$5="",ISNUMBER(SEARCH('Shift match'!$B$5,AY96))),OR('Shift match'!$B$6="",ISNUMBER(SEARCH('Shift match'!$B$6,BA96)))),1,0))</f>
        <v/>
      </c>
      <c r="BN96" s="22">
        <f>IF(BM96=1,SUM($BM$2:BM96),"")</f>
        <v/>
      </c>
      <c r="BO96" s="22">
        <f>IF(AT96="",0,IF(AX96="",0,IF(COUNTIF($AX$2:AX96,AX96)=1,1,0)))</f>
        <v/>
      </c>
      <c r="BP96" s="22">
        <f>IF(BO96=1,SUM($BO$2:BO96),"")</f>
        <v/>
      </c>
    </row>
    <row r="97">
      <c r="AK97" s="19" t="n"/>
      <c r="AL97" s="24" t="n"/>
      <c r="AM97" s="25" t="n"/>
      <c r="AN97" s="24" t="n"/>
      <c r="AO97" s="24" t="n"/>
      <c r="AP97" s="24" t="n"/>
      <c r="AQ97" s="24" t="n"/>
      <c r="AR97" s="24" t="n"/>
      <c r="AS97" s="19" t="n"/>
      <c r="AT97" s="22">
        <f>IFERROR(TRIM(INDEX($A97:$AJ97,MATCH(Lists!$L$2,$A$1:$AJ$1,0))&amp;""),"")</f>
        <v/>
      </c>
      <c r="AU97" s="22">
        <f>IF(AT97="","",IFERROR(TRIM(INDEX($A97:$AJ97,MATCH(Lists!$L$3,$A$1:$AJ$1,0))&amp;""),""))</f>
        <v/>
      </c>
      <c r="AV97" s="22">
        <f>IF(AT97="","",LOWER(IFERROR(TRIM(INDEX($A97:$AJ97,MATCH(Lists!$L$4,$A$1:$AJ$1,0))&amp;""),"")))</f>
        <v/>
      </c>
      <c r="AW97" s="22">
        <f>IF(AT97="","",IFERROR(TRIM(INDEX($A97:$AJ97,MATCH(Lists!$L$5,$A$1:$AJ$1,0))&amp;""),""))</f>
        <v/>
      </c>
      <c r="AX97" s="22">
        <f>IF(AT97="","",IFERROR(TRIM(INDEX($A97:$AJ97,MATCH(Lists!$L$6,$A$1:$AJ$1,0))&amp;""),""))</f>
        <v/>
      </c>
      <c r="AY97" s="22">
        <f>IF(AT97="","",IFERROR(TRIM(INDEX($A97:$AJ97,MATCH(Lists!$L$7,$A$1:$AJ$1,0))&amp;""),""))</f>
        <v/>
      </c>
      <c r="AZ97" s="22">
        <f>IF(AT97="","",IFERROR(TRIM(INDEX($A97:$AJ97,MATCH(Lists!$L$8,$A$1:$AJ$1,0))&amp;""),""))</f>
        <v/>
      </c>
      <c r="BA97" s="22">
        <f>IF(AT97="","",IFERROR(TRIM(INDEX($A97:$AJ97,MATCH(Lists!$L$9,$A$1:$AJ$1,0))&amp;""),""))</f>
        <v/>
      </c>
      <c r="BB97" s="22">
        <f>IF(AT97="","",IFERROR(TRIM(INDEX($A97:$AJ97,MATCH(Lists!$L$10,$A$1:$AJ$1,0))&amp;""),""))</f>
        <v/>
      </c>
      <c r="BC97" s="22">
        <f>IF(AT97="","",IFERROR(TRIM(INDEX($A97:$AJ97,MATCH(Lists!$L$11,$A$1:$AJ$1,0))&amp;""),""))</f>
        <v/>
      </c>
      <c r="BD97" s="22">
        <f>IF(AT97="","",IFERROR(TRIM(INDEX($A97:$AJ97,MATCH(Lists!$L$12,$A$1:$AJ$1,0))&amp;""),""))</f>
        <v/>
      </c>
      <c r="BE97" s="23">
        <f>IF(AT97="","",IFERROR(IF(TRIM(INDEX($A97:$AJ97,MATCH(Lists!$L$13,$A$1:$AJ$1,0))&amp;"")="","",IF(ISNUMBER(INDEX($A97:$AJ97,MATCH(Lists!$L$13,$A$1:$AJ$1,0))),INT(INDEX($A97:$AJ97,MATCH(Lists!$L$13,$A$1:$AJ$1,0))),DATE(VALUE(LEFT(INDEX($A97:$AJ97,MATCH(Lists!$L$13,$A$1:$AJ$1,0)),4)),VALUE(MID(INDEX($A97:$AJ97,MATCH(Lists!$L$13,$A$1:$AJ$1,0)),6,2)),VALUE(MID(INDEX($A97:$AJ97,MATCH(Lists!$L$13,$A$1:$AJ$1,0)),9,2))))),""))</f>
        <v/>
      </c>
      <c r="BF97" s="22">
        <f>IF(AT97="","",IFERROR(TRIM(INDEX($A97:$AJ97,MATCH(Lists!$L$14,$A$1:$AJ$1,0))&amp;""),""))</f>
        <v/>
      </c>
      <c r="BG97" s="23">
        <f>IF(AT97="","",IFERROR(IF(ISNUMBER(INDEX($A97:$AJ97,MATCH(Lists!$L$15,$A$1:$AJ$1,0))),INDEX($A97:$AJ97,MATCH(Lists!$L$15,$A$1:$AJ$1,0)),DATE(VALUE(LEFT(IFERROR(TRIM(INDEX($A97:$AJ97,MATCH(Lists!$L$15,$A$1:$AJ$1,0))&amp;""),""),4)),VALUE(MID(IFERROR(TRIM(INDEX($A97:$AJ97,MATCH(Lists!$L$15,$A$1:$AJ$1,0))&amp;""),""),6,2)),VALUE(MID(IFERROR(TRIM(INDEX($A97:$AJ97,MATCH(Lists!$L$15,$A$1:$AJ$1,0))&amp;""),""),9,2)))+TIME(VALUE(MID(IFERROR(TRIM(INDEX($A97:$AJ97,MATCH(Lists!$L$15,$A$1:$AJ$1,0))&amp;""),""),12,2)),VALUE(MID(IFERROR(TRIM(INDEX($A97:$AJ97,MATCH(Lists!$L$15,$A$1:$AJ$1,0))&amp;""),""),15,2)),VALUE(MID(IFERROR(TRIM(INDEX($A97:$AJ97,MATCH(Lists!$L$15,$A$1:$AJ$1,0))&amp;""),""),18,2)))),""))</f>
        <v/>
      </c>
      <c r="BH97" s="22">
        <f>IF(AT97="","",IF(AL97="","New",AL97))</f>
        <v/>
      </c>
      <c r="BI97" s="22">
        <f>IF(AT97="",0,IF(OR(BH97="Hired",BH97="Not now"),0,1))</f>
        <v/>
      </c>
      <c r="BJ97" s="22">
        <f>IF(AT97="","",IF(COUNTIF(AN97:AQ97,"No")&gt;0,"Has a No",IF(COUNTIF(AN97:AQ97,"Yes")=4,"All yes","Still checking")))</f>
        <v/>
      </c>
      <c r="BK97" s="22">
        <f>IF(AT97="","",IF(AND(BH97="New",NOT(ISNUMBER(AM97)),ISNUMBER(BG97)),IF(Pipeline!$M$14-INT(BG97)&gt;Pipeline!$M$15,"Reply due",""),""))</f>
        <v/>
      </c>
      <c r="BL97" s="22">
        <f>IF(AT97="","",IF(AND(ISNUMBER(AM97),ISNUMBER(BG97)),MAX(0,AM97-INT(BG97)),""))</f>
        <v/>
      </c>
      <c r="BM97" s="22">
        <f>IF(BI97=0,0,IF(AND(OR('Shift match'!$B$5="",ISNUMBER(SEARCH('Shift match'!$B$5,AY97))),OR('Shift match'!$B$6="",ISNUMBER(SEARCH('Shift match'!$B$6,BA97)))),1,0))</f>
        <v/>
      </c>
      <c r="BN97" s="22">
        <f>IF(BM97=1,SUM($BM$2:BM97),"")</f>
        <v/>
      </c>
      <c r="BO97" s="22">
        <f>IF(AT97="",0,IF(AX97="",0,IF(COUNTIF($AX$2:AX97,AX97)=1,1,0)))</f>
        <v/>
      </c>
      <c r="BP97" s="22">
        <f>IF(BO97=1,SUM($BO$2:BO97),"")</f>
        <v/>
      </c>
    </row>
    <row r="98">
      <c r="AK98" s="19" t="n"/>
      <c r="AL98" s="24" t="n"/>
      <c r="AM98" s="25" t="n"/>
      <c r="AN98" s="24" t="n"/>
      <c r="AO98" s="24" t="n"/>
      <c r="AP98" s="24" t="n"/>
      <c r="AQ98" s="24" t="n"/>
      <c r="AR98" s="24" t="n"/>
      <c r="AS98" s="19" t="n"/>
      <c r="AT98" s="22">
        <f>IFERROR(TRIM(INDEX($A98:$AJ98,MATCH(Lists!$L$2,$A$1:$AJ$1,0))&amp;""),"")</f>
        <v/>
      </c>
      <c r="AU98" s="22">
        <f>IF(AT98="","",IFERROR(TRIM(INDEX($A98:$AJ98,MATCH(Lists!$L$3,$A$1:$AJ$1,0))&amp;""),""))</f>
        <v/>
      </c>
      <c r="AV98" s="22">
        <f>IF(AT98="","",LOWER(IFERROR(TRIM(INDEX($A98:$AJ98,MATCH(Lists!$L$4,$A$1:$AJ$1,0))&amp;""),"")))</f>
        <v/>
      </c>
      <c r="AW98" s="22">
        <f>IF(AT98="","",IFERROR(TRIM(INDEX($A98:$AJ98,MATCH(Lists!$L$5,$A$1:$AJ$1,0))&amp;""),""))</f>
        <v/>
      </c>
      <c r="AX98" s="22">
        <f>IF(AT98="","",IFERROR(TRIM(INDEX($A98:$AJ98,MATCH(Lists!$L$6,$A$1:$AJ$1,0))&amp;""),""))</f>
        <v/>
      </c>
      <c r="AY98" s="22">
        <f>IF(AT98="","",IFERROR(TRIM(INDEX($A98:$AJ98,MATCH(Lists!$L$7,$A$1:$AJ$1,0))&amp;""),""))</f>
        <v/>
      </c>
      <c r="AZ98" s="22">
        <f>IF(AT98="","",IFERROR(TRIM(INDEX($A98:$AJ98,MATCH(Lists!$L$8,$A$1:$AJ$1,0))&amp;""),""))</f>
        <v/>
      </c>
      <c r="BA98" s="22">
        <f>IF(AT98="","",IFERROR(TRIM(INDEX($A98:$AJ98,MATCH(Lists!$L$9,$A$1:$AJ$1,0))&amp;""),""))</f>
        <v/>
      </c>
      <c r="BB98" s="22">
        <f>IF(AT98="","",IFERROR(TRIM(INDEX($A98:$AJ98,MATCH(Lists!$L$10,$A$1:$AJ$1,0))&amp;""),""))</f>
        <v/>
      </c>
      <c r="BC98" s="22">
        <f>IF(AT98="","",IFERROR(TRIM(INDEX($A98:$AJ98,MATCH(Lists!$L$11,$A$1:$AJ$1,0))&amp;""),""))</f>
        <v/>
      </c>
      <c r="BD98" s="22">
        <f>IF(AT98="","",IFERROR(TRIM(INDEX($A98:$AJ98,MATCH(Lists!$L$12,$A$1:$AJ$1,0))&amp;""),""))</f>
        <v/>
      </c>
      <c r="BE98" s="23">
        <f>IF(AT98="","",IFERROR(IF(TRIM(INDEX($A98:$AJ98,MATCH(Lists!$L$13,$A$1:$AJ$1,0))&amp;"")="","",IF(ISNUMBER(INDEX($A98:$AJ98,MATCH(Lists!$L$13,$A$1:$AJ$1,0))),INT(INDEX($A98:$AJ98,MATCH(Lists!$L$13,$A$1:$AJ$1,0))),DATE(VALUE(LEFT(INDEX($A98:$AJ98,MATCH(Lists!$L$13,$A$1:$AJ$1,0)),4)),VALUE(MID(INDEX($A98:$AJ98,MATCH(Lists!$L$13,$A$1:$AJ$1,0)),6,2)),VALUE(MID(INDEX($A98:$AJ98,MATCH(Lists!$L$13,$A$1:$AJ$1,0)),9,2))))),""))</f>
        <v/>
      </c>
      <c r="BF98" s="22">
        <f>IF(AT98="","",IFERROR(TRIM(INDEX($A98:$AJ98,MATCH(Lists!$L$14,$A$1:$AJ$1,0))&amp;""),""))</f>
        <v/>
      </c>
      <c r="BG98" s="23">
        <f>IF(AT98="","",IFERROR(IF(ISNUMBER(INDEX($A98:$AJ98,MATCH(Lists!$L$15,$A$1:$AJ$1,0))),INDEX($A98:$AJ98,MATCH(Lists!$L$15,$A$1:$AJ$1,0)),DATE(VALUE(LEFT(IFERROR(TRIM(INDEX($A98:$AJ98,MATCH(Lists!$L$15,$A$1:$AJ$1,0))&amp;""),""),4)),VALUE(MID(IFERROR(TRIM(INDEX($A98:$AJ98,MATCH(Lists!$L$15,$A$1:$AJ$1,0))&amp;""),""),6,2)),VALUE(MID(IFERROR(TRIM(INDEX($A98:$AJ98,MATCH(Lists!$L$15,$A$1:$AJ$1,0))&amp;""),""),9,2)))+TIME(VALUE(MID(IFERROR(TRIM(INDEX($A98:$AJ98,MATCH(Lists!$L$15,$A$1:$AJ$1,0))&amp;""),""),12,2)),VALUE(MID(IFERROR(TRIM(INDEX($A98:$AJ98,MATCH(Lists!$L$15,$A$1:$AJ$1,0))&amp;""),""),15,2)),VALUE(MID(IFERROR(TRIM(INDEX($A98:$AJ98,MATCH(Lists!$L$15,$A$1:$AJ$1,0))&amp;""),""),18,2)))),""))</f>
        <v/>
      </c>
      <c r="BH98" s="22">
        <f>IF(AT98="","",IF(AL98="","New",AL98))</f>
        <v/>
      </c>
      <c r="BI98" s="22">
        <f>IF(AT98="",0,IF(OR(BH98="Hired",BH98="Not now"),0,1))</f>
        <v/>
      </c>
      <c r="BJ98" s="22">
        <f>IF(AT98="","",IF(COUNTIF(AN98:AQ98,"No")&gt;0,"Has a No",IF(COUNTIF(AN98:AQ98,"Yes")=4,"All yes","Still checking")))</f>
        <v/>
      </c>
      <c r="BK98" s="22">
        <f>IF(AT98="","",IF(AND(BH98="New",NOT(ISNUMBER(AM98)),ISNUMBER(BG98)),IF(Pipeline!$M$14-INT(BG98)&gt;Pipeline!$M$15,"Reply due",""),""))</f>
        <v/>
      </c>
      <c r="BL98" s="22">
        <f>IF(AT98="","",IF(AND(ISNUMBER(AM98),ISNUMBER(BG98)),MAX(0,AM98-INT(BG98)),""))</f>
        <v/>
      </c>
      <c r="BM98" s="22">
        <f>IF(BI98=0,0,IF(AND(OR('Shift match'!$B$5="",ISNUMBER(SEARCH('Shift match'!$B$5,AY98))),OR('Shift match'!$B$6="",ISNUMBER(SEARCH('Shift match'!$B$6,BA98)))),1,0))</f>
        <v/>
      </c>
      <c r="BN98" s="22">
        <f>IF(BM98=1,SUM($BM$2:BM98),"")</f>
        <v/>
      </c>
      <c r="BO98" s="22">
        <f>IF(AT98="",0,IF(AX98="",0,IF(COUNTIF($AX$2:AX98,AX98)=1,1,0)))</f>
        <v/>
      </c>
      <c r="BP98" s="22">
        <f>IF(BO98=1,SUM($BO$2:BO98),"")</f>
        <v/>
      </c>
    </row>
    <row r="99">
      <c r="AK99" s="19" t="n"/>
      <c r="AL99" s="24" t="n"/>
      <c r="AM99" s="25" t="n"/>
      <c r="AN99" s="24" t="n"/>
      <c r="AO99" s="24" t="n"/>
      <c r="AP99" s="24" t="n"/>
      <c r="AQ99" s="24" t="n"/>
      <c r="AR99" s="24" t="n"/>
      <c r="AS99" s="19" t="n"/>
      <c r="AT99" s="22">
        <f>IFERROR(TRIM(INDEX($A99:$AJ99,MATCH(Lists!$L$2,$A$1:$AJ$1,0))&amp;""),"")</f>
        <v/>
      </c>
      <c r="AU99" s="22">
        <f>IF(AT99="","",IFERROR(TRIM(INDEX($A99:$AJ99,MATCH(Lists!$L$3,$A$1:$AJ$1,0))&amp;""),""))</f>
        <v/>
      </c>
      <c r="AV99" s="22">
        <f>IF(AT99="","",LOWER(IFERROR(TRIM(INDEX($A99:$AJ99,MATCH(Lists!$L$4,$A$1:$AJ$1,0))&amp;""),"")))</f>
        <v/>
      </c>
      <c r="AW99" s="22">
        <f>IF(AT99="","",IFERROR(TRIM(INDEX($A99:$AJ99,MATCH(Lists!$L$5,$A$1:$AJ$1,0))&amp;""),""))</f>
        <v/>
      </c>
      <c r="AX99" s="22">
        <f>IF(AT99="","",IFERROR(TRIM(INDEX($A99:$AJ99,MATCH(Lists!$L$6,$A$1:$AJ$1,0))&amp;""),""))</f>
        <v/>
      </c>
      <c r="AY99" s="22">
        <f>IF(AT99="","",IFERROR(TRIM(INDEX($A99:$AJ99,MATCH(Lists!$L$7,$A$1:$AJ$1,0))&amp;""),""))</f>
        <v/>
      </c>
      <c r="AZ99" s="22">
        <f>IF(AT99="","",IFERROR(TRIM(INDEX($A99:$AJ99,MATCH(Lists!$L$8,$A$1:$AJ$1,0))&amp;""),""))</f>
        <v/>
      </c>
      <c r="BA99" s="22">
        <f>IF(AT99="","",IFERROR(TRIM(INDEX($A99:$AJ99,MATCH(Lists!$L$9,$A$1:$AJ$1,0))&amp;""),""))</f>
        <v/>
      </c>
      <c r="BB99" s="22">
        <f>IF(AT99="","",IFERROR(TRIM(INDEX($A99:$AJ99,MATCH(Lists!$L$10,$A$1:$AJ$1,0))&amp;""),""))</f>
        <v/>
      </c>
      <c r="BC99" s="22">
        <f>IF(AT99="","",IFERROR(TRIM(INDEX($A99:$AJ99,MATCH(Lists!$L$11,$A$1:$AJ$1,0))&amp;""),""))</f>
        <v/>
      </c>
      <c r="BD99" s="22">
        <f>IF(AT99="","",IFERROR(TRIM(INDEX($A99:$AJ99,MATCH(Lists!$L$12,$A$1:$AJ$1,0))&amp;""),""))</f>
        <v/>
      </c>
      <c r="BE99" s="23">
        <f>IF(AT99="","",IFERROR(IF(TRIM(INDEX($A99:$AJ99,MATCH(Lists!$L$13,$A$1:$AJ$1,0))&amp;"")="","",IF(ISNUMBER(INDEX($A99:$AJ99,MATCH(Lists!$L$13,$A$1:$AJ$1,0))),INT(INDEX($A99:$AJ99,MATCH(Lists!$L$13,$A$1:$AJ$1,0))),DATE(VALUE(LEFT(INDEX($A99:$AJ99,MATCH(Lists!$L$13,$A$1:$AJ$1,0)),4)),VALUE(MID(INDEX($A99:$AJ99,MATCH(Lists!$L$13,$A$1:$AJ$1,0)),6,2)),VALUE(MID(INDEX($A99:$AJ99,MATCH(Lists!$L$13,$A$1:$AJ$1,0)),9,2))))),""))</f>
        <v/>
      </c>
      <c r="BF99" s="22">
        <f>IF(AT99="","",IFERROR(TRIM(INDEX($A99:$AJ99,MATCH(Lists!$L$14,$A$1:$AJ$1,0))&amp;""),""))</f>
        <v/>
      </c>
      <c r="BG99" s="23">
        <f>IF(AT99="","",IFERROR(IF(ISNUMBER(INDEX($A99:$AJ99,MATCH(Lists!$L$15,$A$1:$AJ$1,0))),INDEX($A99:$AJ99,MATCH(Lists!$L$15,$A$1:$AJ$1,0)),DATE(VALUE(LEFT(IFERROR(TRIM(INDEX($A99:$AJ99,MATCH(Lists!$L$15,$A$1:$AJ$1,0))&amp;""),""),4)),VALUE(MID(IFERROR(TRIM(INDEX($A99:$AJ99,MATCH(Lists!$L$15,$A$1:$AJ$1,0))&amp;""),""),6,2)),VALUE(MID(IFERROR(TRIM(INDEX($A99:$AJ99,MATCH(Lists!$L$15,$A$1:$AJ$1,0))&amp;""),""),9,2)))+TIME(VALUE(MID(IFERROR(TRIM(INDEX($A99:$AJ99,MATCH(Lists!$L$15,$A$1:$AJ$1,0))&amp;""),""),12,2)),VALUE(MID(IFERROR(TRIM(INDEX($A99:$AJ99,MATCH(Lists!$L$15,$A$1:$AJ$1,0))&amp;""),""),15,2)),VALUE(MID(IFERROR(TRIM(INDEX($A99:$AJ99,MATCH(Lists!$L$15,$A$1:$AJ$1,0))&amp;""),""),18,2)))),""))</f>
        <v/>
      </c>
      <c r="BH99" s="22">
        <f>IF(AT99="","",IF(AL99="","New",AL99))</f>
        <v/>
      </c>
      <c r="BI99" s="22">
        <f>IF(AT99="",0,IF(OR(BH99="Hired",BH99="Not now"),0,1))</f>
        <v/>
      </c>
      <c r="BJ99" s="22">
        <f>IF(AT99="","",IF(COUNTIF(AN99:AQ99,"No")&gt;0,"Has a No",IF(COUNTIF(AN99:AQ99,"Yes")=4,"All yes","Still checking")))</f>
        <v/>
      </c>
      <c r="BK99" s="22">
        <f>IF(AT99="","",IF(AND(BH99="New",NOT(ISNUMBER(AM99)),ISNUMBER(BG99)),IF(Pipeline!$M$14-INT(BG99)&gt;Pipeline!$M$15,"Reply due",""),""))</f>
        <v/>
      </c>
      <c r="BL99" s="22">
        <f>IF(AT99="","",IF(AND(ISNUMBER(AM99),ISNUMBER(BG99)),MAX(0,AM99-INT(BG99)),""))</f>
        <v/>
      </c>
      <c r="BM99" s="22">
        <f>IF(BI99=0,0,IF(AND(OR('Shift match'!$B$5="",ISNUMBER(SEARCH('Shift match'!$B$5,AY99))),OR('Shift match'!$B$6="",ISNUMBER(SEARCH('Shift match'!$B$6,BA99)))),1,0))</f>
        <v/>
      </c>
      <c r="BN99" s="22">
        <f>IF(BM99=1,SUM($BM$2:BM99),"")</f>
        <v/>
      </c>
      <c r="BO99" s="22">
        <f>IF(AT99="",0,IF(AX99="",0,IF(COUNTIF($AX$2:AX99,AX99)=1,1,0)))</f>
        <v/>
      </c>
      <c r="BP99" s="22">
        <f>IF(BO99=1,SUM($BO$2:BO99),"")</f>
        <v/>
      </c>
    </row>
    <row r="100">
      <c r="AK100" s="19" t="n"/>
      <c r="AL100" s="24" t="n"/>
      <c r="AM100" s="25" t="n"/>
      <c r="AN100" s="24" t="n"/>
      <c r="AO100" s="24" t="n"/>
      <c r="AP100" s="24" t="n"/>
      <c r="AQ100" s="24" t="n"/>
      <c r="AR100" s="24" t="n"/>
      <c r="AS100" s="19" t="n"/>
      <c r="AT100" s="22">
        <f>IFERROR(TRIM(INDEX($A100:$AJ100,MATCH(Lists!$L$2,$A$1:$AJ$1,0))&amp;""),"")</f>
        <v/>
      </c>
      <c r="AU100" s="22">
        <f>IF(AT100="","",IFERROR(TRIM(INDEX($A100:$AJ100,MATCH(Lists!$L$3,$A$1:$AJ$1,0))&amp;""),""))</f>
        <v/>
      </c>
      <c r="AV100" s="22">
        <f>IF(AT100="","",LOWER(IFERROR(TRIM(INDEX($A100:$AJ100,MATCH(Lists!$L$4,$A$1:$AJ$1,0))&amp;""),"")))</f>
        <v/>
      </c>
      <c r="AW100" s="22">
        <f>IF(AT100="","",IFERROR(TRIM(INDEX($A100:$AJ100,MATCH(Lists!$L$5,$A$1:$AJ$1,0))&amp;""),""))</f>
        <v/>
      </c>
      <c r="AX100" s="22">
        <f>IF(AT100="","",IFERROR(TRIM(INDEX($A100:$AJ100,MATCH(Lists!$L$6,$A$1:$AJ$1,0))&amp;""),""))</f>
        <v/>
      </c>
      <c r="AY100" s="22">
        <f>IF(AT100="","",IFERROR(TRIM(INDEX($A100:$AJ100,MATCH(Lists!$L$7,$A$1:$AJ$1,0))&amp;""),""))</f>
        <v/>
      </c>
      <c r="AZ100" s="22">
        <f>IF(AT100="","",IFERROR(TRIM(INDEX($A100:$AJ100,MATCH(Lists!$L$8,$A$1:$AJ$1,0))&amp;""),""))</f>
        <v/>
      </c>
      <c r="BA100" s="22">
        <f>IF(AT100="","",IFERROR(TRIM(INDEX($A100:$AJ100,MATCH(Lists!$L$9,$A$1:$AJ$1,0))&amp;""),""))</f>
        <v/>
      </c>
      <c r="BB100" s="22">
        <f>IF(AT100="","",IFERROR(TRIM(INDEX($A100:$AJ100,MATCH(Lists!$L$10,$A$1:$AJ$1,0))&amp;""),""))</f>
        <v/>
      </c>
      <c r="BC100" s="22">
        <f>IF(AT100="","",IFERROR(TRIM(INDEX($A100:$AJ100,MATCH(Lists!$L$11,$A$1:$AJ$1,0))&amp;""),""))</f>
        <v/>
      </c>
      <c r="BD100" s="22">
        <f>IF(AT100="","",IFERROR(TRIM(INDEX($A100:$AJ100,MATCH(Lists!$L$12,$A$1:$AJ$1,0))&amp;""),""))</f>
        <v/>
      </c>
      <c r="BE100" s="23">
        <f>IF(AT100="","",IFERROR(IF(TRIM(INDEX($A100:$AJ100,MATCH(Lists!$L$13,$A$1:$AJ$1,0))&amp;"")="","",IF(ISNUMBER(INDEX($A100:$AJ100,MATCH(Lists!$L$13,$A$1:$AJ$1,0))),INT(INDEX($A100:$AJ100,MATCH(Lists!$L$13,$A$1:$AJ$1,0))),DATE(VALUE(LEFT(INDEX($A100:$AJ100,MATCH(Lists!$L$13,$A$1:$AJ$1,0)),4)),VALUE(MID(INDEX($A100:$AJ100,MATCH(Lists!$L$13,$A$1:$AJ$1,0)),6,2)),VALUE(MID(INDEX($A100:$AJ100,MATCH(Lists!$L$13,$A$1:$AJ$1,0)),9,2))))),""))</f>
        <v/>
      </c>
      <c r="BF100" s="22">
        <f>IF(AT100="","",IFERROR(TRIM(INDEX($A100:$AJ100,MATCH(Lists!$L$14,$A$1:$AJ$1,0))&amp;""),""))</f>
        <v/>
      </c>
      <c r="BG100" s="23">
        <f>IF(AT100="","",IFERROR(IF(ISNUMBER(INDEX($A100:$AJ100,MATCH(Lists!$L$15,$A$1:$AJ$1,0))),INDEX($A100:$AJ100,MATCH(Lists!$L$15,$A$1:$AJ$1,0)),DATE(VALUE(LEFT(IFERROR(TRIM(INDEX($A100:$AJ100,MATCH(Lists!$L$15,$A$1:$AJ$1,0))&amp;""),""),4)),VALUE(MID(IFERROR(TRIM(INDEX($A100:$AJ100,MATCH(Lists!$L$15,$A$1:$AJ$1,0))&amp;""),""),6,2)),VALUE(MID(IFERROR(TRIM(INDEX($A100:$AJ100,MATCH(Lists!$L$15,$A$1:$AJ$1,0))&amp;""),""),9,2)))+TIME(VALUE(MID(IFERROR(TRIM(INDEX($A100:$AJ100,MATCH(Lists!$L$15,$A$1:$AJ$1,0))&amp;""),""),12,2)),VALUE(MID(IFERROR(TRIM(INDEX($A100:$AJ100,MATCH(Lists!$L$15,$A$1:$AJ$1,0))&amp;""),""),15,2)),VALUE(MID(IFERROR(TRIM(INDEX($A100:$AJ100,MATCH(Lists!$L$15,$A$1:$AJ$1,0))&amp;""),""),18,2)))),""))</f>
        <v/>
      </c>
      <c r="BH100" s="22">
        <f>IF(AT100="","",IF(AL100="","New",AL100))</f>
        <v/>
      </c>
      <c r="BI100" s="22">
        <f>IF(AT100="",0,IF(OR(BH100="Hired",BH100="Not now"),0,1))</f>
        <v/>
      </c>
      <c r="BJ100" s="22">
        <f>IF(AT100="","",IF(COUNTIF(AN100:AQ100,"No")&gt;0,"Has a No",IF(COUNTIF(AN100:AQ100,"Yes")=4,"All yes","Still checking")))</f>
        <v/>
      </c>
      <c r="BK100" s="22">
        <f>IF(AT100="","",IF(AND(BH100="New",NOT(ISNUMBER(AM100)),ISNUMBER(BG100)),IF(Pipeline!$M$14-INT(BG100)&gt;Pipeline!$M$15,"Reply due",""),""))</f>
        <v/>
      </c>
      <c r="BL100" s="22">
        <f>IF(AT100="","",IF(AND(ISNUMBER(AM100),ISNUMBER(BG100)),MAX(0,AM100-INT(BG100)),""))</f>
        <v/>
      </c>
      <c r="BM100" s="22">
        <f>IF(BI100=0,0,IF(AND(OR('Shift match'!$B$5="",ISNUMBER(SEARCH('Shift match'!$B$5,AY100))),OR('Shift match'!$B$6="",ISNUMBER(SEARCH('Shift match'!$B$6,BA100)))),1,0))</f>
        <v/>
      </c>
      <c r="BN100" s="22">
        <f>IF(BM100=1,SUM($BM$2:BM100),"")</f>
        <v/>
      </c>
      <c r="BO100" s="22">
        <f>IF(AT100="",0,IF(AX100="",0,IF(COUNTIF($AX$2:AX100,AX100)=1,1,0)))</f>
        <v/>
      </c>
      <c r="BP100" s="22">
        <f>IF(BO100=1,SUM($BO$2:BO100),"")</f>
        <v/>
      </c>
    </row>
    <row r="101">
      <c r="AK101" s="19" t="n"/>
      <c r="AL101" s="24" t="n"/>
      <c r="AM101" s="25" t="n"/>
      <c r="AN101" s="24" t="n"/>
      <c r="AO101" s="24" t="n"/>
      <c r="AP101" s="24" t="n"/>
      <c r="AQ101" s="24" t="n"/>
      <c r="AR101" s="24" t="n"/>
      <c r="AS101" s="19" t="n"/>
      <c r="AT101" s="22">
        <f>IFERROR(TRIM(INDEX($A101:$AJ101,MATCH(Lists!$L$2,$A$1:$AJ$1,0))&amp;""),"")</f>
        <v/>
      </c>
      <c r="AU101" s="22">
        <f>IF(AT101="","",IFERROR(TRIM(INDEX($A101:$AJ101,MATCH(Lists!$L$3,$A$1:$AJ$1,0))&amp;""),""))</f>
        <v/>
      </c>
      <c r="AV101" s="22">
        <f>IF(AT101="","",LOWER(IFERROR(TRIM(INDEX($A101:$AJ101,MATCH(Lists!$L$4,$A$1:$AJ$1,0))&amp;""),"")))</f>
        <v/>
      </c>
      <c r="AW101" s="22">
        <f>IF(AT101="","",IFERROR(TRIM(INDEX($A101:$AJ101,MATCH(Lists!$L$5,$A$1:$AJ$1,0))&amp;""),""))</f>
        <v/>
      </c>
      <c r="AX101" s="22">
        <f>IF(AT101="","",IFERROR(TRIM(INDEX($A101:$AJ101,MATCH(Lists!$L$6,$A$1:$AJ$1,0))&amp;""),""))</f>
        <v/>
      </c>
      <c r="AY101" s="22">
        <f>IF(AT101="","",IFERROR(TRIM(INDEX($A101:$AJ101,MATCH(Lists!$L$7,$A$1:$AJ$1,0))&amp;""),""))</f>
        <v/>
      </c>
      <c r="AZ101" s="22">
        <f>IF(AT101="","",IFERROR(TRIM(INDEX($A101:$AJ101,MATCH(Lists!$L$8,$A$1:$AJ$1,0))&amp;""),""))</f>
        <v/>
      </c>
      <c r="BA101" s="22">
        <f>IF(AT101="","",IFERROR(TRIM(INDEX($A101:$AJ101,MATCH(Lists!$L$9,$A$1:$AJ$1,0))&amp;""),""))</f>
        <v/>
      </c>
      <c r="BB101" s="22">
        <f>IF(AT101="","",IFERROR(TRIM(INDEX($A101:$AJ101,MATCH(Lists!$L$10,$A$1:$AJ$1,0))&amp;""),""))</f>
        <v/>
      </c>
      <c r="BC101" s="22">
        <f>IF(AT101="","",IFERROR(TRIM(INDEX($A101:$AJ101,MATCH(Lists!$L$11,$A$1:$AJ$1,0))&amp;""),""))</f>
        <v/>
      </c>
      <c r="BD101" s="22">
        <f>IF(AT101="","",IFERROR(TRIM(INDEX($A101:$AJ101,MATCH(Lists!$L$12,$A$1:$AJ$1,0))&amp;""),""))</f>
        <v/>
      </c>
      <c r="BE101" s="23">
        <f>IF(AT101="","",IFERROR(IF(TRIM(INDEX($A101:$AJ101,MATCH(Lists!$L$13,$A$1:$AJ$1,0))&amp;"")="","",IF(ISNUMBER(INDEX($A101:$AJ101,MATCH(Lists!$L$13,$A$1:$AJ$1,0))),INT(INDEX($A101:$AJ101,MATCH(Lists!$L$13,$A$1:$AJ$1,0))),DATE(VALUE(LEFT(INDEX($A101:$AJ101,MATCH(Lists!$L$13,$A$1:$AJ$1,0)),4)),VALUE(MID(INDEX($A101:$AJ101,MATCH(Lists!$L$13,$A$1:$AJ$1,0)),6,2)),VALUE(MID(INDEX($A101:$AJ101,MATCH(Lists!$L$13,$A$1:$AJ$1,0)),9,2))))),""))</f>
        <v/>
      </c>
      <c r="BF101" s="22">
        <f>IF(AT101="","",IFERROR(TRIM(INDEX($A101:$AJ101,MATCH(Lists!$L$14,$A$1:$AJ$1,0))&amp;""),""))</f>
        <v/>
      </c>
      <c r="BG101" s="23">
        <f>IF(AT101="","",IFERROR(IF(ISNUMBER(INDEX($A101:$AJ101,MATCH(Lists!$L$15,$A$1:$AJ$1,0))),INDEX($A101:$AJ101,MATCH(Lists!$L$15,$A$1:$AJ$1,0)),DATE(VALUE(LEFT(IFERROR(TRIM(INDEX($A101:$AJ101,MATCH(Lists!$L$15,$A$1:$AJ$1,0))&amp;""),""),4)),VALUE(MID(IFERROR(TRIM(INDEX($A101:$AJ101,MATCH(Lists!$L$15,$A$1:$AJ$1,0))&amp;""),""),6,2)),VALUE(MID(IFERROR(TRIM(INDEX($A101:$AJ101,MATCH(Lists!$L$15,$A$1:$AJ$1,0))&amp;""),""),9,2)))+TIME(VALUE(MID(IFERROR(TRIM(INDEX($A101:$AJ101,MATCH(Lists!$L$15,$A$1:$AJ$1,0))&amp;""),""),12,2)),VALUE(MID(IFERROR(TRIM(INDEX($A101:$AJ101,MATCH(Lists!$L$15,$A$1:$AJ$1,0))&amp;""),""),15,2)),VALUE(MID(IFERROR(TRIM(INDEX($A101:$AJ101,MATCH(Lists!$L$15,$A$1:$AJ$1,0))&amp;""),""),18,2)))),""))</f>
        <v/>
      </c>
      <c r="BH101" s="22">
        <f>IF(AT101="","",IF(AL101="","New",AL101))</f>
        <v/>
      </c>
      <c r="BI101" s="22">
        <f>IF(AT101="",0,IF(OR(BH101="Hired",BH101="Not now"),0,1))</f>
        <v/>
      </c>
      <c r="BJ101" s="22">
        <f>IF(AT101="","",IF(COUNTIF(AN101:AQ101,"No")&gt;0,"Has a No",IF(COUNTIF(AN101:AQ101,"Yes")=4,"All yes","Still checking")))</f>
        <v/>
      </c>
      <c r="BK101" s="22">
        <f>IF(AT101="","",IF(AND(BH101="New",NOT(ISNUMBER(AM101)),ISNUMBER(BG101)),IF(Pipeline!$M$14-INT(BG101)&gt;Pipeline!$M$15,"Reply due",""),""))</f>
        <v/>
      </c>
      <c r="BL101" s="22">
        <f>IF(AT101="","",IF(AND(ISNUMBER(AM101),ISNUMBER(BG101)),MAX(0,AM101-INT(BG101)),""))</f>
        <v/>
      </c>
      <c r="BM101" s="22">
        <f>IF(BI101=0,0,IF(AND(OR('Shift match'!$B$5="",ISNUMBER(SEARCH('Shift match'!$B$5,AY101))),OR('Shift match'!$B$6="",ISNUMBER(SEARCH('Shift match'!$B$6,BA101)))),1,0))</f>
        <v/>
      </c>
      <c r="BN101" s="22">
        <f>IF(BM101=1,SUM($BM$2:BM101),"")</f>
        <v/>
      </c>
      <c r="BO101" s="22">
        <f>IF(AT101="",0,IF(AX101="",0,IF(COUNTIF($AX$2:AX101,AX101)=1,1,0)))</f>
        <v/>
      </c>
      <c r="BP101" s="22">
        <f>IF(BO101=1,SUM($BO$2:BO101),"")</f>
        <v/>
      </c>
    </row>
    <row r="102">
      <c r="AK102" s="19" t="n"/>
      <c r="AL102" s="24" t="n"/>
      <c r="AM102" s="25" t="n"/>
      <c r="AN102" s="24" t="n"/>
      <c r="AO102" s="24" t="n"/>
      <c r="AP102" s="24" t="n"/>
      <c r="AQ102" s="24" t="n"/>
      <c r="AR102" s="24" t="n"/>
      <c r="AS102" s="19" t="n"/>
      <c r="AT102" s="22">
        <f>IFERROR(TRIM(INDEX($A102:$AJ102,MATCH(Lists!$L$2,$A$1:$AJ$1,0))&amp;""),"")</f>
        <v/>
      </c>
      <c r="AU102" s="22">
        <f>IF(AT102="","",IFERROR(TRIM(INDEX($A102:$AJ102,MATCH(Lists!$L$3,$A$1:$AJ$1,0))&amp;""),""))</f>
        <v/>
      </c>
      <c r="AV102" s="22">
        <f>IF(AT102="","",LOWER(IFERROR(TRIM(INDEX($A102:$AJ102,MATCH(Lists!$L$4,$A$1:$AJ$1,0))&amp;""),"")))</f>
        <v/>
      </c>
      <c r="AW102" s="22">
        <f>IF(AT102="","",IFERROR(TRIM(INDEX($A102:$AJ102,MATCH(Lists!$L$5,$A$1:$AJ$1,0))&amp;""),""))</f>
        <v/>
      </c>
      <c r="AX102" s="22">
        <f>IF(AT102="","",IFERROR(TRIM(INDEX($A102:$AJ102,MATCH(Lists!$L$6,$A$1:$AJ$1,0))&amp;""),""))</f>
        <v/>
      </c>
      <c r="AY102" s="22">
        <f>IF(AT102="","",IFERROR(TRIM(INDEX($A102:$AJ102,MATCH(Lists!$L$7,$A$1:$AJ$1,0))&amp;""),""))</f>
        <v/>
      </c>
      <c r="AZ102" s="22">
        <f>IF(AT102="","",IFERROR(TRIM(INDEX($A102:$AJ102,MATCH(Lists!$L$8,$A$1:$AJ$1,0))&amp;""),""))</f>
        <v/>
      </c>
      <c r="BA102" s="22">
        <f>IF(AT102="","",IFERROR(TRIM(INDEX($A102:$AJ102,MATCH(Lists!$L$9,$A$1:$AJ$1,0))&amp;""),""))</f>
        <v/>
      </c>
      <c r="BB102" s="22">
        <f>IF(AT102="","",IFERROR(TRIM(INDEX($A102:$AJ102,MATCH(Lists!$L$10,$A$1:$AJ$1,0))&amp;""),""))</f>
        <v/>
      </c>
      <c r="BC102" s="22">
        <f>IF(AT102="","",IFERROR(TRIM(INDEX($A102:$AJ102,MATCH(Lists!$L$11,$A$1:$AJ$1,0))&amp;""),""))</f>
        <v/>
      </c>
      <c r="BD102" s="22">
        <f>IF(AT102="","",IFERROR(TRIM(INDEX($A102:$AJ102,MATCH(Lists!$L$12,$A$1:$AJ$1,0))&amp;""),""))</f>
        <v/>
      </c>
      <c r="BE102" s="23">
        <f>IF(AT102="","",IFERROR(IF(TRIM(INDEX($A102:$AJ102,MATCH(Lists!$L$13,$A$1:$AJ$1,0))&amp;"")="","",IF(ISNUMBER(INDEX($A102:$AJ102,MATCH(Lists!$L$13,$A$1:$AJ$1,0))),INT(INDEX($A102:$AJ102,MATCH(Lists!$L$13,$A$1:$AJ$1,0))),DATE(VALUE(LEFT(INDEX($A102:$AJ102,MATCH(Lists!$L$13,$A$1:$AJ$1,0)),4)),VALUE(MID(INDEX($A102:$AJ102,MATCH(Lists!$L$13,$A$1:$AJ$1,0)),6,2)),VALUE(MID(INDEX($A102:$AJ102,MATCH(Lists!$L$13,$A$1:$AJ$1,0)),9,2))))),""))</f>
        <v/>
      </c>
      <c r="BF102" s="22">
        <f>IF(AT102="","",IFERROR(TRIM(INDEX($A102:$AJ102,MATCH(Lists!$L$14,$A$1:$AJ$1,0))&amp;""),""))</f>
        <v/>
      </c>
      <c r="BG102" s="23">
        <f>IF(AT102="","",IFERROR(IF(ISNUMBER(INDEX($A102:$AJ102,MATCH(Lists!$L$15,$A$1:$AJ$1,0))),INDEX($A102:$AJ102,MATCH(Lists!$L$15,$A$1:$AJ$1,0)),DATE(VALUE(LEFT(IFERROR(TRIM(INDEX($A102:$AJ102,MATCH(Lists!$L$15,$A$1:$AJ$1,0))&amp;""),""),4)),VALUE(MID(IFERROR(TRIM(INDEX($A102:$AJ102,MATCH(Lists!$L$15,$A$1:$AJ$1,0))&amp;""),""),6,2)),VALUE(MID(IFERROR(TRIM(INDEX($A102:$AJ102,MATCH(Lists!$L$15,$A$1:$AJ$1,0))&amp;""),""),9,2)))+TIME(VALUE(MID(IFERROR(TRIM(INDEX($A102:$AJ102,MATCH(Lists!$L$15,$A$1:$AJ$1,0))&amp;""),""),12,2)),VALUE(MID(IFERROR(TRIM(INDEX($A102:$AJ102,MATCH(Lists!$L$15,$A$1:$AJ$1,0))&amp;""),""),15,2)),VALUE(MID(IFERROR(TRIM(INDEX($A102:$AJ102,MATCH(Lists!$L$15,$A$1:$AJ$1,0))&amp;""),""),18,2)))),""))</f>
        <v/>
      </c>
      <c r="BH102" s="22">
        <f>IF(AT102="","",IF(AL102="","New",AL102))</f>
        <v/>
      </c>
      <c r="BI102" s="22">
        <f>IF(AT102="",0,IF(OR(BH102="Hired",BH102="Not now"),0,1))</f>
        <v/>
      </c>
      <c r="BJ102" s="22">
        <f>IF(AT102="","",IF(COUNTIF(AN102:AQ102,"No")&gt;0,"Has a No",IF(COUNTIF(AN102:AQ102,"Yes")=4,"All yes","Still checking")))</f>
        <v/>
      </c>
      <c r="BK102" s="22">
        <f>IF(AT102="","",IF(AND(BH102="New",NOT(ISNUMBER(AM102)),ISNUMBER(BG102)),IF(Pipeline!$M$14-INT(BG102)&gt;Pipeline!$M$15,"Reply due",""),""))</f>
        <v/>
      </c>
      <c r="BL102" s="22">
        <f>IF(AT102="","",IF(AND(ISNUMBER(AM102),ISNUMBER(BG102)),MAX(0,AM102-INT(BG102)),""))</f>
        <v/>
      </c>
      <c r="BM102" s="22">
        <f>IF(BI102=0,0,IF(AND(OR('Shift match'!$B$5="",ISNUMBER(SEARCH('Shift match'!$B$5,AY102))),OR('Shift match'!$B$6="",ISNUMBER(SEARCH('Shift match'!$B$6,BA102)))),1,0))</f>
        <v/>
      </c>
      <c r="BN102" s="22">
        <f>IF(BM102=1,SUM($BM$2:BM102),"")</f>
        <v/>
      </c>
      <c r="BO102" s="22">
        <f>IF(AT102="",0,IF(AX102="",0,IF(COUNTIF($AX$2:AX102,AX102)=1,1,0)))</f>
        <v/>
      </c>
      <c r="BP102" s="22">
        <f>IF(BO102=1,SUM($BO$2:BO102),"")</f>
        <v/>
      </c>
    </row>
    <row r="103">
      <c r="AK103" s="19" t="n"/>
      <c r="AL103" s="24" t="n"/>
      <c r="AM103" s="25" t="n"/>
      <c r="AN103" s="24" t="n"/>
      <c r="AO103" s="24" t="n"/>
      <c r="AP103" s="24" t="n"/>
      <c r="AQ103" s="24" t="n"/>
      <c r="AR103" s="24" t="n"/>
      <c r="AS103" s="19" t="n"/>
      <c r="AT103" s="22">
        <f>IFERROR(TRIM(INDEX($A103:$AJ103,MATCH(Lists!$L$2,$A$1:$AJ$1,0))&amp;""),"")</f>
        <v/>
      </c>
      <c r="AU103" s="22">
        <f>IF(AT103="","",IFERROR(TRIM(INDEX($A103:$AJ103,MATCH(Lists!$L$3,$A$1:$AJ$1,0))&amp;""),""))</f>
        <v/>
      </c>
      <c r="AV103" s="22">
        <f>IF(AT103="","",LOWER(IFERROR(TRIM(INDEX($A103:$AJ103,MATCH(Lists!$L$4,$A$1:$AJ$1,0))&amp;""),"")))</f>
        <v/>
      </c>
      <c r="AW103" s="22">
        <f>IF(AT103="","",IFERROR(TRIM(INDEX($A103:$AJ103,MATCH(Lists!$L$5,$A$1:$AJ$1,0))&amp;""),""))</f>
        <v/>
      </c>
      <c r="AX103" s="22">
        <f>IF(AT103="","",IFERROR(TRIM(INDEX($A103:$AJ103,MATCH(Lists!$L$6,$A$1:$AJ$1,0))&amp;""),""))</f>
        <v/>
      </c>
      <c r="AY103" s="22">
        <f>IF(AT103="","",IFERROR(TRIM(INDEX($A103:$AJ103,MATCH(Lists!$L$7,$A$1:$AJ$1,0))&amp;""),""))</f>
        <v/>
      </c>
      <c r="AZ103" s="22">
        <f>IF(AT103="","",IFERROR(TRIM(INDEX($A103:$AJ103,MATCH(Lists!$L$8,$A$1:$AJ$1,0))&amp;""),""))</f>
        <v/>
      </c>
      <c r="BA103" s="22">
        <f>IF(AT103="","",IFERROR(TRIM(INDEX($A103:$AJ103,MATCH(Lists!$L$9,$A$1:$AJ$1,0))&amp;""),""))</f>
        <v/>
      </c>
      <c r="BB103" s="22">
        <f>IF(AT103="","",IFERROR(TRIM(INDEX($A103:$AJ103,MATCH(Lists!$L$10,$A$1:$AJ$1,0))&amp;""),""))</f>
        <v/>
      </c>
      <c r="BC103" s="22">
        <f>IF(AT103="","",IFERROR(TRIM(INDEX($A103:$AJ103,MATCH(Lists!$L$11,$A$1:$AJ$1,0))&amp;""),""))</f>
        <v/>
      </c>
      <c r="BD103" s="22">
        <f>IF(AT103="","",IFERROR(TRIM(INDEX($A103:$AJ103,MATCH(Lists!$L$12,$A$1:$AJ$1,0))&amp;""),""))</f>
        <v/>
      </c>
      <c r="BE103" s="23">
        <f>IF(AT103="","",IFERROR(IF(TRIM(INDEX($A103:$AJ103,MATCH(Lists!$L$13,$A$1:$AJ$1,0))&amp;"")="","",IF(ISNUMBER(INDEX($A103:$AJ103,MATCH(Lists!$L$13,$A$1:$AJ$1,0))),INT(INDEX($A103:$AJ103,MATCH(Lists!$L$13,$A$1:$AJ$1,0))),DATE(VALUE(LEFT(INDEX($A103:$AJ103,MATCH(Lists!$L$13,$A$1:$AJ$1,0)),4)),VALUE(MID(INDEX($A103:$AJ103,MATCH(Lists!$L$13,$A$1:$AJ$1,0)),6,2)),VALUE(MID(INDEX($A103:$AJ103,MATCH(Lists!$L$13,$A$1:$AJ$1,0)),9,2))))),""))</f>
        <v/>
      </c>
      <c r="BF103" s="22">
        <f>IF(AT103="","",IFERROR(TRIM(INDEX($A103:$AJ103,MATCH(Lists!$L$14,$A$1:$AJ$1,0))&amp;""),""))</f>
        <v/>
      </c>
      <c r="BG103" s="23">
        <f>IF(AT103="","",IFERROR(IF(ISNUMBER(INDEX($A103:$AJ103,MATCH(Lists!$L$15,$A$1:$AJ$1,0))),INDEX($A103:$AJ103,MATCH(Lists!$L$15,$A$1:$AJ$1,0)),DATE(VALUE(LEFT(IFERROR(TRIM(INDEX($A103:$AJ103,MATCH(Lists!$L$15,$A$1:$AJ$1,0))&amp;""),""),4)),VALUE(MID(IFERROR(TRIM(INDEX($A103:$AJ103,MATCH(Lists!$L$15,$A$1:$AJ$1,0))&amp;""),""),6,2)),VALUE(MID(IFERROR(TRIM(INDEX($A103:$AJ103,MATCH(Lists!$L$15,$A$1:$AJ$1,0))&amp;""),""),9,2)))+TIME(VALUE(MID(IFERROR(TRIM(INDEX($A103:$AJ103,MATCH(Lists!$L$15,$A$1:$AJ$1,0))&amp;""),""),12,2)),VALUE(MID(IFERROR(TRIM(INDEX($A103:$AJ103,MATCH(Lists!$L$15,$A$1:$AJ$1,0))&amp;""),""),15,2)),VALUE(MID(IFERROR(TRIM(INDEX($A103:$AJ103,MATCH(Lists!$L$15,$A$1:$AJ$1,0))&amp;""),""),18,2)))),""))</f>
        <v/>
      </c>
      <c r="BH103" s="22">
        <f>IF(AT103="","",IF(AL103="","New",AL103))</f>
        <v/>
      </c>
      <c r="BI103" s="22">
        <f>IF(AT103="",0,IF(OR(BH103="Hired",BH103="Not now"),0,1))</f>
        <v/>
      </c>
      <c r="BJ103" s="22">
        <f>IF(AT103="","",IF(COUNTIF(AN103:AQ103,"No")&gt;0,"Has a No",IF(COUNTIF(AN103:AQ103,"Yes")=4,"All yes","Still checking")))</f>
        <v/>
      </c>
      <c r="BK103" s="22">
        <f>IF(AT103="","",IF(AND(BH103="New",NOT(ISNUMBER(AM103)),ISNUMBER(BG103)),IF(Pipeline!$M$14-INT(BG103)&gt;Pipeline!$M$15,"Reply due",""),""))</f>
        <v/>
      </c>
      <c r="BL103" s="22">
        <f>IF(AT103="","",IF(AND(ISNUMBER(AM103),ISNUMBER(BG103)),MAX(0,AM103-INT(BG103)),""))</f>
        <v/>
      </c>
      <c r="BM103" s="22">
        <f>IF(BI103=0,0,IF(AND(OR('Shift match'!$B$5="",ISNUMBER(SEARCH('Shift match'!$B$5,AY103))),OR('Shift match'!$B$6="",ISNUMBER(SEARCH('Shift match'!$B$6,BA103)))),1,0))</f>
        <v/>
      </c>
      <c r="BN103" s="22">
        <f>IF(BM103=1,SUM($BM$2:BM103),"")</f>
        <v/>
      </c>
      <c r="BO103" s="22">
        <f>IF(AT103="",0,IF(AX103="",0,IF(COUNTIF($AX$2:AX103,AX103)=1,1,0)))</f>
        <v/>
      </c>
      <c r="BP103" s="22">
        <f>IF(BO103=1,SUM($BO$2:BO103),"")</f>
        <v/>
      </c>
    </row>
    <row r="104">
      <c r="AK104" s="19" t="n"/>
      <c r="AL104" s="24" t="n"/>
      <c r="AM104" s="25" t="n"/>
      <c r="AN104" s="24" t="n"/>
      <c r="AO104" s="24" t="n"/>
      <c r="AP104" s="24" t="n"/>
      <c r="AQ104" s="24" t="n"/>
      <c r="AR104" s="24" t="n"/>
      <c r="AS104" s="19" t="n"/>
      <c r="AT104" s="22">
        <f>IFERROR(TRIM(INDEX($A104:$AJ104,MATCH(Lists!$L$2,$A$1:$AJ$1,0))&amp;""),"")</f>
        <v/>
      </c>
      <c r="AU104" s="22">
        <f>IF(AT104="","",IFERROR(TRIM(INDEX($A104:$AJ104,MATCH(Lists!$L$3,$A$1:$AJ$1,0))&amp;""),""))</f>
        <v/>
      </c>
      <c r="AV104" s="22">
        <f>IF(AT104="","",LOWER(IFERROR(TRIM(INDEX($A104:$AJ104,MATCH(Lists!$L$4,$A$1:$AJ$1,0))&amp;""),"")))</f>
        <v/>
      </c>
      <c r="AW104" s="22">
        <f>IF(AT104="","",IFERROR(TRIM(INDEX($A104:$AJ104,MATCH(Lists!$L$5,$A$1:$AJ$1,0))&amp;""),""))</f>
        <v/>
      </c>
      <c r="AX104" s="22">
        <f>IF(AT104="","",IFERROR(TRIM(INDEX($A104:$AJ104,MATCH(Lists!$L$6,$A$1:$AJ$1,0))&amp;""),""))</f>
        <v/>
      </c>
      <c r="AY104" s="22">
        <f>IF(AT104="","",IFERROR(TRIM(INDEX($A104:$AJ104,MATCH(Lists!$L$7,$A$1:$AJ$1,0))&amp;""),""))</f>
        <v/>
      </c>
      <c r="AZ104" s="22">
        <f>IF(AT104="","",IFERROR(TRIM(INDEX($A104:$AJ104,MATCH(Lists!$L$8,$A$1:$AJ$1,0))&amp;""),""))</f>
        <v/>
      </c>
      <c r="BA104" s="22">
        <f>IF(AT104="","",IFERROR(TRIM(INDEX($A104:$AJ104,MATCH(Lists!$L$9,$A$1:$AJ$1,0))&amp;""),""))</f>
        <v/>
      </c>
      <c r="BB104" s="22">
        <f>IF(AT104="","",IFERROR(TRIM(INDEX($A104:$AJ104,MATCH(Lists!$L$10,$A$1:$AJ$1,0))&amp;""),""))</f>
        <v/>
      </c>
      <c r="BC104" s="22">
        <f>IF(AT104="","",IFERROR(TRIM(INDEX($A104:$AJ104,MATCH(Lists!$L$11,$A$1:$AJ$1,0))&amp;""),""))</f>
        <v/>
      </c>
      <c r="BD104" s="22">
        <f>IF(AT104="","",IFERROR(TRIM(INDEX($A104:$AJ104,MATCH(Lists!$L$12,$A$1:$AJ$1,0))&amp;""),""))</f>
        <v/>
      </c>
      <c r="BE104" s="23">
        <f>IF(AT104="","",IFERROR(IF(TRIM(INDEX($A104:$AJ104,MATCH(Lists!$L$13,$A$1:$AJ$1,0))&amp;"")="","",IF(ISNUMBER(INDEX($A104:$AJ104,MATCH(Lists!$L$13,$A$1:$AJ$1,0))),INT(INDEX($A104:$AJ104,MATCH(Lists!$L$13,$A$1:$AJ$1,0))),DATE(VALUE(LEFT(INDEX($A104:$AJ104,MATCH(Lists!$L$13,$A$1:$AJ$1,0)),4)),VALUE(MID(INDEX($A104:$AJ104,MATCH(Lists!$L$13,$A$1:$AJ$1,0)),6,2)),VALUE(MID(INDEX($A104:$AJ104,MATCH(Lists!$L$13,$A$1:$AJ$1,0)),9,2))))),""))</f>
        <v/>
      </c>
      <c r="BF104" s="22">
        <f>IF(AT104="","",IFERROR(TRIM(INDEX($A104:$AJ104,MATCH(Lists!$L$14,$A$1:$AJ$1,0))&amp;""),""))</f>
        <v/>
      </c>
      <c r="BG104" s="23">
        <f>IF(AT104="","",IFERROR(IF(ISNUMBER(INDEX($A104:$AJ104,MATCH(Lists!$L$15,$A$1:$AJ$1,0))),INDEX($A104:$AJ104,MATCH(Lists!$L$15,$A$1:$AJ$1,0)),DATE(VALUE(LEFT(IFERROR(TRIM(INDEX($A104:$AJ104,MATCH(Lists!$L$15,$A$1:$AJ$1,0))&amp;""),""),4)),VALUE(MID(IFERROR(TRIM(INDEX($A104:$AJ104,MATCH(Lists!$L$15,$A$1:$AJ$1,0))&amp;""),""),6,2)),VALUE(MID(IFERROR(TRIM(INDEX($A104:$AJ104,MATCH(Lists!$L$15,$A$1:$AJ$1,0))&amp;""),""),9,2)))+TIME(VALUE(MID(IFERROR(TRIM(INDEX($A104:$AJ104,MATCH(Lists!$L$15,$A$1:$AJ$1,0))&amp;""),""),12,2)),VALUE(MID(IFERROR(TRIM(INDEX($A104:$AJ104,MATCH(Lists!$L$15,$A$1:$AJ$1,0))&amp;""),""),15,2)),VALUE(MID(IFERROR(TRIM(INDEX($A104:$AJ104,MATCH(Lists!$L$15,$A$1:$AJ$1,0))&amp;""),""),18,2)))),""))</f>
        <v/>
      </c>
      <c r="BH104" s="22">
        <f>IF(AT104="","",IF(AL104="","New",AL104))</f>
        <v/>
      </c>
      <c r="BI104" s="22">
        <f>IF(AT104="",0,IF(OR(BH104="Hired",BH104="Not now"),0,1))</f>
        <v/>
      </c>
      <c r="BJ104" s="22">
        <f>IF(AT104="","",IF(COUNTIF(AN104:AQ104,"No")&gt;0,"Has a No",IF(COUNTIF(AN104:AQ104,"Yes")=4,"All yes","Still checking")))</f>
        <v/>
      </c>
      <c r="BK104" s="22">
        <f>IF(AT104="","",IF(AND(BH104="New",NOT(ISNUMBER(AM104)),ISNUMBER(BG104)),IF(Pipeline!$M$14-INT(BG104)&gt;Pipeline!$M$15,"Reply due",""),""))</f>
        <v/>
      </c>
      <c r="BL104" s="22">
        <f>IF(AT104="","",IF(AND(ISNUMBER(AM104),ISNUMBER(BG104)),MAX(0,AM104-INT(BG104)),""))</f>
        <v/>
      </c>
      <c r="BM104" s="22">
        <f>IF(BI104=0,0,IF(AND(OR('Shift match'!$B$5="",ISNUMBER(SEARCH('Shift match'!$B$5,AY104))),OR('Shift match'!$B$6="",ISNUMBER(SEARCH('Shift match'!$B$6,BA104)))),1,0))</f>
        <v/>
      </c>
      <c r="BN104" s="22">
        <f>IF(BM104=1,SUM($BM$2:BM104),"")</f>
        <v/>
      </c>
      <c r="BO104" s="22">
        <f>IF(AT104="",0,IF(AX104="",0,IF(COUNTIF($AX$2:AX104,AX104)=1,1,0)))</f>
        <v/>
      </c>
      <c r="BP104" s="22">
        <f>IF(BO104=1,SUM($BO$2:BO104),"")</f>
        <v/>
      </c>
    </row>
    <row r="105">
      <c r="AK105" s="19" t="n"/>
      <c r="AL105" s="24" t="n"/>
      <c r="AM105" s="25" t="n"/>
      <c r="AN105" s="24" t="n"/>
      <c r="AO105" s="24" t="n"/>
      <c r="AP105" s="24" t="n"/>
      <c r="AQ105" s="24" t="n"/>
      <c r="AR105" s="24" t="n"/>
      <c r="AS105" s="19" t="n"/>
      <c r="AT105" s="22">
        <f>IFERROR(TRIM(INDEX($A105:$AJ105,MATCH(Lists!$L$2,$A$1:$AJ$1,0))&amp;""),"")</f>
        <v/>
      </c>
      <c r="AU105" s="22">
        <f>IF(AT105="","",IFERROR(TRIM(INDEX($A105:$AJ105,MATCH(Lists!$L$3,$A$1:$AJ$1,0))&amp;""),""))</f>
        <v/>
      </c>
      <c r="AV105" s="22">
        <f>IF(AT105="","",LOWER(IFERROR(TRIM(INDEX($A105:$AJ105,MATCH(Lists!$L$4,$A$1:$AJ$1,0))&amp;""),"")))</f>
        <v/>
      </c>
      <c r="AW105" s="22">
        <f>IF(AT105="","",IFERROR(TRIM(INDEX($A105:$AJ105,MATCH(Lists!$L$5,$A$1:$AJ$1,0))&amp;""),""))</f>
        <v/>
      </c>
      <c r="AX105" s="22">
        <f>IF(AT105="","",IFERROR(TRIM(INDEX($A105:$AJ105,MATCH(Lists!$L$6,$A$1:$AJ$1,0))&amp;""),""))</f>
        <v/>
      </c>
      <c r="AY105" s="22">
        <f>IF(AT105="","",IFERROR(TRIM(INDEX($A105:$AJ105,MATCH(Lists!$L$7,$A$1:$AJ$1,0))&amp;""),""))</f>
        <v/>
      </c>
      <c r="AZ105" s="22">
        <f>IF(AT105="","",IFERROR(TRIM(INDEX($A105:$AJ105,MATCH(Lists!$L$8,$A$1:$AJ$1,0))&amp;""),""))</f>
        <v/>
      </c>
      <c r="BA105" s="22">
        <f>IF(AT105="","",IFERROR(TRIM(INDEX($A105:$AJ105,MATCH(Lists!$L$9,$A$1:$AJ$1,0))&amp;""),""))</f>
        <v/>
      </c>
      <c r="BB105" s="22">
        <f>IF(AT105="","",IFERROR(TRIM(INDEX($A105:$AJ105,MATCH(Lists!$L$10,$A$1:$AJ$1,0))&amp;""),""))</f>
        <v/>
      </c>
      <c r="BC105" s="22">
        <f>IF(AT105="","",IFERROR(TRIM(INDEX($A105:$AJ105,MATCH(Lists!$L$11,$A$1:$AJ$1,0))&amp;""),""))</f>
        <v/>
      </c>
      <c r="BD105" s="22">
        <f>IF(AT105="","",IFERROR(TRIM(INDEX($A105:$AJ105,MATCH(Lists!$L$12,$A$1:$AJ$1,0))&amp;""),""))</f>
        <v/>
      </c>
      <c r="BE105" s="23">
        <f>IF(AT105="","",IFERROR(IF(TRIM(INDEX($A105:$AJ105,MATCH(Lists!$L$13,$A$1:$AJ$1,0))&amp;"")="","",IF(ISNUMBER(INDEX($A105:$AJ105,MATCH(Lists!$L$13,$A$1:$AJ$1,0))),INT(INDEX($A105:$AJ105,MATCH(Lists!$L$13,$A$1:$AJ$1,0))),DATE(VALUE(LEFT(INDEX($A105:$AJ105,MATCH(Lists!$L$13,$A$1:$AJ$1,0)),4)),VALUE(MID(INDEX($A105:$AJ105,MATCH(Lists!$L$13,$A$1:$AJ$1,0)),6,2)),VALUE(MID(INDEX($A105:$AJ105,MATCH(Lists!$L$13,$A$1:$AJ$1,0)),9,2))))),""))</f>
        <v/>
      </c>
      <c r="BF105" s="22">
        <f>IF(AT105="","",IFERROR(TRIM(INDEX($A105:$AJ105,MATCH(Lists!$L$14,$A$1:$AJ$1,0))&amp;""),""))</f>
        <v/>
      </c>
      <c r="BG105" s="23">
        <f>IF(AT105="","",IFERROR(IF(ISNUMBER(INDEX($A105:$AJ105,MATCH(Lists!$L$15,$A$1:$AJ$1,0))),INDEX($A105:$AJ105,MATCH(Lists!$L$15,$A$1:$AJ$1,0)),DATE(VALUE(LEFT(IFERROR(TRIM(INDEX($A105:$AJ105,MATCH(Lists!$L$15,$A$1:$AJ$1,0))&amp;""),""),4)),VALUE(MID(IFERROR(TRIM(INDEX($A105:$AJ105,MATCH(Lists!$L$15,$A$1:$AJ$1,0))&amp;""),""),6,2)),VALUE(MID(IFERROR(TRIM(INDEX($A105:$AJ105,MATCH(Lists!$L$15,$A$1:$AJ$1,0))&amp;""),""),9,2)))+TIME(VALUE(MID(IFERROR(TRIM(INDEX($A105:$AJ105,MATCH(Lists!$L$15,$A$1:$AJ$1,0))&amp;""),""),12,2)),VALUE(MID(IFERROR(TRIM(INDEX($A105:$AJ105,MATCH(Lists!$L$15,$A$1:$AJ$1,0))&amp;""),""),15,2)),VALUE(MID(IFERROR(TRIM(INDEX($A105:$AJ105,MATCH(Lists!$L$15,$A$1:$AJ$1,0))&amp;""),""),18,2)))),""))</f>
        <v/>
      </c>
      <c r="BH105" s="22">
        <f>IF(AT105="","",IF(AL105="","New",AL105))</f>
        <v/>
      </c>
      <c r="BI105" s="22">
        <f>IF(AT105="",0,IF(OR(BH105="Hired",BH105="Not now"),0,1))</f>
        <v/>
      </c>
      <c r="BJ105" s="22">
        <f>IF(AT105="","",IF(COUNTIF(AN105:AQ105,"No")&gt;0,"Has a No",IF(COUNTIF(AN105:AQ105,"Yes")=4,"All yes","Still checking")))</f>
        <v/>
      </c>
      <c r="BK105" s="22">
        <f>IF(AT105="","",IF(AND(BH105="New",NOT(ISNUMBER(AM105)),ISNUMBER(BG105)),IF(Pipeline!$M$14-INT(BG105)&gt;Pipeline!$M$15,"Reply due",""),""))</f>
        <v/>
      </c>
      <c r="BL105" s="22">
        <f>IF(AT105="","",IF(AND(ISNUMBER(AM105),ISNUMBER(BG105)),MAX(0,AM105-INT(BG105)),""))</f>
        <v/>
      </c>
      <c r="BM105" s="22">
        <f>IF(BI105=0,0,IF(AND(OR('Shift match'!$B$5="",ISNUMBER(SEARCH('Shift match'!$B$5,AY105))),OR('Shift match'!$B$6="",ISNUMBER(SEARCH('Shift match'!$B$6,BA105)))),1,0))</f>
        <v/>
      </c>
      <c r="BN105" s="22">
        <f>IF(BM105=1,SUM($BM$2:BM105),"")</f>
        <v/>
      </c>
      <c r="BO105" s="22">
        <f>IF(AT105="",0,IF(AX105="",0,IF(COUNTIF($AX$2:AX105,AX105)=1,1,0)))</f>
        <v/>
      </c>
      <c r="BP105" s="22">
        <f>IF(BO105=1,SUM($BO$2:BO105),"")</f>
        <v/>
      </c>
    </row>
    <row r="106">
      <c r="AK106" s="19" t="n"/>
      <c r="AL106" s="24" t="n"/>
      <c r="AM106" s="25" t="n"/>
      <c r="AN106" s="24" t="n"/>
      <c r="AO106" s="24" t="n"/>
      <c r="AP106" s="24" t="n"/>
      <c r="AQ106" s="24" t="n"/>
      <c r="AR106" s="24" t="n"/>
      <c r="AS106" s="19" t="n"/>
      <c r="AT106" s="22">
        <f>IFERROR(TRIM(INDEX($A106:$AJ106,MATCH(Lists!$L$2,$A$1:$AJ$1,0))&amp;""),"")</f>
        <v/>
      </c>
      <c r="AU106" s="22">
        <f>IF(AT106="","",IFERROR(TRIM(INDEX($A106:$AJ106,MATCH(Lists!$L$3,$A$1:$AJ$1,0))&amp;""),""))</f>
        <v/>
      </c>
      <c r="AV106" s="22">
        <f>IF(AT106="","",LOWER(IFERROR(TRIM(INDEX($A106:$AJ106,MATCH(Lists!$L$4,$A$1:$AJ$1,0))&amp;""),"")))</f>
        <v/>
      </c>
      <c r="AW106" s="22">
        <f>IF(AT106="","",IFERROR(TRIM(INDEX($A106:$AJ106,MATCH(Lists!$L$5,$A$1:$AJ$1,0))&amp;""),""))</f>
        <v/>
      </c>
      <c r="AX106" s="22">
        <f>IF(AT106="","",IFERROR(TRIM(INDEX($A106:$AJ106,MATCH(Lists!$L$6,$A$1:$AJ$1,0))&amp;""),""))</f>
        <v/>
      </c>
      <c r="AY106" s="22">
        <f>IF(AT106="","",IFERROR(TRIM(INDEX($A106:$AJ106,MATCH(Lists!$L$7,$A$1:$AJ$1,0))&amp;""),""))</f>
        <v/>
      </c>
      <c r="AZ106" s="22">
        <f>IF(AT106="","",IFERROR(TRIM(INDEX($A106:$AJ106,MATCH(Lists!$L$8,$A$1:$AJ$1,0))&amp;""),""))</f>
        <v/>
      </c>
      <c r="BA106" s="22">
        <f>IF(AT106="","",IFERROR(TRIM(INDEX($A106:$AJ106,MATCH(Lists!$L$9,$A$1:$AJ$1,0))&amp;""),""))</f>
        <v/>
      </c>
      <c r="BB106" s="22">
        <f>IF(AT106="","",IFERROR(TRIM(INDEX($A106:$AJ106,MATCH(Lists!$L$10,$A$1:$AJ$1,0))&amp;""),""))</f>
        <v/>
      </c>
      <c r="BC106" s="22">
        <f>IF(AT106="","",IFERROR(TRIM(INDEX($A106:$AJ106,MATCH(Lists!$L$11,$A$1:$AJ$1,0))&amp;""),""))</f>
        <v/>
      </c>
      <c r="BD106" s="22">
        <f>IF(AT106="","",IFERROR(TRIM(INDEX($A106:$AJ106,MATCH(Lists!$L$12,$A$1:$AJ$1,0))&amp;""),""))</f>
        <v/>
      </c>
      <c r="BE106" s="23">
        <f>IF(AT106="","",IFERROR(IF(TRIM(INDEX($A106:$AJ106,MATCH(Lists!$L$13,$A$1:$AJ$1,0))&amp;"")="","",IF(ISNUMBER(INDEX($A106:$AJ106,MATCH(Lists!$L$13,$A$1:$AJ$1,0))),INT(INDEX($A106:$AJ106,MATCH(Lists!$L$13,$A$1:$AJ$1,0))),DATE(VALUE(LEFT(INDEX($A106:$AJ106,MATCH(Lists!$L$13,$A$1:$AJ$1,0)),4)),VALUE(MID(INDEX($A106:$AJ106,MATCH(Lists!$L$13,$A$1:$AJ$1,0)),6,2)),VALUE(MID(INDEX($A106:$AJ106,MATCH(Lists!$L$13,$A$1:$AJ$1,0)),9,2))))),""))</f>
        <v/>
      </c>
      <c r="BF106" s="22">
        <f>IF(AT106="","",IFERROR(TRIM(INDEX($A106:$AJ106,MATCH(Lists!$L$14,$A$1:$AJ$1,0))&amp;""),""))</f>
        <v/>
      </c>
      <c r="BG106" s="23">
        <f>IF(AT106="","",IFERROR(IF(ISNUMBER(INDEX($A106:$AJ106,MATCH(Lists!$L$15,$A$1:$AJ$1,0))),INDEX($A106:$AJ106,MATCH(Lists!$L$15,$A$1:$AJ$1,0)),DATE(VALUE(LEFT(IFERROR(TRIM(INDEX($A106:$AJ106,MATCH(Lists!$L$15,$A$1:$AJ$1,0))&amp;""),""),4)),VALUE(MID(IFERROR(TRIM(INDEX($A106:$AJ106,MATCH(Lists!$L$15,$A$1:$AJ$1,0))&amp;""),""),6,2)),VALUE(MID(IFERROR(TRIM(INDEX($A106:$AJ106,MATCH(Lists!$L$15,$A$1:$AJ$1,0))&amp;""),""),9,2)))+TIME(VALUE(MID(IFERROR(TRIM(INDEX($A106:$AJ106,MATCH(Lists!$L$15,$A$1:$AJ$1,0))&amp;""),""),12,2)),VALUE(MID(IFERROR(TRIM(INDEX($A106:$AJ106,MATCH(Lists!$L$15,$A$1:$AJ$1,0))&amp;""),""),15,2)),VALUE(MID(IFERROR(TRIM(INDEX($A106:$AJ106,MATCH(Lists!$L$15,$A$1:$AJ$1,0))&amp;""),""),18,2)))),""))</f>
        <v/>
      </c>
      <c r="BH106" s="22">
        <f>IF(AT106="","",IF(AL106="","New",AL106))</f>
        <v/>
      </c>
      <c r="BI106" s="22">
        <f>IF(AT106="",0,IF(OR(BH106="Hired",BH106="Not now"),0,1))</f>
        <v/>
      </c>
      <c r="BJ106" s="22">
        <f>IF(AT106="","",IF(COUNTIF(AN106:AQ106,"No")&gt;0,"Has a No",IF(COUNTIF(AN106:AQ106,"Yes")=4,"All yes","Still checking")))</f>
        <v/>
      </c>
      <c r="BK106" s="22">
        <f>IF(AT106="","",IF(AND(BH106="New",NOT(ISNUMBER(AM106)),ISNUMBER(BG106)),IF(Pipeline!$M$14-INT(BG106)&gt;Pipeline!$M$15,"Reply due",""),""))</f>
        <v/>
      </c>
      <c r="BL106" s="22">
        <f>IF(AT106="","",IF(AND(ISNUMBER(AM106),ISNUMBER(BG106)),MAX(0,AM106-INT(BG106)),""))</f>
        <v/>
      </c>
      <c r="BM106" s="22">
        <f>IF(BI106=0,0,IF(AND(OR('Shift match'!$B$5="",ISNUMBER(SEARCH('Shift match'!$B$5,AY106))),OR('Shift match'!$B$6="",ISNUMBER(SEARCH('Shift match'!$B$6,BA106)))),1,0))</f>
        <v/>
      </c>
      <c r="BN106" s="22">
        <f>IF(BM106=1,SUM($BM$2:BM106),"")</f>
        <v/>
      </c>
      <c r="BO106" s="22">
        <f>IF(AT106="",0,IF(AX106="",0,IF(COUNTIF($AX$2:AX106,AX106)=1,1,0)))</f>
        <v/>
      </c>
      <c r="BP106" s="22">
        <f>IF(BO106=1,SUM($BO$2:BO106),"")</f>
        <v/>
      </c>
    </row>
    <row r="107">
      <c r="AK107" s="19" t="n"/>
      <c r="AL107" s="24" t="n"/>
      <c r="AM107" s="25" t="n"/>
      <c r="AN107" s="24" t="n"/>
      <c r="AO107" s="24" t="n"/>
      <c r="AP107" s="24" t="n"/>
      <c r="AQ107" s="24" t="n"/>
      <c r="AR107" s="24" t="n"/>
      <c r="AS107" s="19" t="n"/>
      <c r="AT107" s="22">
        <f>IFERROR(TRIM(INDEX($A107:$AJ107,MATCH(Lists!$L$2,$A$1:$AJ$1,0))&amp;""),"")</f>
        <v/>
      </c>
      <c r="AU107" s="22">
        <f>IF(AT107="","",IFERROR(TRIM(INDEX($A107:$AJ107,MATCH(Lists!$L$3,$A$1:$AJ$1,0))&amp;""),""))</f>
        <v/>
      </c>
      <c r="AV107" s="22">
        <f>IF(AT107="","",LOWER(IFERROR(TRIM(INDEX($A107:$AJ107,MATCH(Lists!$L$4,$A$1:$AJ$1,0))&amp;""),"")))</f>
        <v/>
      </c>
      <c r="AW107" s="22">
        <f>IF(AT107="","",IFERROR(TRIM(INDEX($A107:$AJ107,MATCH(Lists!$L$5,$A$1:$AJ$1,0))&amp;""),""))</f>
        <v/>
      </c>
      <c r="AX107" s="22">
        <f>IF(AT107="","",IFERROR(TRIM(INDEX($A107:$AJ107,MATCH(Lists!$L$6,$A$1:$AJ$1,0))&amp;""),""))</f>
        <v/>
      </c>
      <c r="AY107" s="22">
        <f>IF(AT107="","",IFERROR(TRIM(INDEX($A107:$AJ107,MATCH(Lists!$L$7,$A$1:$AJ$1,0))&amp;""),""))</f>
        <v/>
      </c>
      <c r="AZ107" s="22">
        <f>IF(AT107="","",IFERROR(TRIM(INDEX($A107:$AJ107,MATCH(Lists!$L$8,$A$1:$AJ$1,0))&amp;""),""))</f>
        <v/>
      </c>
      <c r="BA107" s="22">
        <f>IF(AT107="","",IFERROR(TRIM(INDEX($A107:$AJ107,MATCH(Lists!$L$9,$A$1:$AJ$1,0))&amp;""),""))</f>
        <v/>
      </c>
      <c r="BB107" s="22">
        <f>IF(AT107="","",IFERROR(TRIM(INDEX($A107:$AJ107,MATCH(Lists!$L$10,$A$1:$AJ$1,0))&amp;""),""))</f>
        <v/>
      </c>
      <c r="BC107" s="22">
        <f>IF(AT107="","",IFERROR(TRIM(INDEX($A107:$AJ107,MATCH(Lists!$L$11,$A$1:$AJ$1,0))&amp;""),""))</f>
        <v/>
      </c>
      <c r="BD107" s="22">
        <f>IF(AT107="","",IFERROR(TRIM(INDEX($A107:$AJ107,MATCH(Lists!$L$12,$A$1:$AJ$1,0))&amp;""),""))</f>
        <v/>
      </c>
      <c r="BE107" s="23">
        <f>IF(AT107="","",IFERROR(IF(TRIM(INDEX($A107:$AJ107,MATCH(Lists!$L$13,$A$1:$AJ$1,0))&amp;"")="","",IF(ISNUMBER(INDEX($A107:$AJ107,MATCH(Lists!$L$13,$A$1:$AJ$1,0))),INT(INDEX($A107:$AJ107,MATCH(Lists!$L$13,$A$1:$AJ$1,0))),DATE(VALUE(LEFT(INDEX($A107:$AJ107,MATCH(Lists!$L$13,$A$1:$AJ$1,0)),4)),VALUE(MID(INDEX($A107:$AJ107,MATCH(Lists!$L$13,$A$1:$AJ$1,0)),6,2)),VALUE(MID(INDEX($A107:$AJ107,MATCH(Lists!$L$13,$A$1:$AJ$1,0)),9,2))))),""))</f>
        <v/>
      </c>
      <c r="BF107" s="22">
        <f>IF(AT107="","",IFERROR(TRIM(INDEX($A107:$AJ107,MATCH(Lists!$L$14,$A$1:$AJ$1,0))&amp;""),""))</f>
        <v/>
      </c>
      <c r="BG107" s="23">
        <f>IF(AT107="","",IFERROR(IF(ISNUMBER(INDEX($A107:$AJ107,MATCH(Lists!$L$15,$A$1:$AJ$1,0))),INDEX($A107:$AJ107,MATCH(Lists!$L$15,$A$1:$AJ$1,0)),DATE(VALUE(LEFT(IFERROR(TRIM(INDEX($A107:$AJ107,MATCH(Lists!$L$15,$A$1:$AJ$1,0))&amp;""),""),4)),VALUE(MID(IFERROR(TRIM(INDEX($A107:$AJ107,MATCH(Lists!$L$15,$A$1:$AJ$1,0))&amp;""),""),6,2)),VALUE(MID(IFERROR(TRIM(INDEX($A107:$AJ107,MATCH(Lists!$L$15,$A$1:$AJ$1,0))&amp;""),""),9,2)))+TIME(VALUE(MID(IFERROR(TRIM(INDEX($A107:$AJ107,MATCH(Lists!$L$15,$A$1:$AJ$1,0))&amp;""),""),12,2)),VALUE(MID(IFERROR(TRIM(INDEX($A107:$AJ107,MATCH(Lists!$L$15,$A$1:$AJ$1,0))&amp;""),""),15,2)),VALUE(MID(IFERROR(TRIM(INDEX($A107:$AJ107,MATCH(Lists!$L$15,$A$1:$AJ$1,0))&amp;""),""),18,2)))),""))</f>
        <v/>
      </c>
      <c r="BH107" s="22">
        <f>IF(AT107="","",IF(AL107="","New",AL107))</f>
        <v/>
      </c>
      <c r="BI107" s="22">
        <f>IF(AT107="",0,IF(OR(BH107="Hired",BH107="Not now"),0,1))</f>
        <v/>
      </c>
      <c r="BJ107" s="22">
        <f>IF(AT107="","",IF(COUNTIF(AN107:AQ107,"No")&gt;0,"Has a No",IF(COUNTIF(AN107:AQ107,"Yes")=4,"All yes","Still checking")))</f>
        <v/>
      </c>
      <c r="BK107" s="22">
        <f>IF(AT107="","",IF(AND(BH107="New",NOT(ISNUMBER(AM107)),ISNUMBER(BG107)),IF(Pipeline!$M$14-INT(BG107)&gt;Pipeline!$M$15,"Reply due",""),""))</f>
        <v/>
      </c>
      <c r="BL107" s="22">
        <f>IF(AT107="","",IF(AND(ISNUMBER(AM107),ISNUMBER(BG107)),MAX(0,AM107-INT(BG107)),""))</f>
        <v/>
      </c>
      <c r="BM107" s="22">
        <f>IF(BI107=0,0,IF(AND(OR('Shift match'!$B$5="",ISNUMBER(SEARCH('Shift match'!$B$5,AY107))),OR('Shift match'!$B$6="",ISNUMBER(SEARCH('Shift match'!$B$6,BA107)))),1,0))</f>
        <v/>
      </c>
      <c r="BN107" s="22">
        <f>IF(BM107=1,SUM($BM$2:BM107),"")</f>
        <v/>
      </c>
      <c r="BO107" s="22">
        <f>IF(AT107="",0,IF(AX107="",0,IF(COUNTIF($AX$2:AX107,AX107)=1,1,0)))</f>
        <v/>
      </c>
      <c r="BP107" s="22">
        <f>IF(BO107=1,SUM($BO$2:BO107),"")</f>
        <v/>
      </c>
    </row>
    <row r="108">
      <c r="AK108" s="19" t="n"/>
      <c r="AL108" s="24" t="n"/>
      <c r="AM108" s="25" t="n"/>
      <c r="AN108" s="24" t="n"/>
      <c r="AO108" s="24" t="n"/>
      <c r="AP108" s="24" t="n"/>
      <c r="AQ108" s="24" t="n"/>
      <c r="AR108" s="24" t="n"/>
      <c r="AS108" s="19" t="n"/>
      <c r="AT108" s="22">
        <f>IFERROR(TRIM(INDEX($A108:$AJ108,MATCH(Lists!$L$2,$A$1:$AJ$1,0))&amp;""),"")</f>
        <v/>
      </c>
      <c r="AU108" s="22">
        <f>IF(AT108="","",IFERROR(TRIM(INDEX($A108:$AJ108,MATCH(Lists!$L$3,$A$1:$AJ$1,0))&amp;""),""))</f>
        <v/>
      </c>
      <c r="AV108" s="22">
        <f>IF(AT108="","",LOWER(IFERROR(TRIM(INDEX($A108:$AJ108,MATCH(Lists!$L$4,$A$1:$AJ$1,0))&amp;""),"")))</f>
        <v/>
      </c>
      <c r="AW108" s="22">
        <f>IF(AT108="","",IFERROR(TRIM(INDEX($A108:$AJ108,MATCH(Lists!$L$5,$A$1:$AJ$1,0))&amp;""),""))</f>
        <v/>
      </c>
      <c r="AX108" s="22">
        <f>IF(AT108="","",IFERROR(TRIM(INDEX($A108:$AJ108,MATCH(Lists!$L$6,$A$1:$AJ$1,0))&amp;""),""))</f>
        <v/>
      </c>
      <c r="AY108" s="22">
        <f>IF(AT108="","",IFERROR(TRIM(INDEX($A108:$AJ108,MATCH(Lists!$L$7,$A$1:$AJ$1,0))&amp;""),""))</f>
        <v/>
      </c>
      <c r="AZ108" s="22">
        <f>IF(AT108="","",IFERROR(TRIM(INDEX($A108:$AJ108,MATCH(Lists!$L$8,$A$1:$AJ$1,0))&amp;""),""))</f>
        <v/>
      </c>
      <c r="BA108" s="22">
        <f>IF(AT108="","",IFERROR(TRIM(INDEX($A108:$AJ108,MATCH(Lists!$L$9,$A$1:$AJ$1,0))&amp;""),""))</f>
        <v/>
      </c>
      <c r="BB108" s="22">
        <f>IF(AT108="","",IFERROR(TRIM(INDEX($A108:$AJ108,MATCH(Lists!$L$10,$A$1:$AJ$1,0))&amp;""),""))</f>
        <v/>
      </c>
      <c r="BC108" s="22">
        <f>IF(AT108="","",IFERROR(TRIM(INDEX($A108:$AJ108,MATCH(Lists!$L$11,$A$1:$AJ$1,0))&amp;""),""))</f>
        <v/>
      </c>
      <c r="BD108" s="22">
        <f>IF(AT108="","",IFERROR(TRIM(INDEX($A108:$AJ108,MATCH(Lists!$L$12,$A$1:$AJ$1,0))&amp;""),""))</f>
        <v/>
      </c>
      <c r="BE108" s="23">
        <f>IF(AT108="","",IFERROR(IF(TRIM(INDEX($A108:$AJ108,MATCH(Lists!$L$13,$A$1:$AJ$1,0))&amp;"")="","",IF(ISNUMBER(INDEX($A108:$AJ108,MATCH(Lists!$L$13,$A$1:$AJ$1,0))),INT(INDEX($A108:$AJ108,MATCH(Lists!$L$13,$A$1:$AJ$1,0))),DATE(VALUE(LEFT(INDEX($A108:$AJ108,MATCH(Lists!$L$13,$A$1:$AJ$1,0)),4)),VALUE(MID(INDEX($A108:$AJ108,MATCH(Lists!$L$13,$A$1:$AJ$1,0)),6,2)),VALUE(MID(INDEX($A108:$AJ108,MATCH(Lists!$L$13,$A$1:$AJ$1,0)),9,2))))),""))</f>
        <v/>
      </c>
      <c r="BF108" s="22">
        <f>IF(AT108="","",IFERROR(TRIM(INDEX($A108:$AJ108,MATCH(Lists!$L$14,$A$1:$AJ$1,0))&amp;""),""))</f>
        <v/>
      </c>
      <c r="BG108" s="23">
        <f>IF(AT108="","",IFERROR(IF(ISNUMBER(INDEX($A108:$AJ108,MATCH(Lists!$L$15,$A$1:$AJ$1,0))),INDEX($A108:$AJ108,MATCH(Lists!$L$15,$A$1:$AJ$1,0)),DATE(VALUE(LEFT(IFERROR(TRIM(INDEX($A108:$AJ108,MATCH(Lists!$L$15,$A$1:$AJ$1,0))&amp;""),""),4)),VALUE(MID(IFERROR(TRIM(INDEX($A108:$AJ108,MATCH(Lists!$L$15,$A$1:$AJ$1,0))&amp;""),""),6,2)),VALUE(MID(IFERROR(TRIM(INDEX($A108:$AJ108,MATCH(Lists!$L$15,$A$1:$AJ$1,0))&amp;""),""),9,2)))+TIME(VALUE(MID(IFERROR(TRIM(INDEX($A108:$AJ108,MATCH(Lists!$L$15,$A$1:$AJ$1,0))&amp;""),""),12,2)),VALUE(MID(IFERROR(TRIM(INDEX($A108:$AJ108,MATCH(Lists!$L$15,$A$1:$AJ$1,0))&amp;""),""),15,2)),VALUE(MID(IFERROR(TRIM(INDEX($A108:$AJ108,MATCH(Lists!$L$15,$A$1:$AJ$1,0))&amp;""),""),18,2)))),""))</f>
        <v/>
      </c>
      <c r="BH108" s="22">
        <f>IF(AT108="","",IF(AL108="","New",AL108))</f>
        <v/>
      </c>
      <c r="BI108" s="22">
        <f>IF(AT108="",0,IF(OR(BH108="Hired",BH108="Not now"),0,1))</f>
        <v/>
      </c>
      <c r="BJ108" s="22">
        <f>IF(AT108="","",IF(COUNTIF(AN108:AQ108,"No")&gt;0,"Has a No",IF(COUNTIF(AN108:AQ108,"Yes")=4,"All yes","Still checking")))</f>
        <v/>
      </c>
      <c r="BK108" s="22">
        <f>IF(AT108="","",IF(AND(BH108="New",NOT(ISNUMBER(AM108)),ISNUMBER(BG108)),IF(Pipeline!$M$14-INT(BG108)&gt;Pipeline!$M$15,"Reply due",""),""))</f>
        <v/>
      </c>
      <c r="BL108" s="22">
        <f>IF(AT108="","",IF(AND(ISNUMBER(AM108),ISNUMBER(BG108)),MAX(0,AM108-INT(BG108)),""))</f>
        <v/>
      </c>
      <c r="BM108" s="22">
        <f>IF(BI108=0,0,IF(AND(OR('Shift match'!$B$5="",ISNUMBER(SEARCH('Shift match'!$B$5,AY108))),OR('Shift match'!$B$6="",ISNUMBER(SEARCH('Shift match'!$B$6,BA108)))),1,0))</f>
        <v/>
      </c>
      <c r="BN108" s="22">
        <f>IF(BM108=1,SUM($BM$2:BM108),"")</f>
        <v/>
      </c>
      <c r="BO108" s="22">
        <f>IF(AT108="",0,IF(AX108="",0,IF(COUNTIF($AX$2:AX108,AX108)=1,1,0)))</f>
        <v/>
      </c>
      <c r="BP108" s="22">
        <f>IF(BO108=1,SUM($BO$2:BO108),"")</f>
        <v/>
      </c>
    </row>
    <row r="109">
      <c r="AK109" s="19" t="n"/>
      <c r="AL109" s="24" t="n"/>
      <c r="AM109" s="25" t="n"/>
      <c r="AN109" s="24" t="n"/>
      <c r="AO109" s="24" t="n"/>
      <c r="AP109" s="24" t="n"/>
      <c r="AQ109" s="24" t="n"/>
      <c r="AR109" s="24" t="n"/>
      <c r="AS109" s="19" t="n"/>
      <c r="AT109" s="22">
        <f>IFERROR(TRIM(INDEX($A109:$AJ109,MATCH(Lists!$L$2,$A$1:$AJ$1,0))&amp;""),"")</f>
        <v/>
      </c>
      <c r="AU109" s="22">
        <f>IF(AT109="","",IFERROR(TRIM(INDEX($A109:$AJ109,MATCH(Lists!$L$3,$A$1:$AJ$1,0))&amp;""),""))</f>
        <v/>
      </c>
      <c r="AV109" s="22">
        <f>IF(AT109="","",LOWER(IFERROR(TRIM(INDEX($A109:$AJ109,MATCH(Lists!$L$4,$A$1:$AJ$1,0))&amp;""),"")))</f>
        <v/>
      </c>
      <c r="AW109" s="22">
        <f>IF(AT109="","",IFERROR(TRIM(INDEX($A109:$AJ109,MATCH(Lists!$L$5,$A$1:$AJ$1,0))&amp;""),""))</f>
        <v/>
      </c>
      <c r="AX109" s="22">
        <f>IF(AT109="","",IFERROR(TRIM(INDEX($A109:$AJ109,MATCH(Lists!$L$6,$A$1:$AJ$1,0))&amp;""),""))</f>
        <v/>
      </c>
      <c r="AY109" s="22">
        <f>IF(AT109="","",IFERROR(TRIM(INDEX($A109:$AJ109,MATCH(Lists!$L$7,$A$1:$AJ$1,0))&amp;""),""))</f>
        <v/>
      </c>
      <c r="AZ109" s="22">
        <f>IF(AT109="","",IFERROR(TRIM(INDEX($A109:$AJ109,MATCH(Lists!$L$8,$A$1:$AJ$1,0))&amp;""),""))</f>
        <v/>
      </c>
      <c r="BA109" s="22">
        <f>IF(AT109="","",IFERROR(TRIM(INDEX($A109:$AJ109,MATCH(Lists!$L$9,$A$1:$AJ$1,0))&amp;""),""))</f>
        <v/>
      </c>
      <c r="BB109" s="22">
        <f>IF(AT109="","",IFERROR(TRIM(INDEX($A109:$AJ109,MATCH(Lists!$L$10,$A$1:$AJ$1,0))&amp;""),""))</f>
        <v/>
      </c>
      <c r="BC109" s="22">
        <f>IF(AT109="","",IFERROR(TRIM(INDEX($A109:$AJ109,MATCH(Lists!$L$11,$A$1:$AJ$1,0))&amp;""),""))</f>
        <v/>
      </c>
      <c r="BD109" s="22">
        <f>IF(AT109="","",IFERROR(TRIM(INDEX($A109:$AJ109,MATCH(Lists!$L$12,$A$1:$AJ$1,0))&amp;""),""))</f>
        <v/>
      </c>
      <c r="BE109" s="23">
        <f>IF(AT109="","",IFERROR(IF(TRIM(INDEX($A109:$AJ109,MATCH(Lists!$L$13,$A$1:$AJ$1,0))&amp;"")="","",IF(ISNUMBER(INDEX($A109:$AJ109,MATCH(Lists!$L$13,$A$1:$AJ$1,0))),INT(INDEX($A109:$AJ109,MATCH(Lists!$L$13,$A$1:$AJ$1,0))),DATE(VALUE(LEFT(INDEX($A109:$AJ109,MATCH(Lists!$L$13,$A$1:$AJ$1,0)),4)),VALUE(MID(INDEX($A109:$AJ109,MATCH(Lists!$L$13,$A$1:$AJ$1,0)),6,2)),VALUE(MID(INDEX($A109:$AJ109,MATCH(Lists!$L$13,$A$1:$AJ$1,0)),9,2))))),""))</f>
        <v/>
      </c>
      <c r="BF109" s="22">
        <f>IF(AT109="","",IFERROR(TRIM(INDEX($A109:$AJ109,MATCH(Lists!$L$14,$A$1:$AJ$1,0))&amp;""),""))</f>
        <v/>
      </c>
      <c r="BG109" s="23">
        <f>IF(AT109="","",IFERROR(IF(ISNUMBER(INDEX($A109:$AJ109,MATCH(Lists!$L$15,$A$1:$AJ$1,0))),INDEX($A109:$AJ109,MATCH(Lists!$L$15,$A$1:$AJ$1,0)),DATE(VALUE(LEFT(IFERROR(TRIM(INDEX($A109:$AJ109,MATCH(Lists!$L$15,$A$1:$AJ$1,0))&amp;""),""),4)),VALUE(MID(IFERROR(TRIM(INDEX($A109:$AJ109,MATCH(Lists!$L$15,$A$1:$AJ$1,0))&amp;""),""),6,2)),VALUE(MID(IFERROR(TRIM(INDEX($A109:$AJ109,MATCH(Lists!$L$15,$A$1:$AJ$1,0))&amp;""),""),9,2)))+TIME(VALUE(MID(IFERROR(TRIM(INDEX($A109:$AJ109,MATCH(Lists!$L$15,$A$1:$AJ$1,0))&amp;""),""),12,2)),VALUE(MID(IFERROR(TRIM(INDEX($A109:$AJ109,MATCH(Lists!$L$15,$A$1:$AJ$1,0))&amp;""),""),15,2)),VALUE(MID(IFERROR(TRIM(INDEX($A109:$AJ109,MATCH(Lists!$L$15,$A$1:$AJ$1,0))&amp;""),""),18,2)))),""))</f>
        <v/>
      </c>
      <c r="BH109" s="22">
        <f>IF(AT109="","",IF(AL109="","New",AL109))</f>
        <v/>
      </c>
      <c r="BI109" s="22">
        <f>IF(AT109="",0,IF(OR(BH109="Hired",BH109="Not now"),0,1))</f>
        <v/>
      </c>
      <c r="BJ109" s="22">
        <f>IF(AT109="","",IF(COUNTIF(AN109:AQ109,"No")&gt;0,"Has a No",IF(COUNTIF(AN109:AQ109,"Yes")=4,"All yes","Still checking")))</f>
        <v/>
      </c>
      <c r="BK109" s="22">
        <f>IF(AT109="","",IF(AND(BH109="New",NOT(ISNUMBER(AM109)),ISNUMBER(BG109)),IF(Pipeline!$M$14-INT(BG109)&gt;Pipeline!$M$15,"Reply due",""),""))</f>
        <v/>
      </c>
      <c r="BL109" s="22">
        <f>IF(AT109="","",IF(AND(ISNUMBER(AM109),ISNUMBER(BG109)),MAX(0,AM109-INT(BG109)),""))</f>
        <v/>
      </c>
      <c r="BM109" s="22">
        <f>IF(BI109=0,0,IF(AND(OR('Shift match'!$B$5="",ISNUMBER(SEARCH('Shift match'!$B$5,AY109))),OR('Shift match'!$B$6="",ISNUMBER(SEARCH('Shift match'!$B$6,BA109)))),1,0))</f>
        <v/>
      </c>
      <c r="BN109" s="22">
        <f>IF(BM109=1,SUM($BM$2:BM109),"")</f>
        <v/>
      </c>
      <c r="BO109" s="22">
        <f>IF(AT109="",0,IF(AX109="",0,IF(COUNTIF($AX$2:AX109,AX109)=1,1,0)))</f>
        <v/>
      </c>
      <c r="BP109" s="22">
        <f>IF(BO109=1,SUM($BO$2:BO109),"")</f>
        <v/>
      </c>
    </row>
    <row r="110">
      <c r="AK110" s="19" t="n"/>
      <c r="AL110" s="24" t="n"/>
      <c r="AM110" s="25" t="n"/>
      <c r="AN110" s="24" t="n"/>
      <c r="AO110" s="24" t="n"/>
      <c r="AP110" s="24" t="n"/>
      <c r="AQ110" s="24" t="n"/>
      <c r="AR110" s="24" t="n"/>
      <c r="AS110" s="19" t="n"/>
      <c r="AT110" s="22">
        <f>IFERROR(TRIM(INDEX($A110:$AJ110,MATCH(Lists!$L$2,$A$1:$AJ$1,0))&amp;""),"")</f>
        <v/>
      </c>
      <c r="AU110" s="22">
        <f>IF(AT110="","",IFERROR(TRIM(INDEX($A110:$AJ110,MATCH(Lists!$L$3,$A$1:$AJ$1,0))&amp;""),""))</f>
        <v/>
      </c>
      <c r="AV110" s="22">
        <f>IF(AT110="","",LOWER(IFERROR(TRIM(INDEX($A110:$AJ110,MATCH(Lists!$L$4,$A$1:$AJ$1,0))&amp;""),"")))</f>
        <v/>
      </c>
      <c r="AW110" s="22">
        <f>IF(AT110="","",IFERROR(TRIM(INDEX($A110:$AJ110,MATCH(Lists!$L$5,$A$1:$AJ$1,0))&amp;""),""))</f>
        <v/>
      </c>
      <c r="AX110" s="22">
        <f>IF(AT110="","",IFERROR(TRIM(INDEX($A110:$AJ110,MATCH(Lists!$L$6,$A$1:$AJ$1,0))&amp;""),""))</f>
        <v/>
      </c>
      <c r="AY110" s="22">
        <f>IF(AT110="","",IFERROR(TRIM(INDEX($A110:$AJ110,MATCH(Lists!$L$7,$A$1:$AJ$1,0))&amp;""),""))</f>
        <v/>
      </c>
      <c r="AZ110" s="22">
        <f>IF(AT110="","",IFERROR(TRIM(INDEX($A110:$AJ110,MATCH(Lists!$L$8,$A$1:$AJ$1,0))&amp;""),""))</f>
        <v/>
      </c>
      <c r="BA110" s="22">
        <f>IF(AT110="","",IFERROR(TRIM(INDEX($A110:$AJ110,MATCH(Lists!$L$9,$A$1:$AJ$1,0))&amp;""),""))</f>
        <v/>
      </c>
      <c r="BB110" s="22">
        <f>IF(AT110="","",IFERROR(TRIM(INDEX($A110:$AJ110,MATCH(Lists!$L$10,$A$1:$AJ$1,0))&amp;""),""))</f>
        <v/>
      </c>
      <c r="BC110" s="22">
        <f>IF(AT110="","",IFERROR(TRIM(INDEX($A110:$AJ110,MATCH(Lists!$L$11,$A$1:$AJ$1,0))&amp;""),""))</f>
        <v/>
      </c>
      <c r="BD110" s="22">
        <f>IF(AT110="","",IFERROR(TRIM(INDEX($A110:$AJ110,MATCH(Lists!$L$12,$A$1:$AJ$1,0))&amp;""),""))</f>
        <v/>
      </c>
      <c r="BE110" s="23">
        <f>IF(AT110="","",IFERROR(IF(TRIM(INDEX($A110:$AJ110,MATCH(Lists!$L$13,$A$1:$AJ$1,0))&amp;"")="","",IF(ISNUMBER(INDEX($A110:$AJ110,MATCH(Lists!$L$13,$A$1:$AJ$1,0))),INT(INDEX($A110:$AJ110,MATCH(Lists!$L$13,$A$1:$AJ$1,0))),DATE(VALUE(LEFT(INDEX($A110:$AJ110,MATCH(Lists!$L$13,$A$1:$AJ$1,0)),4)),VALUE(MID(INDEX($A110:$AJ110,MATCH(Lists!$L$13,$A$1:$AJ$1,0)),6,2)),VALUE(MID(INDEX($A110:$AJ110,MATCH(Lists!$L$13,$A$1:$AJ$1,0)),9,2))))),""))</f>
        <v/>
      </c>
      <c r="BF110" s="22">
        <f>IF(AT110="","",IFERROR(TRIM(INDEX($A110:$AJ110,MATCH(Lists!$L$14,$A$1:$AJ$1,0))&amp;""),""))</f>
        <v/>
      </c>
      <c r="BG110" s="23">
        <f>IF(AT110="","",IFERROR(IF(ISNUMBER(INDEX($A110:$AJ110,MATCH(Lists!$L$15,$A$1:$AJ$1,0))),INDEX($A110:$AJ110,MATCH(Lists!$L$15,$A$1:$AJ$1,0)),DATE(VALUE(LEFT(IFERROR(TRIM(INDEX($A110:$AJ110,MATCH(Lists!$L$15,$A$1:$AJ$1,0))&amp;""),""),4)),VALUE(MID(IFERROR(TRIM(INDEX($A110:$AJ110,MATCH(Lists!$L$15,$A$1:$AJ$1,0))&amp;""),""),6,2)),VALUE(MID(IFERROR(TRIM(INDEX($A110:$AJ110,MATCH(Lists!$L$15,$A$1:$AJ$1,0))&amp;""),""),9,2)))+TIME(VALUE(MID(IFERROR(TRIM(INDEX($A110:$AJ110,MATCH(Lists!$L$15,$A$1:$AJ$1,0))&amp;""),""),12,2)),VALUE(MID(IFERROR(TRIM(INDEX($A110:$AJ110,MATCH(Lists!$L$15,$A$1:$AJ$1,0))&amp;""),""),15,2)),VALUE(MID(IFERROR(TRIM(INDEX($A110:$AJ110,MATCH(Lists!$L$15,$A$1:$AJ$1,0))&amp;""),""),18,2)))),""))</f>
        <v/>
      </c>
      <c r="BH110" s="22">
        <f>IF(AT110="","",IF(AL110="","New",AL110))</f>
        <v/>
      </c>
      <c r="BI110" s="22">
        <f>IF(AT110="",0,IF(OR(BH110="Hired",BH110="Not now"),0,1))</f>
        <v/>
      </c>
      <c r="BJ110" s="22">
        <f>IF(AT110="","",IF(COUNTIF(AN110:AQ110,"No")&gt;0,"Has a No",IF(COUNTIF(AN110:AQ110,"Yes")=4,"All yes","Still checking")))</f>
        <v/>
      </c>
      <c r="BK110" s="22">
        <f>IF(AT110="","",IF(AND(BH110="New",NOT(ISNUMBER(AM110)),ISNUMBER(BG110)),IF(Pipeline!$M$14-INT(BG110)&gt;Pipeline!$M$15,"Reply due",""),""))</f>
        <v/>
      </c>
      <c r="BL110" s="22">
        <f>IF(AT110="","",IF(AND(ISNUMBER(AM110),ISNUMBER(BG110)),MAX(0,AM110-INT(BG110)),""))</f>
        <v/>
      </c>
      <c r="BM110" s="22">
        <f>IF(BI110=0,0,IF(AND(OR('Shift match'!$B$5="",ISNUMBER(SEARCH('Shift match'!$B$5,AY110))),OR('Shift match'!$B$6="",ISNUMBER(SEARCH('Shift match'!$B$6,BA110)))),1,0))</f>
        <v/>
      </c>
      <c r="BN110" s="22">
        <f>IF(BM110=1,SUM($BM$2:BM110),"")</f>
        <v/>
      </c>
      <c r="BO110" s="22">
        <f>IF(AT110="",0,IF(AX110="",0,IF(COUNTIF($AX$2:AX110,AX110)=1,1,0)))</f>
        <v/>
      </c>
      <c r="BP110" s="22">
        <f>IF(BO110=1,SUM($BO$2:BO110),"")</f>
        <v/>
      </c>
    </row>
    <row r="111">
      <c r="AK111" s="19" t="n"/>
      <c r="AL111" s="24" t="n"/>
      <c r="AM111" s="25" t="n"/>
      <c r="AN111" s="24" t="n"/>
      <c r="AO111" s="24" t="n"/>
      <c r="AP111" s="24" t="n"/>
      <c r="AQ111" s="24" t="n"/>
      <c r="AR111" s="24" t="n"/>
      <c r="AS111" s="19" t="n"/>
      <c r="AT111" s="22">
        <f>IFERROR(TRIM(INDEX($A111:$AJ111,MATCH(Lists!$L$2,$A$1:$AJ$1,0))&amp;""),"")</f>
        <v/>
      </c>
      <c r="AU111" s="22">
        <f>IF(AT111="","",IFERROR(TRIM(INDEX($A111:$AJ111,MATCH(Lists!$L$3,$A$1:$AJ$1,0))&amp;""),""))</f>
        <v/>
      </c>
      <c r="AV111" s="22">
        <f>IF(AT111="","",LOWER(IFERROR(TRIM(INDEX($A111:$AJ111,MATCH(Lists!$L$4,$A$1:$AJ$1,0))&amp;""),"")))</f>
        <v/>
      </c>
      <c r="AW111" s="22">
        <f>IF(AT111="","",IFERROR(TRIM(INDEX($A111:$AJ111,MATCH(Lists!$L$5,$A$1:$AJ$1,0))&amp;""),""))</f>
        <v/>
      </c>
      <c r="AX111" s="22">
        <f>IF(AT111="","",IFERROR(TRIM(INDEX($A111:$AJ111,MATCH(Lists!$L$6,$A$1:$AJ$1,0))&amp;""),""))</f>
        <v/>
      </c>
      <c r="AY111" s="22">
        <f>IF(AT111="","",IFERROR(TRIM(INDEX($A111:$AJ111,MATCH(Lists!$L$7,$A$1:$AJ$1,0))&amp;""),""))</f>
        <v/>
      </c>
      <c r="AZ111" s="22">
        <f>IF(AT111="","",IFERROR(TRIM(INDEX($A111:$AJ111,MATCH(Lists!$L$8,$A$1:$AJ$1,0))&amp;""),""))</f>
        <v/>
      </c>
      <c r="BA111" s="22">
        <f>IF(AT111="","",IFERROR(TRIM(INDEX($A111:$AJ111,MATCH(Lists!$L$9,$A$1:$AJ$1,0))&amp;""),""))</f>
        <v/>
      </c>
      <c r="BB111" s="22">
        <f>IF(AT111="","",IFERROR(TRIM(INDEX($A111:$AJ111,MATCH(Lists!$L$10,$A$1:$AJ$1,0))&amp;""),""))</f>
        <v/>
      </c>
      <c r="BC111" s="22">
        <f>IF(AT111="","",IFERROR(TRIM(INDEX($A111:$AJ111,MATCH(Lists!$L$11,$A$1:$AJ$1,0))&amp;""),""))</f>
        <v/>
      </c>
      <c r="BD111" s="22">
        <f>IF(AT111="","",IFERROR(TRIM(INDEX($A111:$AJ111,MATCH(Lists!$L$12,$A$1:$AJ$1,0))&amp;""),""))</f>
        <v/>
      </c>
      <c r="BE111" s="23">
        <f>IF(AT111="","",IFERROR(IF(TRIM(INDEX($A111:$AJ111,MATCH(Lists!$L$13,$A$1:$AJ$1,0))&amp;"")="","",IF(ISNUMBER(INDEX($A111:$AJ111,MATCH(Lists!$L$13,$A$1:$AJ$1,0))),INT(INDEX($A111:$AJ111,MATCH(Lists!$L$13,$A$1:$AJ$1,0))),DATE(VALUE(LEFT(INDEX($A111:$AJ111,MATCH(Lists!$L$13,$A$1:$AJ$1,0)),4)),VALUE(MID(INDEX($A111:$AJ111,MATCH(Lists!$L$13,$A$1:$AJ$1,0)),6,2)),VALUE(MID(INDEX($A111:$AJ111,MATCH(Lists!$L$13,$A$1:$AJ$1,0)),9,2))))),""))</f>
        <v/>
      </c>
      <c r="BF111" s="22">
        <f>IF(AT111="","",IFERROR(TRIM(INDEX($A111:$AJ111,MATCH(Lists!$L$14,$A$1:$AJ$1,0))&amp;""),""))</f>
        <v/>
      </c>
      <c r="BG111" s="23">
        <f>IF(AT111="","",IFERROR(IF(ISNUMBER(INDEX($A111:$AJ111,MATCH(Lists!$L$15,$A$1:$AJ$1,0))),INDEX($A111:$AJ111,MATCH(Lists!$L$15,$A$1:$AJ$1,0)),DATE(VALUE(LEFT(IFERROR(TRIM(INDEX($A111:$AJ111,MATCH(Lists!$L$15,$A$1:$AJ$1,0))&amp;""),""),4)),VALUE(MID(IFERROR(TRIM(INDEX($A111:$AJ111,MATCH(Lists!$L$15,$A$1:$AJ$1,0))&amp;""),""),6,2)),VALUE(MID(IFERROR(TRIM(INDEX($A111:$AJ111,MATCH(Lists!$L$15,$A$1:$AJ$1,0))&amp;""),""),9,2)))+TIME(VALUE(MID(IFERROR(TRIM(INDEX($A111:$AJ111,MATCH(Lists!$L$15,$A$1:$AJ$1,0))&amp;""),""),12,2)),VALUE(MID(IFERROR(TRIM(INDEX($A111:$AJ111,MATCH(Lists!$L$15,$A$1:$AJ$1,0))&amp;""),""),15,2)),VALUE(MID(IFERROR(TRIM(INDEX($A111:$AJ111,MATCH(Lists!$L$15,$A$1:$AJ$1,0))&amp;""),""),18,2)))),""))</f>
        <v/>
      </c>
      <c r="BH111" s="22">
        <f>IF(AT111="","",IF(AL111="","New",AL111))</f>
        <v/>
      </c>
      <c r="BI111" s="22">
        <f>IF(AT111="",0,IF(OR(BH111="Hired",BH111="Not now"),0,1))</f>
        <v/>
      </c>
      <c r="BJ111" s="22">
        <f>IF(AT111="","",IF(COUNTIF(AN111:AQ111,"No")&gt;0,"Has a No",IF(COUNTIF(AN111:AQ111,"Yes")=4,"All yes","Still checking")))</f>
        <v/>
      </c>
      <c r="BK111" s="22">
        <f>IF(AT111="","",IF(AND(BH111="New",NOT(ISNUMBER(AM111)),ISNUMBER(BG111)),IF(Pipeline!$M$14-INT(BG111)&gt;Pipeline!$M$15,"Reply due",""),""))</f>
        <v/>
      </c>
      <c r="BL111" s="22">
        <f>IF(AT111="","",IF(AND(ISNUMBER(AM111),ISNUMBER(BG111)),MAX(0,AM111-INT(BG111)),""))</f>
        <v/>
      </c>
      <c r="BM111" s="22">
        <f>IF(BI111=0,0,IF(AND(OR('Shift match'!$B$5="",ISNUMBER(SEARCH('Shift match'!$B$5,AY111))),OR('Shift match'!$B$6="",ISNUMBER(SEARCH('Shift match'!$B$6,BA111)))),1,0))</f>
        <v/>
      </c>
      <c r="BN111" s="22">
        <f>IF(BM111=1,SUM($BM$2:BM111),"")</f>
        <v/>
      </c>
      <c r="BO111" s="22">
        <f>IF(AT111="",0,IF(AX111="",0,IF(COUNTIF($AX$2:AX111,AX111)=1,1,0)))</f>
        <v/>
      </c>
      <c r="BP111" s="22">
        <f>IF(BO111=1,SUM($BO$2:BO111),"")</f>
        <v/>
      </c>
    </row>
    <row r="112">
      <c r="AK112" s="19" t="n"/>
      <c r="AL112" s="24" t="n"/>
      <c r="AM112" s="25" t="n"/>
      <c r="AN112" s="24" t="n"/>
      <c r="AO112" s="24" t="n"/>
      <c r="AP112" s="24" t="n"/>
      <c r="AQ112" s="24" t="n"/>
      <c r="AR112" s="24" t="n"/>
      <c r="AS112" s="19" t="n"/>
      <c r="AT112" s="22">
        <f>IFERROR(TRIM(INDEX($A112:$AJ112,MATCH(Lists!$L$2,$A$1:$AJ$1,0))&amp;""),"")</f>
        <v/>
      </c>
      <c r="AU112" s="22">
        <f>IF(AT112="","",IFERROR(TRIM(INDEX($A112:$AJ112,MATCH(Lists!$L$3,$A$1:$AJ$1,0))&amp;""),""))</f>
        <v/>
      </c>
      <c r="AV112" s="22">
        <f>IF(AT112="","",LOWER(IFERROR(TRIM(INDEX($A112:$AJ112,MATCH(Lists!$L$4,$A$1:$AJ$1,0))&amp;""),"")))</f>
        <v/>
      </c>
      <c r="AW112" s="22">
        <f>IF(AT112="","",IFERROR(TRIM(INDEX($A112:$AJ112,MATCH(Lists!$L$5,$A$1:$AJ$1,0))&amp;""),""))</f>
        <v/>
      </c>
      <c r="AX112" s="22">
        <f>IF(AT112="","",IFERROR(TRIM(INDEX($A112:$AJ112,MATCH(Lists!$L$6,$A$1:$AJ$1,0))&amp;""),""))</f>
        <v/>
      </c>
      <c r="AY112" s="22">
        <f>IF(AT112="","",IFERROR(TRIM(INDEX($A112:$AJ112,MATCH(Lists!$L$7,$A$1:$AJ$1,0))&amp;""),""))</f>
        <v/>
      </c>
      <c r="AZ112" s="22">
        <f>IF(AT112="","",IFERROR(TRIM(INDEX($A112:$AJ112,MATCH(Lists!$L$8,$A$1:$AJ$1,0))&amp;""),""))</f>
        <v/>
      </c>
      <c r="BA112" s="22">
        <f>IF(AT112="","",IFERROR(TRIM(INDEX($A112:$AJ112,MATCH(Lists!$L$9,$A$1:$AJ$1,0))&amp;""),""))</f>
        <v/>
      </c>
      <c r="BB112" s="22">
        <f>IF(AT112="","",IFERROR(TRIM(INDEX($A112:$AJ112,MATCH(Lists!$L$10,$A$1:$AJ$1,0))&amp;""),""))</f>
        <v/>
      </c>
      <c r="BC112" s="22">
        <f>IF(AT112="","",IFERROR(TRIM(INDEX($A112:$AJ112,MATCH(Lists!$L$11,$A$1:$AJ$1,0))&amp;""),""))</f>
        <v/>
      </c>
      <c r="BD112" s="22">
        <f>IF(AT112="","",IFERROR(TRIM(INDEX($A112:$AJ112,MATCH(Lists!$L$12,$A$1:$AJ$1,0))&amp;""),""))</f>
        <v/>
      </c>
      <c r="BE112" s="23">
        <f>IF(AT112="","",IFERROR(IF(TRIM(INDEX($A112:$AJ112,MATCH(Lists!$L$13,$A$1:$AJ$1,0))&amp;"")="","",IF(ISNUMBER(INDEX($A112:$AJ112,MATCH(Lists!$L$13,$A$1:$AJ$1,0))),INT(INDEX($A112:$AJ112,MATCH(Lists!$L$13,$A$1:$AJ$1,0))),DATE(VALUE(LEFT(INDEX($A112:$AJ112,MATCH(Lists!$L$13,$A$1:$AJ$1,0)),4)),VALUE(MID(INDEX($A112:$AJ112,MATCH(Lists!$L$13,$A$1:$AJ$1,0)),6,2)),VALUE(MID(INDEX($A112:$AJ112,MATCH(Lists!$L$13,$A$1:$AJ$1,0)),9,2))))),""))</f>
        <v/>
      </c>
      <c r="BF112" s="22">
        <f>IF(AT112="","",IFERROR(TRIM(INDEX($A112:$AJ112,MATCH(Lists!$L$14,$A$1:$AJ$1,0))&amp;""),""))</f>
        <v/>
      </c>
      <c r="BG112" s="23">
        <f>IF(AT112="","",IFERROR(IF(ISNUMBER(INDEX($A112:$AJ112,MATCH(Lists!$L$15,$A$1:$AJ$1,0))),INDEX($A112:$AJ112,MATCH(Lists!$L$15,$A$1:$AJ$1,0)),DATE(VALUE(LEFT(IFERROR(TRIM(INDEX($A112:$AJ112,MATCH(Lists!$L$15,$A$1:$AJ$1,0))&amp;""),""),4)),VALUE(MID(IFERROR(TRIM(INDEX($A112:$AJ112,MATCH(Lists!$L$15,$A$1:$AJ$1,0))&amp;""),""),6,2)),VALUE(MID(IFERROR(TRIM(INDEX($A112:$AJ112,MATCH(Lists!$L$15,$A$1:$AJ$1,0))&amp;""),""),9,2)))+TIME(VALUE(MID(IFERROR(TRIM(INDEX($A112:$AJ112,MATCH(Lists!$L$15,$A$1:$AJ$1,0))&amp;""),""),12,2)),VALUE(MID(IFERROR(TRIM(INDEX($A112:$AJ112,MATCH(Lists!$L$15,$A$1:$AJ$1,0))&amp;""),""),15,2)),VALUE(MID(IFERROR(TRIM(INDEX($A112:$AJ112,MATCH(Lists!$L$15,$A$1:$AJ$1,0))&amp;""),""),18,2)))),""))</f>
        <v/>
      </c>
      <c r="BH112" s="22">
        <f>IF(AT112="","",IF(AL112="","New",AL112))</f>
        <v/>
      </c>
      <c r="BI112" s="22">
        <f>IF(AT112="",0,IF(OR(BH112="Hired",BH112="Not now"),0,1))</f>
        <v/>
      </c>
      <c r="BJ112" s="22">
        <f>IF(AT112="","",IF(COUNTIF(AN112:AQ112,"No")&gt;0,"Has a No",IF(COUNTIF(AN112:AQ112,"Yes")=4,"All yes","Still checking")))</f>
        <v/>
      </c>
      <c r="BK112" s="22">
        <f>IF(AT112="","",IF(AND(BH112="New",NOT(ISNUMBER(AM112)),ISNUMBER(BG112)),IF(Pipeline!$M$14-INT(BG112)&gt;Pipeline!$M$15,"Reply due",""),""))</f>
        <v/>
      </c>
      <c r="BL112" s="22">
        <f>IF(AT112="","",IF(AND(ISNUMBER(AM112),ISNUMBER(BG112)),MAX(0,AM112-INT(BG112)),""))</f>
        <v/>
      </c>
      <c r="BM112" s="22">
        <f>IF(BI112=0,0,IF(AND(OR('Shift match'!$B$5="",ISNUMBER(SEARCH('Shift match'!$B$5,AY112))),OR('Shift match'!$B$6="",ISNUMBER(SEARCH('Shift match'!$B$6,BA112)))),1,0))</f>
        <v/>
      </c>
      <c r="BN112" s="22">
        <f>IF(BM112=1,SUM($BM$2:BM112),"")</f>
        <v/>
      </c>
      <c r="BO112" s="22">
        <f>IF(AT112="",0,IF(AX112="",0,IF(COUNTIF($AX$2:AX112,AX112)=1,1,0)))</f>
        <v/>
      </c>
      <c r="BP112" s="22">
        <f>IF(BO112=1,SUM($BO$2:BO112),"")</f>
        <v/>
      </c>
    </row>
    <row r="113">
      <c r="AK113" s="19" t="n"/>
      <c r="AL113" s="24" t="n"/>
      <c r="AM113" s="25" t="n"/>
      <c r="AN113" s="24" t="n"/>
      <c r="AO113" s="24" t="n"/>
      <c r="AP113" s="24" t="n"/>
      <c r="AQ113" s="24" t="n"/>
      <c r="AR113" s="24" t="n"/>
      <c r="AS113" s="19" t="n"/>
      <c r="AT113" s="22">
        <f>IFERROR(TRIM(INDEX($A113:$AJ113,MATCH(Lists!$L$2,$A$1:$AJ$1,0))&amp;""),"")</f>
        <v/>
      </c>
      <c r="AU113" s="22">
        <f>IF(AT113="","",IFERROR(TRIM(INDEX($A113:$AJ113,MATCH(Lists!$L$3,$A$1:$AJ$1,0))&amp;""),""))</f>
        <v/>
      </c>
      <c r="AV113" s="22">
        <f>IF(AT113="","",LOWER(IFERROR(TRIM(INDEX($A113:$AJ113,MATCH(Lists!$L$4,$A$1:$AJ$1,0))&amp;""),"")))</f>
        <v/>
      </c>
      <c r="AW113" s="22">
        <f>IF(AT113="","",IFERROR(TRIM(INDEX($A113:$AJ113,MATCH(Lists!$L$5,$A$1:$AJ$1,0))&amp;""),""))</f>
        <v/>
      </c>
      <c r="AX113" s="22">
        <f>IF(AT113="","",IFERROR(TRIM(INDEX($A113:$AJ113,MATCH(Lists!$L$6,$A$1:$AJ$1,0))&amp;""),""))</f>
        <v/>
      </c>
      <c r="AY113" s="22">
        <f>IF(AT113="","",IFERROR(TRIM(INDEX($A113:$AJ113,MATCH(Lists!$L$7,$A$1:$AJ$1,0))&amp;""),""))</f>
        <v/>
      </c>
      <c r="AZ113" s="22">
        <f>IF(AT113="","",IFERROR(TRIM(INDEX($A113:$AJ113,MATCH(Lists!$L$8,$A$1:$AJ$1,0))&amp;""),""))</f>
        <v/>
      </c>
      <c r="BA113" s="22">
        <f>IF(AT113="","",IFERROR(TRIM(INDEX($A113:$AJ113,MATCH(Lists!$L$9,$A$1:$AJ$1,0))&amp;""),""))</f>
        <v/>
      </c>
      <c r="BB113" s="22">
        <f>IF(AT113="","",IFERROR(TRIM(INDEX($A113:$AJ113,MATCH(Lists!$L$10,$A$1:$AJ$1,0))&amp;""),""))</f>
        <v/>
      </c>
      <c r="BC113" s="22">
        <f>IF(AT113="","",IFERROR(TRIM(INDEX($A113:$AJ113,MATCH(Lists!$L$11,$A$1:$AJ$1,0))&amp;""),""))</f>
        <v/>
      </c>
      <c r="BD113" s="22">
        <f>IF(AT113="","",IFERROR(TRIM(INDEX($A113:$AJ113,MATCH(Lists!$L$12,$A$1:$AJ$1,0))&amp;""),""))</f>
        <v/>
      </c>
      <c r="BE113" s="23">
        <f>IF(AT113="","",IFERROR(IF(TRIM(INDEX($A113:$AJ113,MATCH(Lists!$L$13,$A$1:$AJ$1,0))&amp;"")="","",IF(ISNUMBER(INDEX($A113:$AJ113,MATCH(Lists!$L$13,$A$1:$AJ$1,0))),INT(INDEX($A113:$AJ113,MATCH(Lists!$L$13,$A$1:$AJ$1,0))),DATE(VALUE(LEFT(INDEX($A113:$AJ113,MATCH(Lists!$L$13,$A$1:$AJ$1,0)),4)),VALUE(MID(INDEX($A113:$AJ113,MATCH(Lists!$L$13,$A$1:$AJ$1,0)),6,2)),VALUE(MID(INDEX($A113:$AJ113,MATCH(Lists!$L$13,$A$1:$AJ$1,0)),9,2))))),""))</f>
        <v/>
      </c>
      <c r="BF113" s="22">
        <f>IF(AT113="","",IFERROR(TRIM(INDEX($A113:$AJ113,MATCH(Lists!$L$14,$A$1:$AJ$1,0))&amp;""),""))</f>
        <v/>
      </c>
      <c r="BG113" s="23">
        <f>IF(AT113="","",IFERROR(IF(ISNUMBER(INDEX($A113:$AJ113,MATCH(Lists!$L$15,$A$1:$AJ$1,0))),INDEX($A113:$AJ113,MATCH(Lists!$L$15,$A$1:$AJ$1,0)),DATE(VALUE(LEFT(IFERROR(TRIM(INDEX($A113:$AJ113,MATCH(Lists!$L$15,$A$1:$AJ$1,0))&amp;""),""),4)),VALUE(MID(IFERROR(TRIM(INDEX($A113:$AJ113,MATCH(Lists!$L$15,$A$1:$AJ$1,0))&amp;""),""),6,2)),VALUE(MID(IFERROR(TRIM(INDEX($A113:$AJ113,MATCH(Lists!$L$15,$A$1:$AJ$1,0))&amp;""),""),9,2)))+TIME(VALUE(MID(IFERROR(TRIM(INDEX($A113:$AJ113,MATCH(Lists!$L$15,$A$1:$AJ$1,0))&amp;""),""),12,2)),VALUE(MID(IFERROR(TRIM(INDEX($A113:$AJ113,MATCH(Lists!$L$15,$A$1:$AJ$1,0))&amp;""),""),15,2)),VALUE(MID(IFERROR(TRIM(INDEX($A113:$AJ113,MATCH(Lists!$L$15,$A$1:$AJ$1,0))&amp;""),""),18,2)))),""))</f>
        <v/>
      </c>
      <c r="BH113" s="22">
        <f>IF(AT113="","",IF(AL113="","New",AL113))</f>
        <v/>
      </c>
      <c r="BI113" s="22">
        <f>IF(AT113="",0,IF(OR(BH113="Hired",BH113="Not now"),0,1))</f>
        <v/>
      </c>
      <c r="BJ113" s="22">
        <f>IF(AT113="","",IF(COUNTIF(AN113:AQ113,"No")&gt;0,"Has a No",IF(COUNTIF(AN113:AQ113,"Yes")=4,"All yes","Still checking")))</f>
        <v/>
      </c>
      <c r="BK113" s="22">
        <f>IF(AT113="","",IF(AND(BH113="New",NOT(ISNUMBER(AM113)),ISNUMBER(BG113)),IF(Pipeline!$M$14-INT(BG113)&gt;Pipeline!$M$15,"Reply due",""),""))</f>
        <v/>
      </c>
      <c r="BL113" s="22">
        <f>IF(AT113="","",IF(AND(ISNUMBER(AM113),ISNUMBER(BG113)),MAX(0,AM113-INT(BG113)),""))</f>
        <v/>
      </c>
      <c r="BM113" s="22">
        <f>IF(BI113=0,0,IF(AND(OR('Shift match'!$B$5="",ISNUMBER(SEARCH('Shift match'!$B$5,AY113))),OR('Shift match'!$B$6="",ISNUMBER(SEARCH('Shift match'!$B$6,BA113)))),1,0))</f>
        <v/>
      </c>
      <c r="BN113" s="22">
        <f>IF(BM113=1,SUM($BM$2:BM113),"")</f>
        <v/>
      </c>
      <c r="BO113" s="22">
        <f>IF(AT113="",0,IF(AX113="",0,IF(COUNTIF($AX$2:AX113,AX113)=1,1,0)))</f>
        <v/>
      </c>
      <c r="BP113" s="22">
        <f>IF(BO113=1,SUM($BO$2:BO113),"")</f>
        <v/>
      </c>
    </row>
    <row r="114">
      <c r="AK114" s="19" t="n"/>
      <c r="AL114" s="24" t="n"/>
      <c r="AM114" s="25" t="n"/>
      <c r="AN114" s="24" t="n"/>
      <c r="AO114" s="24" t="n"/>
      <c r="AP114" s="24" t="n"/>
      <c r="AQ114" s="24" t="n"/>
      <c r="AR114" s="24" t="n"/>
      <c r="AS114" s="19" t="n"/>
      <c r="AT114" s="22">
        <f>IFERROR(TRIM(INDEX($A114:$AJ114,MATCH(Lists!$L$2,$A$1:$AJ$1,0))&amp;""),"")</f>
        <v/>
      </c>
      <c r="AU114" s="22">
        <f>IF(AT114="","",IFERROR(TRIM(INDEX($A114:$AJ114,MATCH(Lists!$L$3,$A$1:$AJ$1,0))&amp;""),""))</f>
        <v/>
      </c>
      <c r="AV114" s="22">
        <f>IF(AT114="","",LOWER(IFERROR(TRIM(INDEX($A114:$AJ114,MATCH(Lists!$L$4,$A$1:$AJ$1,0))&amp;""),"")))</f>
        <v/>
      </c>
      <c r="AW114" s="22">
        <f>IF(AT114="","",IFERROR(TRIM(INDEX($A114:$AJ114,MATCH(Lists!$L$5,$A$1:$AJ$1,0))&amp;""),""))</f>
        <v/>
      </c>
      <c r="AX114" s="22">
        <f>IF(AT114="","",IFERROR(TRIM(INDEX($A114:$AJ114,MATCH(Lists!$L$6,$A$1:$AJ$1,0))&amp;""),""))</f>
        <v/>
      </c>
      <c r="AY114" s="22">
        <f>IF(AT114="","",IFERROR(TRIM(INDEX($A114:$AJ114,MATCH(Lists!$L$7,$A$1:$AJ$1,0))&amp;""),""))</f>
        <v/>
      </c>
      <c r="AZ114" s="22">
        <f>IF(AT114="","",IFERROR(TRIM(INDEX($A114:$AJ114,MATCH(Lists!$L$8,$A$1:$AJ$1,0))&amp;""),""))</f>
        <v/>
      </c>
      <c r="BA114" s="22">
        <f>IF(AT114="","",IFERROR(TRIM(INDEX($A114:$AJ114,MATCH(Lists!$L$9,$A$1:$AJ$1,0))&amp;""),""))</f>
        <v/>
      </c>
      <c r="BB114" s="22">
        <f>IF(AT114="","",IFERROR(TRIM(INDEX($A114:$AJ114,MATCH(Lists!$L$10,$A$1:$AJ$1,0))&amp;""),""))</f>
        <v/>
      </c>
      <c r="BC114" s="22">
        <f>IF(AT114="","",IFERROR(TRIM(INDEX($A114:$AJ114,MATCH(Lists!$L$11,$A$1:$AJ$1,0))&amp;""),""))</f>
        <v/>
      </c>
      <c r="BD114" s="22">
        <f>IF(AT114="","",IFERROR(TRIM(INDEX($A114:$AJ114,MATCH(Lists!$L$12,$A$1:$AJ$1,0))&amp;""),""))</f>
        <v/>
      </c>
      <c r="BE114" s="23">
        <f>IF(AT114="","",IFERROR(IF(TRIM(INDEX($A114:$AJ114,MATCH(Lists!$L$13,$A$1:$AJ$1,0))&amp;"")="","",IF(ISNUMBER(INDEX($A114:$AJ114,MATCH(Lists!$L$13,$A$1:$AJ$1,0))),INT(INDEX($A114:$AJ114,MATCH(Lists!$L$13,$A$1:$AJ$1,0))),DATE(VALUE(LEFT(INDEX($A114:$AJ114,MATCH(Lists!$L$13,$A$1:$AJ$1,0)),4)),VALUE(MID(INDEX($A114:$AJ114,MATCH(Lists!$L$13,$A$1:$AJ$1,0)),6,2)),VALUE(MID(INDEX($A114:$AJ114,MATCH(Lists!$L$13,$A$1:$AJ$1,0)),9,2))))),""))</f>
        <v/>
      </c>
      <c r="BF114" s="22">
        <f>IF(AT114="","",IFERROR(TRIM(INDEX($A114:$AJ114,MATCH(Lists!$L$14,$A$1:$AJ$1,0))&amp;""),""))</f>
        <v/>
      </c>
      <c r="BG114" s="23">
        <f>IF(AT114="","",IFERROR(IF(ISNUMBER(INDEX($A114:$AJ114,MATCH(Lists!$L$15,$A$1:$AJ$1,0))),INDEX($A114:$AJ114,MATCH(Lists!$L$15,$A$1:$AJ$1,0)),DATE(VALUE(LEFT(IFERROR(TRIM(INDEX($A114:$AJ114,MATCH(Lists!$L$15,$A$1:$AJ$1,0))&amp;""),""),4)),VALUE(MID(IFERROR(TRIM(INDEX($A114:$AJ114,MATCH(Lists!$L$15,$A$1:$AJ$1,0))&amp;""),""),6,2)),VALUE(MID(IFERROR(TRIM(INDEX($A114:$AJ114,MATCH(Lists!$L$15,$A$1:$AJ$1,0))&amp;""),""),9,2)))+TIME(VALUE(MID(IFERROR(TRIM(INDEX($A114:$AJ114,MATCH(Lists!$L$15,$A$1:$AJ$1,0))&amp;""),""),12,2)),VALUE(MID(IFERROR(TRIM(INDEX($A114:$AJ114,MATCH(Lists!$L$15,$A$1:$AJ$1,0))&amp;""),""),15,2)),VALUE(MID(IFERROR(TRIM(INDEX($A114:$AJ114,MATCH(Lists!$L$15,$A$1:$AJ$1,0))&amp;""),""),18,2)))),""))</f>
        <v/>
      </c>
      <c r="BH114" s="22">
        <f>IF(AT114="","",IF(AL114="","New",AL114))</f>
        <v/>
      </c>
      <c r="BI114" s="22">
        <f>IF(AT114="",0,IF(OR(BH114="Hired",BH114="Not now"),0,1))</f>
        <v/>
      </c>
      <c r="BJ114" s="22">
        <f>IF(AT114="","",IF(COUNTIF(AN114:AQ114,"No")&gt;0,"Has a No",IF(COUNTIF(AN114:AQ114,"Yes")=4,"All yes","Still checking")))</f>
        <v/>
      </c>
      <c r="BK114" s="22">
        <f>IF(AT114="","",IF(AND(BH114="New",NOT(ISNUMBER(AM114)),ISNUMBER(BG114)),IF(Pipeline!$M$14-INT(BG114)&gt;Pipeline!$M$15,"Reply due",""),""))</f>
        <v/>
      </c>
      <c r="BL114" s="22">
        <f>IF(AT114="","",IF(AND(ISNUMBER(AM114),ISNUMBER(BG114)),MAX(0,AM114-INT(BG114)),""))</f>
        <v/>
      </c>
      <c r="BM114" s="22">
        <f>IF(BI114=0,0,IF(AND(OR('Shift match'!$B$5="",ISNUMBER(SEARCH('Shift match'!$B$5,AY114))),OR('Shift match'!$B$6="",ISNUMBER(SEARCH('Shift match'!$B$6,BA114)))),1,0))</f>
        <v/>
      </c>
      <c r="BN114" s="22">
        <f>IF(BM114=1,SUM($BM$2:BM114),"")</f>
        <v/>
      </c>
      <c r="BO114" s="22">
        <f>IF(AT114="",0,IF(AX114="",0,IF(COUNTIF($AX$2:AX114,AX114)=1,1,0)))</f>
        <v/>
      </c>
      <c r="BP114" s="22">
        <f>IF(BO114=1,SUM($BO$2:BO114),"")</f>
        <v/>
      </c>
    </row>
    <row r="115">
      <c r="AK115" s="19" t="n"/>
      <c r="AL115" s="24" t="n"/>
      <c r="AM115" s="25" t="n"/>
      <c r="AN115" s="24" t="n"/>
      <c r="AO115" s="24" t="n"/>
      <c r="AP115" s="24" t="n"/>
      <c r="AQ115" s="24" t="n"/>
      <c r="AR115" s="24" t="n"/>
      <c r="AS115" s="19" t="n"/>
      <c r="AT115" s="22">
        <f>IFERROR(TRIM(INDEX($A115:$AJ115,MATCH(Lists!$L$2,$A$1:$AJ$1,0))&amp;""),"")</f>
        <v/>
      </c>
      <c r="AU115" s="22">
        <f>IF(AT115="","",IFERROR(TRIM(INDEX($A115:$AJ115,MATCH(Lists!$L$3,$A$1:$AJ$1,0))&amp;""),""))</f>
        <v/>
      </c>
      <c r="AV115" s="22">
        <f>IF(AT115="","",LOWER(IFERROR(TRIM(INDEX($A115:$AJ115,MATCH(Lists!$L$4,$A$1:$AJ$1,0))&amp;""),"")))</f>
        <v/>
      </c>
      <c r="AW115" s="22">
        <f>IF(AT115="","",IFERROR(TRIM(INDEX($A115:$AJ115,MATCH(Lists!$L$5,$A$1:$AJ$1,0))&amp;""),""))</f>
        <v/>
      </c>
      <c r="AX115" s="22">
        <f>IF(AT115="","",IFERROR(TRIM(INDEX($A115:$AJ115,MATCH(Lists!$L$6,$A$1:$AJ$1,0))&amp;""),""))</f>
        <v/>
      </c>
      <c r="AY115" s="22">
        <f>IF(AT115="","",IFERROR(TRIM(INDEX($A115:$AJ115,MATCH(Lists!$L$7,$A$1:$AJ$1,0))&amp;""),""))</f>
        <v/>
      </c>
      <c r="AZ115" s="22">
        <f>IF(AT115="","",IFERROR(TRIM(INDEX($A115:$AJ115,MATCH(Lists!$L$8,$A$1:$AJ$1,0))&amp;""),""))</f>
        <v/>
      </c>
      <c r="BA115" s="22">
        <f>IF(AT115="","",IFERROR(TRIM(INDEX($A115:$AJ115,MATCH(Lists!$L$9,$A$1:$AJ$1,0))&amp;""),""))</f>
        <v/>
      </c>
      <c r="BB115" s="22">
        <f>IF(AT115="","",IFERROR(TRIM(INDEX($A115:$AJ115,MATCH(Lists!$L$10,$A$1:$AJ$1,0))&amp;""),""))</f>
        <v/>
      </c>
      <c r="BC115" s="22">
        <f>IF(AT115="","",IFERROR(TRIM(INDEX($A115:$AJ115,MATCH(Lists!$L$11,$A$1:$AJ$1,0))&amp;""),""))</f>
        <v/>
      </c>
      <c r="BD115" s="22">
        <f>IF(AT115="","",IFERROR(TRIM(INDEX($A115:$AJ115,MATCH(Lists!$L$12,$A$1:$AJ$1,0))&amp;""),""))</f>
        <v/>
      </c>
      <c r="BE115" s="23">
        <f>IF(AT115="","",IFERROR(IF(TRIM(INDEX($A115:$AJ115,MATCH(Lists!$L$13,$A$1:$AJ$1,0))&amp;"")="","",IF(ISNUMBER(INDEX($A115:$AJ115,MATCH(Lists!$L$13,$A$1:$AJ$1,0))),INT(INDEX($A115:$AJ115,MATCH(Lists!$L$13,$A$1:$AJ$1,0))),DATE(VALUE(LEFT(INDEX($A115:$AJ115,MATCH(Lists!$L$13,$A$1:$AJ$1,0)),4)),VALUE(MID(INDEX($A115:$AJ115,MATCH(Lists!$L$13,$A$1:$AJ$1,0)),6,2)),VALUE(MID(INDEX($A115:$AJ115,MATCH(Lists!$L$13,$A$1:$AJ$1,0)),9,2))))),""))</f>
        <v/>
      </c>
      <c r="BF115" s="22">
        <f>IF(AT115="","",IFERROR(TRIM(INDEX($A115:$AJ115,MATCH(Lists!$L$14,$A$1:$AJ$1,0))&amp;""),""))</f>
        <v/>
      </c>
      <c r="BG115" s="23">
        <f>IF(AT115="","",IFERROR(IF(ISNUMBER(INDEX($A115:$AJ115,MATCH(Lists!$L$15,$A$1:$AJ$1,0))),INDEX($A115:$AJ115,MATCH(Lists!$L$15,$A$1:$AJ$1,0)),DATE(VALUE(LEFT(IFERROR(TRIM(INDEX($A115:$AJ115,MATCH(Lists!$L$15,$A$1:$AJ$1,0))&amp;""),""),4)),VALUE(MID(IFERROR(TRIM(INDEX($A115:$AJ115,MATCH(Lists!$L$15,$A$1:$AJ$1,0))&amp;""),""),6,2)),VALUE(MID(IFERROR(TRIM(INDEX($A115:$AJ115,MATCH(Lists!$L$15,$A$1:$AJ$1,0))&amp;""),""),9,2)))+TIME(VALUE(MID(IFERROR(TRIM(INDEX($A115:$AJ115,MATCH(Lists!$L$15,$A$1:$AJ$1,0))&amp;""),""),12,2)),VALUE(MID(IFERROR(TRIM(INDEX($A115:$AJ115,MATCH(Lists!$L$15,$A$1:$AJ$1,0))&amp;""),""),15,2)),VALUE(MID(IFERROR(TRIM(INDEX($A115:$AJ115,MATCH(Lists!$L$15,$A$1:$AJ$1,0))&amp;""),""),18,2)))),""))</f>
        <v/>
      </c>
      <c r="BH115" s="22">
        <f>IF(AT115="","",IF(AL115="","New",AL115))</f>
        <v/>
      </c>
      <c r="BI115" s="22">
        <f>IF(AT115="",0,IF(OR(BH115="Hired",BH115="Not now"),0,1))</f>
        <v/>
      </c>
      <c r="BJ115" s="22">
        <f>IF(AT115="","",IF(COUNTIF(AN115:AQ115,"No")&gt;0,"Has a No",IF(COUNTIF(AN115:AQ115,"Yes")=4,"All yes","Still checking")))</f>
        <v/>
      </c>
      <c r="BK115" s="22">
        <f>IF(AT115="","",IF(AND(BH115="New",NOT(ISNUMBER(AM115)),ISNUMBER(BG115)),IF(Pipeline!$M$14-INT(BG115)&gt;Pipeline!$M$15,"Reply due",""),""))</f>
        <v/>
      </c>
      <c r="BL115" s="22">
        <f>IF(AT115="","",IF(AND(ISNUMBER(AM115),ISNUMBER(BG115)),MAX(0,AM115-INT(BG115)),""))</f>
        <v/>
      </c>
      <c r="BM115" s="22">
        <f>IF(BI115=0,0,IF(AND(OR('Shift match'!$B$5="",ISNUMBER(SEARCH('Shift match'!$B$5,AY115))),OR('Shift match'!$B$6="",ISNUMBER(SEARCH('Shift match'!$B$6,BA115)))),1,0))</f>
        <v/>
      </c>
      <c r="BN115" s="22">
        <f>IF(BM115=1,SUM($BM$2:BM115),"")</f>
        <v/>
      </c>
      <c r="BO115" s="22">
        <f>IF(AT115="",0,IF(AX115="",0,IF(COUNTIF($AX$2:AX115,AX115)=1,1,0)))</f>
        <v/>
      </c>
      <c r="BP115" s="22">
        <f>IF(BO115=1,SUM($BO$2:BO115),"")</f>
        <v/>
      </c>
    </row>
    <row r="116">
      <c r="AK116" s="19" t="n"/>
      <c r="AL116" s="24" t="n"/>
      <c r="AM116" s="25" t="n"/>
      <c r="AN116" s="24" t="n"/>
      <c r="AO116" s="24" t="n"/>
      <c r="AP116" s="24" t="n"/>
      <c r="AQ116" s="24" t="n"/>
      <c r="AR116" s="24" t="n"/>
      <c r="AS116" s="19" t="n"/>
      <c r="AT116" s="22">
        <f>IFERROR(TRIM(INDEX($A116:$AJ116,MATCH(Lists!$L$2,$A$1:$AJ$1,0))&amp;""),"")</f>
        <v/>
      </c>
      <c r="AU116" s="22">
        <f>IF(AT116="","",IFERROR(TRIM(INDEX($A116:$AJ116,MATCH(Lists!$L$3,$A$1:$AJ$1,0))&amp;""),""))</f>
        <v/>
      </c>
      <c r="AV116" s="22">
        <f>IF(AT116="","",LOWER(IFERROR(TRIM(INDEX($A116:$AJ116,MATCH(Lists!$L$4,$A$1:$AJ$1,0))&amp;""),"")))</f>
        <v/>
      </c>
      <c r="AW116" s="22">
        <f>IF(AT116="","",IFERROR(TRIM(INDEX($A116:$AJ116,MATCH(Lists!$L$5,$A$1:$AJ$1,0))&amp;""),""))</f>
        <v/>
      </c>
      <c r="AX116" s="22">
        <f>IF(AT116="","",IFERROR(TRIM(INDEX($A116:$AJ116,MATCH(Lists!$L$6,$A$1:$AJ$1,0))&amp;""),""))</f>
        <v/>
      </c>
      <c r="AY116" s="22">
        <f>IF(AT116="","",IFERROR(TRIM(INDEX($A116:$AJ116,MATCH(Lists!$L$7,$A$1:$AJ$1,0))&amp;""),""))</f>
        <v/>
      </c>
      <c r="AZ116" s="22">
        <f>IF(AT116="","",IFERROR(TRIM(INDEX($A116:$AJ116,MATCH(Lists!$L$8,$A$1:$AJ$1,0))&amp;""),""))</f>
        <v/>
      </c>
      <c r="BA116" s="22">
        <f>IF(AT116="","",IFERROR(TRIM(INDEX($A116:$AJ116,MATCH(Lists!$L$9,$A$1:$AJ$1,0))&amp;""),""))</f>
        <v/>
      </c>
      <c r="BB116" s="22">
        <f>IF(AT116="","",IFERROR(TRIM(INDEX($A116:$AJ116,MATCH(Lists!$L$10,$A$1:$AJ$1,0))&amp;""),""))</f>
        <v/>
      </c>
      <c r="BC116" s="22">
        <f>IF(AT116="","",IFERROR(TRIM(INDEX($A116:$AJ116,MATCH(Lists!$L$11,$A$1:$AJ$1,0))&amp;""),""))</f>
        <v/>
      </c>
      <c r="BD116" s="22">
        <f>IF(AT116="","",IFERROR(TRIM(INDEX($A116:$AJ116,MATCH(Lists!$L$12,$A$1:$AJ$1,0))&amp;""),""))</f>
        <v/>
      </c>
      <c r="BE116" s="23">
        <f>IF(AT116="","",IFERROR(IF(TRIM(INDEX($A116:$AJ116,MATCH(Lists!$L$13,$A$1:$AJ$1,0))&amp;"")="","",IF(ISNUMBER(INDEX($A116:$AJ116,MATCH(Lists!$L$13,$A$1:$AJ$1,0))),INT(INDEX($A116:$AJ116,MATCH(Lists!$L$13,$A$1:$AJ$1,0))),DATE(VALUE(LEFT(INDEX($A116:$AJ116,MATCH(Lists!$L$13,$A$1:$AJ$1,0)),4)),VALUE(MID(INDEX($A116:$AJ116,MATCH(Lists!$L$13,$A$1:$AJ$1,0)),6,2)),VALUE(MID(INDEX($A116:$AJ116,MATCH(Lists!$L$13,$A$1:$AJ$1,0)),9,2))))),""))</f>
        <v/>
      </c>
      <c r="BF116" s="22">
        <f>IF(AT116="","",IFERROR(TRIM(INDEX($A116:$AJ116,MATCH(Lists!$L$14,$A$1:$AJ$1,0))&amp;""),""))</f>
        <v/>
      </c>
      <c r="BG116" s="23">
        <f>IF(AT116="","",IFERROR(IF(ISNUMBER(INDEX($A116:$AJ116,MATCH(Lists!$L$15,$A$1:$AJ$1,0))),INDEX($A116:$AJ116,MATCH(Lists!$L$15,$A$1:$AJ$1,0)),DATE(VALUE(LEFT(IFERROR(TRIM(INDEX($A116:$AJ116,MATCH(Lists!$L$15,$A$1:$AJ$1,0))&amp;""),""),4)),VALUE(MID(IFERROR(TRIM(INDEX($A116:$AJ116,MATCH(Lists!$L$15,$A$1:$AJ$1,0))&amp;""),""),6,2)),VALUE(MID(IFERROR(TRIM(INDEX($A116:$AJ116,MATCH(Lists!$L$15,$A$1:$AJ$1,0))&amp;""),""),9,2)))+TIME(VALUE(MID(IFERROR(TRIM(INDEX($A116:$AJ116,MATCH(Lists!$L$15,$A$1:$AJ$1,0))&amp;""),""),12,2)),VALUE(MID(IFERROR(TRIM(INDEX($A116:$AJ116,MATCH(Lists!$L$15,$A$1:$AJ$1,0))&amp;""),""),15,2)),VALUE(MID(IFERROR(TRIM(INDEX($A116:$AJ116,MATCH(Lists!$L$15,$A$1:$AJ$1,0))&amp;""),""),18,2)))),""))</f>
        <v/>
      </c>
      <c r="BH116" s="22">
        <f>IF(AT116="","",IF(AL116="","New",AL116))</f>
        <v/>
      </c>
      <c r="BI116" s="22">
        <f>IF(AT116="",0,IF(OR(BH116="Hired",BH116="Not now"),0,1))</f>
        <v/>
      </c>
      <c r="BJ116" s="22">
        <f>IF(AT116="","",IF(COUNTIF(AN116:AQ116,"No")&gt;0,"Has a No",IF(COUNTIF(AN116:AQ116,"Yes")=4,"All yes","Still checking")))</f>
        <v/>
      </c>
      <c r="BK116" s="22">
        <f>IF(AT116="","",IF(AND(BH116="New",NOT(ISNUMBER(AM116)),ISNUMBER(BG116)),IF(Pipeline!$M$14-INT(BG116)&gt;Pipeline!$M$15,"Reply due",""),""))</f>
        <v/>
      </c>
      <c r="BL116" s="22">
        <f>IF(AT116="","",IF(AND(ISNUMBER(AM116),ISNUMBER(BG116)),MAX(0,AM116-INT(BG116)),""))</f>
        <v/>
      </c>
      <c r="BM116" s="22">
        <f>IF(BI116=0,0,IF(AND(OR('Shift match'!$B$5="",ISNUMBER(SEARCH('Shift match'!$B$5,AY116))),OR('Shift match'!$B$6="",ISNUMBER(SEARCH('Shift match'!$B$6,BA116)))),1,0))</f>
        <v/>
      </c>
      <c r="BN116" s="22">
        <f>IF(BM116=1,SUM($BM$2:BM116),"")</f>
        <v/>
      </c>
      <c r="BO116" s="22">
        <f>IF(AT116="",0,IF(AX116="",0,IF(COUNTIF($AX$2:AX116,AX116)=1,1,0)))</f>
        <v/>
      </c>
      <c r="BP116" s="22">
        <f>IF(BO116=1,SUM($BO$2:BO116),"")</f>
        <v/>
      </c>
    </row>
    <row r="117">
      <c r="AK117" s="19" t="n"/>
      <c r="AL117" s="24" t="n"/>
      <c r="AM117" s="25" t="n"/>
      <c r="AN117" s="24" t="n"/>
      <c r="AO117" s="24" t="n"/>
      <c r="AP117" s="24" t="n"/>
      <c r="AQ117" s="24" t="n"/>
      <c r="AR117" s="24" t="n"/>
      <c r="AS117" s="19" t="n"/>
      <c r="AT117" s="22">
        <f>IFERROR(TRIM(INDEX($A117:$AJ117,MATCH(Lists!$L$2,$A$1:$AJ$1,0))&amp;""),"")</f>
        <v/>
      </c>
      <c r="AU117" s="22">
        <f>IF(AT117="","",IFERROR(TRIM(INDEX($A117:$AJ117,MATCH(Lists!$L$3,$A$1:$AJ$1,0))&amp;""),""))</f>
        <v/>
      </c>
      <c r="AV117" s="22">
        <f>IF(AT117="","",LOWER(IFERROR(TRIM(INDEX($A117:$AJ117,MATCH(Lists!$L$4,$A$1:$AJ$1,0))&amp;""),"")))</f>
        <v/>
      </c>
      <c r="AW117" s="22">
        <f>IF(AT117="","",IFERROR(TRIM(INDEX($A117:$AJ117,MATCH(Lists!$L$5,$A$1:$AJ$1,0))&amp;""),""))</f>
        <v/>
      </c>
      <c r="AX117" s="22">
        <f>IF(AT117="","",IFERROR(TRIM(INDEX($A117:$AJ117,MATCH(Lists!$L$6,$A$1:$AJ$1,0))&amp;""),""))</f>
        <v/>
      </c>
      <c r="AY117" s="22">
        <f>IF(AT117="","",IFERROR(TRIM(INDEX($A117:$AJ117,MATCH(Lists!$L$7,$A$1:$AJ$1,0))&amp;""),""))</f>
        <v/>
      </c>
      <c r="AZ117" s="22">
        <f>IF(AT117="","",IFERROR(TRIM(INDEX($A117:$AJ117,MATCH(Lists!$L$8,$A$1:$AJ$1,0))&amp;""),""))</f>
        <v/>
      </c>
      <c r="BA117" s="22">
        <f>IF(AT117="","",IFERROR(TRIM(INDEX($A117:$AJ117,MATCH(Lists!$L$9,$A$1:$AJ$1,0))&amp;""),""))</f>
        <v/>
      </c>
      <c r="BB117" s="22">
        <f>IF(AT117="","",IFERROR(TRIM(INDEX($A117:$AJ117,MATCH(Lists!$L$10,$A$1:$AJ$1,0))&amp;""),""))</f>
        <v/>
      </c>
      <c r="BC117" s="22">
        <f>IF(AT117="","",IFERROR(TRIM(INDEX($A117:$AJ117,MATCH(Lists!$L$11,$A$1:$AJ$1,0))&amp;""),""))</f>
        <v/>
      </c>
      <c r="BD117" s="22">
        <f>IF(AT117="","",IFERROR(TRIM(INDEX($A117:$AJ117,MATCH(Lists!$L$12,$A$1:$AJ$1,0))&amp;""),""))</f>
        <v/>
      </c>
      <c r="BE117" s="23">
        <f>IF(AT117="","",IFERROR(IF(TRIM(INDEX($A117:$AJ117,MATCH(Lists!$L$13,$A$1:$AJ$1,0))&amp;"")="","",IF(ISNUMBER(INDEX($A117:$AJ117,MATCH(Lists!$L$13,$A$1:$AJ$1,0))),INT(INDEX($A117:$AJ117,MATCH(Lists!$L$13,$A$1:$AJ$1,0))),DATE(VALUE(LEFT(INDEX($A117:$AJ117,MATCH(Lists!$L$13,$A$1:$AJ$1,0)),4)),VALUE(MID(INDEX($A117:$AJ117,MATCH(Lists!$L$13,$A$1:$AJ$1,0)),6,2)),VALUE(MID(INDEX($A117:$AJ117,MATCH(Lists!$L$13,$A$1:$AJ$1,0)),9,2))))),""))</f>
        <v/>
      </c>
      <c r="BF117" s="22">
        <f>IF(AT117="","",IFERROR(TRIM(INDEX($A117:$AJ117,MATCH(Lists!$L$14,$A$1:$AJ$1,0))&amp;""),""))</f>
        <v/>
      </c>
      <c r="BG117" s="23">
        <f>IF(AT117="","",IFERROR(IF(ISNUMBER(INDEX($A117:$AJ117,MATCH(Lists!$L$15,$A$1:$AJ$1,0))),INDEX($A117:$AJ117,MATCH(Lists!$L$15,$A$1:$AJ$1,0)),DATE(VALUE(LEFT(IFERROR(TRIM(INDEX($A117:$AJ117,MATCH(Lists!$L$15,$A$1:$AJ$1,0))&amp;""),""),4)),VALUE(MID(IFERROR(TRIM(INDEX($A117:$AJ117,MATCH(Lists!$L$15,$A$1:$AJ$1,0))&amp;""),""),6,2)),VALUE(MID(IFERROR(TRIM(INDEX($A117:$AJ117,MATCH(Lists!$L$15,$A$1:$AJ$1,0))&amp;""),""),9,2)))+TIME(VALUE(MID(IFERROR(TRIM(INDEX($A117:$AJ117,MATCH(Lists!$L$15,$A$1:$AJ$1,0))&amp;""),""),12,2)),VALUE(MID(IFERROR(TRIM(INDEX($A117:$AJ117,MATCH(Lists!$L$15,$A$1:$AJ$1,0))&amp;""),""),15,2)),VALUE(MID(IFERROR(TRIM(INDEX($A117:$AJ117,MATCH(Lists!$L$15,$A$1:$AJ$1,0))&amp;""),""),18,2)))),""))</f>
        <v/>
      </c>
      <c r="BH117" s="22">
        <f>IF(AT117="","",IF(AL117="","New",AL117))</f>
        <v/>
      </c>
      <c r="BI117" s="22">
        <f>IF(AT117="",0,IF(OR(BH117="Hired",BH117="Not now"),0,1))</f>
        <v/>
      </c>
      <c r="BJ117" s="22">
        <f>IF(AT117="","",IF(COUNTIF(AN117:AQ117,"No")&gt;0,"Has a No",IF(COUNTIF(AN117:AQ117,"Yes")=4,"All yes","Still checking")))</f>
        <v/>
      </c>
      <c r="BK117" s="22">
        <f>IF(AT117="","",IF(AND(BH117="New",NOT(ISNUMBER(AM117)),ISNUMBER(BG117)),IF(Pipeline!$M$14-INT(BG117)&gt;Pipeline!$M$15,"Reply due",""),""))</f>
        <v/>
      </c>
      <c r="BL117" s="22">
        <f>IF(AT117="","",IF(AND(ISNUMBER(AM117),ISNUMBER(BG117)),MAX(0,AM117-INT(BG117)),""))</f>
        <v/>
      </c>
      <c r="BM117" s="22">
        <f>IF(BI117=0,0,IF(AND(OR('Shift match'!$B$5="",ISNUMBER(SEARCH('Shift match'!$B$5,AY117))),OR('Shift match'!$B$6="",ISNUMBER(SEARCH('Shift match'!$B$6,BA117)))),1,0))</f>
        <v/>
      </c>
      <c r="BN117" s="22">
        <f>IF(BM117=1,SUM($BM$2:BM117),"")</f>
        <v/>
      </c>
      <c r="BO117" s="22">
        <f>IF(AT117="",0,IF(AX117="",0,IF(COUNTIF($AX$2:AX117,AX117)=1,1,0)))</f>
        <v/>
      </c>
      <c r="BP117" s="22">
        <f>IF(BO117=1,SUM($BO$2:BO117),"")</f>
        <v/>
      </c>
    </row>
    <row r="118">
      <c r="AK118" s="19" t="n"/>
      <c r="AL118" s="24" t="n"/>
      <c r="AM118" s="25" t="n"/>
      <c r="AN118" s="24" t="n"/>
      <c r="AO118" s="24" t="n"/>
      <c r="AP118" s="24" t="n"/>
      <c r="AQ118" s="24" t="n"/>
      <c r="AR118" s="24" t="n"/>
      <c r="AS118" s="19" t="n"/>
      <c r="AT118" s="22">
        <f>IFERROR(TRIM(INDEX($A118:$AJ118,MATCH(Lists!$L$2,$A$1:$AJ$1,0))&amp;""),"")</f>
        <v/>
      </c>
      <c r="AU118" s="22">
        <f>IF(AT118="","",IFERROR(TRIM(INDEX($A118:$AJ118,MATCH(Lists!$L$3,$A$1:$AJ$1,0))&amp;""),""))</f>
        <v/>
      </c>
      <c r="AV118" s="22">
        <f>IF(AT118="","",LOWER(IFERROR(TRIM(INDEX($A118:$AJ118,MATCH(Lists!$L$4,$A$1:$AJ$1,0))&amp;""),"")))</f>
        <v/>
      </c>
      <c r="AW118" s="22">
        <f>IF(AT118="","",IFERROR(TRIM(INDEX($A118:$AJ118,MATCH(Lists!$L$5,$A$1:$AJ$1,0))&amp;""),""))</f>
        <v/>
      </c>
      <c r="AX118" s="22">
        <f>IF(AT118="","",IFERROR(TRIM(INDEX($A118:$AJ118,MATCH(Lists!$L$6,$A$1:$AJ$1,0))&amp;""),""))</f>
        <v/>
      </c>
      <c r="AY118" s="22">
        <f>IF(AT118="","",IFERROR(TRIM(INDEX($A118:$AJ118,MATCH(Lists!$L$7,$A$1:$AJ$1,0))&amp;""),""))</f>
        <v/>
      </c>
      <c r="AZ118" s="22">
        <f>IF(AT118="","",IFERROR(TRIM(INDEX($A118:$AJ118,MATCH(Lists!$L$8,$A$1:$AJ$1,0))&amp;""),""))</f>
        <v/>
      </c>
      <c r="BA118" s="22">
        <f>IF(AT118="","",IFERROR(TRIM(INDEX($A118:$AJ118,MATCH(Lists!$L$9,$A$1:$AJ$1,0))&amp;""),""))</f>
        <v/>
      </c>
      <c r="BB118" s="22">
        <f>IF(AT118="","",IFERROR(TRIM(INDEX($A118:$AJ118,MATCH(Lists!$L$10,$A$1:$AJ$1,0))&amp;""),""))</f>
        <v/>
      </c>
      <c r="BC118" s="22">
        <f>IF(AT118="","",IFERROR(TRIM(INDEX($A118:$AJ118,MATCH(Lists!$L$11,$A$1:$AJ$1,0))&amp;""),""))</f>
        <v/>
      </c>
      <c r="BD118" s="22">
        <f>IF(AT118="","",IFERROR(TRIM(INDEX($A118:$AJ118,MATCH(Lists!$L$12,$A$1:$AJ$1,0))&amp;""),""))</f>
        <v/>
      </c>
      <c r="BE118" s="23">
        <f>IF(AT118="","",IFERROR(IF(TRIM(INDEX($A118:$AJ118,MATCH(Lists!$L$13,$A$1:$AJ$1,0))&amp;"")="","",IF(ISNUMBER(INDEX($A118:$AJ118,MATCH(Lists!$L$13,$A$1:$AJ$1,0))),INT(INDEX($A118:$AJ118,MATCH(Lists!$L$13,$A$1:$AJ$1,0))),DATE(VALUE(LEFT(INDEX($A118:$AJ118,MATCH(Lists!$L$13,$A$1:$AJ$1,0)),4)),VALUE(MID(INDEX($A118:$AJ118,MATCH(Lists!$L$13,$A$1:$AJ$1,0)),6,2)),VALUE(MID(INDEX($A118:$AJ118,MATCH(Lists!$L$13,$A$1:$AJ$1,0)),9,2))))),""))</f>
        <v/>
      </c>
      <c r="BF118" s="22">
        <f>IF(AT118="","",IFERROR(TRIM(INDEX($A118:$AJ118,MATCH(Lists!$L$14,$A$1:$AJ$1,0))&amp;""),""))</f>
        <v/>
      </c>
      <c r="BG118" s="23">
        <f>IF(AT118="","",IFERROR(IF(ISNUMBER(INDEX($A118:$AJ118,MATCH(Lists!$L$15,$A$1:$AJ$1,0))),INDEX($A118:$AJ118,MATCH(Lists!$L$15,$A$1:$AJ$1,0)),DATE(VALUE(LEFT(IFERROR(TRIM(INDEX($A118:$AJ118,MATCH(Lists!$L$15,$A$1:$AJ$1,0))&amp;""),""),4)),VALUE(MID(IFERROR(TRIM(INDEX($A118:$AJ118,MATCH(Lists!$L$15,$A$1:$AJ$1,0))&amp;""),""),6,2)),VALUE(MID(IFERROR(TRIM(INDEX($A118:$AJ118,MATCH(Lists!$L$15,$A$1:$AJ$1,0))&amp;""),""),9,2)))+TIME(VALUE(MID(IFERROR(TRIM(INDEX($A118:$AJ118,MATCH(Lists!$L$15,$A$1:$AJ$1,0))&amp;""),""),12,2)),VALUE(MID(IFERROR(TRIM(INDEX($A118:$AJ118,MATCH(Lists!$L$15,$A$1:$AJ$1,0))&amp;""),""),15,2)),VALUE(MID(IFERROR(TRIM(INDEX($A118:$AJ118,MATCH(Lists!$L$15,$A$1:$AJ$1,0))&amp;""),""),18,2)))),""))</f>
        <v/>
      </c>
      <c r="BH118" s="22">
        <f>IF(AT118="","",IF(AL118="","New",AL118))</f>
        <v/>
      </c>
      <c r="BI118" s="22">
        <f>IF(AT118="",0,IF(OR(BH118="Hired",BH118="Not now"),0,1))</f>
        <v/>
      </c>
      <c r="BJ118" s="22">
        <f>IF(AT118="","",IF(COUNTIF(AN118:AQ118,"No")&gt;0,"Has a No",IF(COUNTIF(AN118:AQ118,"Yes")=4,"All yes","Still checking")))</f>
        <v/>
      </c>
      <c r="BK118" s="22">
        <f>IF(AT118="","",IF(AND(BH118="New",NOT(ISNUMBER(AM118)),ISNUMBER(BG118)),IF(Pipeline!$M$14-INT(BG118)&gt;Pipeline!$M$15,"Reply due",""),""))</f>
        <v/>
      </c>
      <c r="BL118" s="22">
        <f>IF(AT118="","",IF(AND(ISNUMBER(AM118),ISNUMBER(BG118)),MAX(0,AM118-INT(BG118)),""))</f>
        <v/>
      </c>
      <c r="BM118" s="22">
        <f>IF(BI118=0,0,IF(AND(OR('Shift match'!$B$5="",ISNUMBER(SEARCH('Shift match'!$B$5,AY118))),OR('Shift match'!$B$6="",ISNUMBER(SEARCH('Shift match'!$B$6,BA118)))),1,0))</f>
        <v/>
      </c>
      <c r="BN118" s="22">
        <f>IF(BM118=1,SUM($BM$2:BM118),"")</f>
        <v/>
      </c>
      <c r="BO118" s="22">
        <f>IF(AT118="",0,IF(AX118="",0,IF(COUNTIF($AX$2:AX118,AX118)=1,1,0)))</f>
        <v/>
      </c>
      <c r="BP118" s="22">
        <f>IF(BO118=1,SUM($BO$2:BO118),"")</f>
        <v/>
      </c>
    </row>
    <row r="119">
      <c r="AK119" s="19" t="n"/>
      <c r="AL119" s="24" t="n"/>
      <c r="AM119" s="25" t="n"/>
      <c r="AN119" s="24" t="n"/>
      <c r="AO119" s="24" t="n"/>
      <c r="AP119" s="24" t="n"/>
      <c r="AQ119" s="24" t="n"/>
      <c r="AR119" s="24" t="n"/>
      <c r="AS119" s="19" t="n"/>
      <c r="AT119" s="22">
        <f>IFERROR(TRIM(INDEX($A119:$AJ119,MATCH(Lists!$L$2,$A$1:$AJ$1,0))&amp;""),"")</f>
        <v/>
      </c>
      <c r="AU119" s="22">
        <f>IF(AT119="","",IFERROR(TRIM(INDEX($A119:$AJ119,MATCH(Lists!$L$3,$A$1:$AJ$1,0))&amp;""),""))</f>
        <v/>
      </c>
      <c r="AV119" s="22">
        <f>IF(AT119="","",LOWER(IFERROR(TRIM(INDEX($A119:$AJ119,MATCH(Lists!$L$4,$A$1:$AJ$1,0))&amp;""),"")))</f>
        <v/>
      </c>
      <c r="AW119" s="22">
        <f>IF(AT119="","",IFERROR(TRIM(INDEX($A119:$AJ119,MATCH(Lists!$L$5,$A$1:$AJ$1,0))&amp;""),""))</f>
        <v/>
      </c>
      <c r="AX119" s="22">
        <f>IF(AT119="","",IFERROR(TRIM(INDEX($A119:$AJ119,MATCH(Lists!$L$6,$A$1:$AJ$1,0))&amp;""),""))</f>
        <v/>
      </c>
      <c r="AY119" s="22">
        <f>IF(AT119="","",IFERROR(TRIM(INDEX($A119:$AJ119,MATCH(Lists!$L$7,$A$1:$AJ$1,0))&amp;""),""))</f>
        <v/>
      </c>
      <c r="AZ119" s="22">
        <f>IF(AT119="","",IFERROR(TRIM(INDEX($A119:$AJ119,MATCH(Lists!$L$8,$A$1:$AJ$1,0))&amp;""),""))</f>
        <v/>
      </c>
      <c r="BA119" s="22">
        <f>IF(AT119="","",IFERROR(TRIM(INDEX($A119:$AJ119,MATCH(Lists!$L$9,$A$1:$AJ$1,0))&amp;""),""))</f>
        <v/>
      </c>
      <c r="BB119" s="22">
        <f>IF(AT119="","",IFERROR(TRIM(INDEX($A119:$AJ119,MATCH(Lists!$L$10,$A$1:$AJ$1,0))&amp;""),""))</f>
        <v/>
      </c>
      <c r="BC119" s="22">
        <f>IF(AT119="","",IFERROR(TRIM(INDEX($A119:$AJ119,MATCH(Lists!$L$11,$A$1:$AJ$1,0))&amp;""),""))</f>
        <v/>
      </c>
      <c r="BD119" s="22">
        <f>IF(AT119="","",IFERROR(TRIM(INDEX($A119:$AJ119,MATCH(Lists!$L$12,$A$1:$AJ$1,0))&amp;""),""))</f>
        <v/>
      </c>
      <c r="BE119" s="23">
        <f>IF(AT119="","",IFERROR(IF(TRIM(INDEX($A119:$AJ119,MATCH(Lists!$L$13,$A$1:$AJ$1,0))&amp;"")="","",IF(ISNUMBER(INDEX($A119:$AJ119,MATCH(Lists!$L$13,$A$1:$AJ$1,0))),INT(INDEX($A119:$AJ119,MATCH(Lists!$L$13,$A$1:$AJ$1,0))),DATE(VALUE(LEFT(INDEX($A119:$AJ119,MATCH(Lists!$L$13,$A$1:$AJ$1,0)),4)),VALUE(MID(INDEX($A119:$AJ119,MATCH(Lists!$L$13,$A$1:$AJ$1,0)),6,2)),VALUE(MID(INDEX($A119:$AJ119,MATCH(Lists!$L$13,$A$1:$AJ$1,0)),9,2))))),""))</f>
        <v/>
      </c>
      <c r="BF119" s="22">
        <f>IF(AT119="","",IFERROR(TRIM(INDEX($A119:$AJ119,MATCH(Lists!$L$14,$A$1:$AJ$1,0))&amp;""),""))</f>
        <v/>
      </c>
      <c r="BG119" s="23">
        <f>IF(AT119="","",IFERROR(IF(ISNUMBER(INDEX($A119:$AJ119,MATCH(Lists!$L$15,$A$1:$AJ$1,0))),INDEX($A119:$AJ119,MATCH(Lists!$L$15,$A$1:$AJ$1,0)),DATE(VALUE(LEFT(IFERROR(TRIM(INDEX($A119:$AJ119,MATCH(Lists!$L$15,$A$1:$AJ$1,0))&amp;""),""),4)),VALUE(MID(IFERROR(TRIM(INDEX($A119:$AJ119,MATCH(Lists!$L$15,$A$1:$AJ$1,0))&amp;""),""),6,2)),VALUE(MID(IFERROR(TRIM(INDEX($A119:$AJ119,MATCH(Lists!$L$15,$A$1:$AJ$1,0))&amp;""),""),9,2)))+TIME(VALUE(MID(IFERROR(TRIM(INDEX($A119:$AJ119,MATCH(Lists!$L$15,$A$1:$AJ$1,0))&amp;""),""),12,2)),VALUE(MID(IFERROR(TRIM(INDEX($A119:$AJ119,MATCH(Lists!$L$15,$A$1:$AJ$1,0))&amp;""),""),15,2)),VALUE(MID(IFERROR(TRIM(INDEX($A119:$AJ119,MATCH(Lists!$L$15,$A$1:$AJ$1,0))&amp;""),""),18,2)))),""))</f>
        <v/>
      </c>
      <c r="BH119" s="22">
        <f>IF(AT119="","",IF(AL119="","New",AL119))</f>
        <v/>
      </c>
      <c r="BI119" s="22">
        <f>IF(AT119="",0,IF(OR(BH119="Hired",BH119="Not now"),0,1))</f>
        <v/>
      </c>
      <c r="BJ119" s="22">
        <f>IF(AT119="","",IF(COUNTIF(AN119:AQ119,"No")&gt;0,"Has a No",IF(COUNTIF(AN119:AQ119,"Yes")=4,"All yes","Still checking")))</f>
        <v/>
      </c>
      <c r="BK119" s="22">
        <f>IF(AT119="","",IF(AND(BH119="New",NOT(ISNUMBER(AM119)),ISNUMBER(BG119)),IF(Pipeline!$M$14-INT(BG119)&gt;Pipeline!$M$15,"Reply due",""),""))</f>
        <v/>
      </c>
      <c r="BL119" s="22">
        <f>IF(AT119="","",IF(AND(ISNUMBER(AM119),ISNUMBER(BG119)),MAX(0,AM119-INT(BG119)),""))</f>
        <v/>
      </c>
      <c r="BM119" s="22">
        <f>IF(BI119=0,0,IF(AND(OR('Shift match'!$B$5="",ISNUMBER(SEARCH('Shift match'!$B$5,AY119))),OR('Shift match'!$B$6="",ISNUMBER(SEARCH('Shift match'!$B$6,BA119)))),1,0))</f>
        <v/>
      </c>
      <c r="BN119" s="22">
        <f>IF(BM119=1,SUM($BM$2:BM119),"")</f>
        <v/>
      </c>
      <c r="BO119" s="22">
        <f>IF(AT119="",0,IF(AX119="",0,IF(COUNTIF($AX$2:AX119,AX119)=1,1,0)))</f>
        <v/>
      </c>
      <c r="BP119" s="22">
        <f>IF(BO119=1,SUM($BO$2:BO119),"")</f>
        <v/>
      </c>
    </row>
    <row r="120">
      <c r="AK120" s="19" t="n"/>
      <c r="AL120" s="24" t="n"/>
      <c r="AM120" s="25" t="n"/>
      <c r="AN120" s="24" t="n"/>
      <c r="AO120" s="24" t="n"/>
      <c r="AP120" s="24" t="n"/>
      <c r="AQ120" s="24" t="n"/>
      <c r="AR120" s="24" t="n"/>
      <c r="AS120" s="19" t="n"/>
      <c r="AT120" s="22">
        <f>IFERROR(TRIM(INDEX($A120:$AJ120,MATCH(Lists!$L$2,$A$1:$AJ$1,0))&amp;""),"")</f>
        <v/>
      </c>
      <c r="AU120" s="22">
        <f>IF(AT120="","",IFERROR(TRIM(INDEX($A120:$AJ120,MATCH(Lists!$L$3,$A$1:$AJ$1,0))&amp;""),""))</f>
        <v/>
      </c>
      <c r="AV120" s="22">
        <f>IF(AT120="","",LOWER(IFERROR(TRIM(INDEX($A120:$AJ120,MATCH(Lists!$L$4,$A$1:$AJ$1,0))&amp;""),"")))</f>
        <v/>
      </c>
      <c r="AW120" s="22">
        <f>IF(AT120="","",IFERROR(TRIM(INDEX($A120:$AJ120,MATCH(Lists!$L$5,$A$1:$AJ$1,0))&amp;""),""))</f>
        <v/>
      </c>
      <c r="AX120" s="22">
        <f>IF(AT120="","",IFERROR(TRIM(INDEX($A120:$AJ120,MATCH(Lists!$L$6,$A$1:$AJ$1,0))&amp;""),""))</f>
        <v/>
      </c>
      <c r="AY120" s="22">
        <f>IF(AT120="","",IFERROR(TRIM(INDEX($A120:$AJ120,MATCH(Lists!$L$7,$A$1:$AJ$1,0))&amp;""),""))</f>
        <v/>
      </c>
      <c r="AZ120" s="22">
        <f>IF(AT120="","",IFERROR(TRIM(INDEX($A120:$AJ120,MATCH(Lists!$L$8,$A$1:$AJ$1,0))&amp;""),""))</f>
        <v/>
      </c>
      <c r="BA120" s="22">
        <f>IF(AT120="","",IFERROR(TRIM(INDEX($A120:$AJ120,MATCH(Lists!$L$9,$A$1:$AJ$1,0))&amp;""),""))</f>
        <v/>
      </c>
      <c r="BB120" s="22">
        <f>IF(AT120="","",IFERROR(TRIM(INDEX($A120:$AJ120,MATCH(Lists!$L$10,$A$1:$AJ$1,0))&amp;""),""))</f>
        <v/>
      </c>
      <c r="BC120" s="22">
        <f>IF(AT120="","",IFERROR(TRIM(INDEX($A120:$AJ120,MATCH(Lists!$L$11,$A$1:$AJ$1,0))&amp;""),""))</f>
        <v/>
      </c>
      <c r="BD120" s="22">
        <f>IF(AT120="","",IFERROR(TRIM(INDEX($A120:$AJ120,MATCH(Lists!$L$12,$A$1:$AJ$1,0))&amp;""),""))</f>
        <v/>
      </c>
      <c r="BE120" s="23">
        <f>IF(AT120="","",IFERROR(IF(TRIM(INDEX($A120:$AJ120,MATCH(Lists!$L$13,$A$1:$AJ$1,0))&amp;"")="","",IF(ISNUMBER(INDEX($A120:$AJ120,MATCH(Lists!$L$13,$A$1:$AJ$1,0))),INT(INDEX($A120:$AJ120,MATCH(Lists!$L$13,$A$1:$AJ$1,0))),DATE(VALUE(LEFT(INDEX($A120:$AJ120,MATCH(Lists!$L$13,$A$1:$AJ$1,0)),4)),VALUE(MID(INDEX($A120:$AJ120,MATCH(Lists!$L$13,$A$1:$AJ$1,0)),6,2)),VALUE(MID(INDEX($A120:$AJ120,MATCH(Lists!$L$13,$A$1:$AJ$1,0)),9,2))))),""))</f>
        <v/>
      </c>
      <c r="BF120" s="22">
        <f>IF(AT120="","",IFERROR(TRIM(INDEX($A120:$AJ120,MATCH(Lists!$L$14,$A$1:$AJ$1,0))&amp;""),""))</f>
        <v/>
      </c>
      <c r="BG120" s="23">
        <f>IF(AT120="","",IFERROR(IF(ISNUMBER(INDEX($A120:$AJ120,MATCH(Lists!$L$15,$A$1:$AJ$1,0))),INDEX($A120:$AJ120,MATCH(Lists!$L$15,$A$1:$AJ$1,0)),DATE(VALUE(LEFT(IFERROR(TRIM(INDEX($A120:$AJ120,MATCH(Lists!$L$15,$A$1:$AJ$1,0))&amp;""),""),4)),VALUE(MID(IFERROR(TRIM(INDEX($A120:$AJ120,MATCH(Lists!$L$15,$A$1:$AJ$1,0))&amp;""),""),6,2)),VALUE(MID(IFERROR(TRIM(INDEX($A120:$AJ120,MATCH(Lists!$L$15,$A$1:$AJ$1,0))&amp;""),""),9,2)))+TIME(VALUE(MID(IFERROR(TRIM(INDEX($A120:$AJ120,MATCH(Lists!$L$15,$A$1:$AJ$1,0))&amp;""),""),12,2)),VALUE(MID(IFERROR(TRIM(INDEX($A120:$AJ120,MATCH(Lists!$L$15,$A$1:$AJ$1,0))&amp;""),""),15,2)),VALUE(MID(IFERROR(TRIM(INDEX($A120:$AJ120,MATCH(Lists!$L$15,$A$1:$AJ$1,0))&amp;""),""),18,2)))),""))</f>
        <v/>
      </c>
      <c r="BH120" s="22">
        <f>IF(AT120="","",IF(AL120="","New",AL120))</f>
        <v/>
      </c>
      <c r="BI120" s="22">
        <f>IF(AT120="",0,IF(OR(BH120="Hired",BH120="Not now"),0,1))</f>
        <v/>
      </c>
      <c r="BJ120" s="22">
        <f>IF(AT120="","",IF(COUNTIF(AN120:AQ120,"No")&gt;0,"Has a No",IF(COUNTIF(AN120:AQ120,"Yes")=4,"All yes","Still checking")))</f>
        <v/>
      </c>
      <c r="BK120" s="22">
        <f>IF(AT120="","",IF(AND(BH120="New",NOT(ISNUMBER(AM120)),ISNUMBER(BG120)),IF(Pipeline!$M$14-INT(BG120)&gt;Pipeline!$M$15,"Reply due",""),""))</f>
        <v/>
      </c>
      <c r="BL120" s="22">
        <f>IF(AT120="","",IF(AND(ISNUMBER(AM120),ISNUMBER(BG120)),MAX(0,AM120-INT(BG120)),""))</f>
        <v/>
      </c>
      <c r="BM120" s="22">
        <f>IF(BI120=0,0,IF(AND(OR('Shift match'!$B$5="",ISNUMBER(SEARCH('Shift match'!$B$5,AY120))),OR('Shift match'!$B$6="",ISNUMBER(SEARCH('Shift match'!$B$6,BA120)))),1,0))</f>
        <v/>
      </c>
      <c r="BN120" s="22">
        <f>IF(BM120=1,SUM($BM$2:BM120),"")</f>
        <v/>
      </c>
      <c r="BO120" s="22">
        <f>IF(AT120="",0,IF(AX120="",0,IF(COUNTIF($AX$2:AX120,AX120)=1,1,0)))</f>
        <v/>
      </c>
      <c r="BP120" s="22">
        <f>IF(BO120=1,SUM($BO$2:BO120),"")</f>
        <v/>
      </c>
    </row>
    <row r="121">
      <c r="AK121" s="19" t="n"/>
      <c r="AL121" s="24" t="n"/>
      <c r="AM121" s="25" t="n"/>
      <c r="AN121" s="24" t="n"/>
      <c r="AO121" s="24" t="n"/>
      <c r="AP121" s="24" t="n"/>
      <c r="AQ121" s="24" t="n"/>
      <c r="AR121" s="24" t="n"/>
      <c r="AS121" s="19" t="n"/>
      <c r="AT121" s="22">
        <f>IFERROR(TRIM(INDEX($A121:$AJ121,MATCH(Lists!$L$2,$A$1:$AJ$1,0))&amp;""),"")</f>
        <v/>
      </c>
      <c r="AU121" s="22">
        <f>IF(AT121="","",IFERROR(TRIM(INDEX($A121:$AJ121,MATCH(Lists!$L$3,$A$1:$AJ$1,0))&amp;""),""))</f>
        <v/>
      </c>
      <c r="AV121" s="22">
        <f>IF(AT121="","",LOWER(IFERROR(TRIM(INDEX($A121:$AJ121,MATCH(Lists!$L$4,$A$1:$AJ$1,0))&amp;""),"")))</f>
        <v/>
      </c>
      <c r="AW121" s="22">
        <f>IF(AT121="","",IFERROR(TRIM(INDEX($A121:$AJ121,MATCH(Lists!$L$5,$A$1:$AJ$1,0))&amp;""),""))</f>
        <v/>
      </c>
      <c r="AX121" s="22">
        <f>IF(AT121="","",IFERROR(TRIM(INDEX($A121:$AJ121,MATCH(Lists!$L$6,$A$1:$AJ$1,0))&amp;""),""))</f>
        <v/>
      </c>
      <c r="AY121" s="22">
        <f>IF(AT121="","",IFERROR(TRIM(INDEX($A121:$AJ121,MATCH(Lists!$L$7,$A$1:$AJ$1,0))&amp;""),""))</f>
        <v/>
      </c>
      <c r="AZ121" s="22">
        <f>IF(AT121="","",IFERROR(TRIM(INDEX($A121:$AJ121,MATCH(Lists!$L$8,$A$1:$AJ$1,0))&amp;""),""))</f>
        <v/>
      </c>
      <c r="BA121" s="22">
        <f>IF(AT121="","",IFERROR(TRIM(INDEX($A121:$AJ121,MATCH(Lists!$L$9,$A$1:$AJ$1,0))&amp;""),""))</f>
        <v/>
      </c>
      <c r="BB121" s="22">
        <f>IF(AT121="","",IFERROR(TRIM(INDEX($A121:$AJ121,MATCH(Lists!$L$10,$A$1:$AJ$1,0))&amp;""),""))</f>
        <v/>
      </c>
      <c r="BC121" s="22">
        <f>IF(AT121="","",IFERROR(TRIM(INDEX($A121:$AJ121,MATCH(Lists!$L$11,$A$1:$AJ$1,0))&amp;""),""))</f>
        <v/>
      </c>
      <c r="BD121" s="22">
        <f>IF(AT121="","",IFERROR(TRIM(INDEX($A121:$AJ121,MATCH(Lists!$L$12,$A$1:$AJ$1,0))&amp;""),""))</f>
        <v/>
      </c>
      <c r="BE121" s="23">
        <f>IF(AT121="","",IFERROR(IF(TRIM(INDEX($A121:$AJ121,MATCH(Lists!$L$13,$A$1:$AJ$1,0))&amp;"")="","",IF(ISNUMBER(INDEX($A121:$AJ121,MATCH(Lists!$L$13,$A$1:$AJ$1,0))),INT(INDEX($A121:$AJ121,MATCH(Lists!$L$13,$A$1:$AJ$1,0))),DATE(VALUE(LEFT(INDEX($A121:$AJ121,MATCH(Lists!$L$13,$A$1:$AJ$1,0)),4)),VALUE(MID(INDEX($A121:$AJ121,MATCH(Lists!$L$13,$A$1:$AJ$1,0)),6,2)),VALUE(MID(INDEX($A121:$AJ121,MATCH(Lists!$L$13,$A$1:$AJ$1,0)),9,2))))),""))</f>
        <v/>
      </c>
      <c r="BF121" s="22">
        <f>IF(AT121="","",IFERROR(TRIM(INDEX($A121:$AJ121,MATCH(Lists!$L$14,$A$1:$AJ$1,0))&amp;""),""))</f>
        <v/>
      </c>
      <c r="BG121" s="23">
        <f>IF(AT121="","",IFERROR(IF(ISNUMBER(INDEX($A121:$AJ121,MATCH(Lists!$L$15,$A$1:$AJ$1,0))),INDEX($A121:$AJ121,MATCH(Lists!$L$15,$A$1:$AJ$1,0)),DATE(VALUE(LEFT(IFERROR(TRIM(INDEX($A121:$AJ121,MATCH(Lists!$L$15,$A$1:$AJ$1,0))&amp;""),""),4)),VALUE(MID(IFERROR(TRIM(INDEX($A121:$AJ121,MATCH(Lists!$L$15,$A$1:$AJ$1,0))&amp;""),""),6,2)),VALUE(MID(IFERROR(TRIM(INDEX($A121:$AJ121,MATCH(Lists!$L$15,$A$1:$AJ$1,0))&amp;""),""),9,2)))+TIME(VALUE(MID(IFERROR(TRIM(INDEX($A121:$AJ121,MATCH(Lists!$L$15,$A$1:$AJ$1,0))&amp;""),""),12,2)),VALUE(MID(IFERROR(TRIM(INDEX($A121:$AJ121,MATCH(Lists!$L$15,$A$1:$AJ$1,0))&amp;""),""),15,2)),VALUE(MID(IFERROR(TRIM(INDEX($A121:$AJ121,MATCH(Lists!$L$15,$A$1:$AJ$1,0))&amp;""),""),18,2)))),""))</f>
        <v/>
      </c>
      <c r="BH121" s="22">
        <f>IF(AT121="","",IF(AL121="","New",AL121))</f>
        <v/>
      </c>
      <c r="BI121" s="22">
        <f>IF(AT121="",0,IF(OR(BH121="Hired",BH121="Not now"),0,1))</f>
        <v/>
      </c>
      <c r="BJ121" s="22">
        <f>IF(AT121="","",IF(COUNTIF(AN121:AQ121,"No")&gt;0,"Has a No",IF(COUNTIF(AN121:AQ121,"Yes")=4,"All yes","Still checking")))</f>
        <v/>
      </c>
      <c r="BK121" s="22">
        <f>IF(AT121="","",IF(AND(BH121="New",NOT(ISNUMBER(AM121)),ISNUMBER(BG121)),IF(Pipeline!$M$14-INT(BG121)&gt;Pipeline!$M$15,"Reply due",""),""))</f>
        <v/>
      </c>
      <c r="BL121" s="22">
        <f>IF(AT121="","",IF(AND(ISNUMBER(AM121),ISNUMBER(BG121)),MAX(0,AM121-INT(BG121)),""))</f>
        <v/>
      </c>
      <c r="BM121" s="22">
        <f>IF(BI121=0,0,IF(AND(OR('Shift match'!$B$5="",ISNUMBER(SEARCH('Shift match'!$B$5,AY121))),OR('Shift match'!$B$6="",ISNUMBER(SEARCH('Shift match'!$B$6,BA121)))),1,0))</f>
        <v/>
      </c>
      <c r="BN121" s="22">
        <f>IF(BM121=1,SUM($BM$2:BM121),"")</f>
        <v/>
      </c>
      <c r="BO121" s="22">
        <f>IF(AT121="",0,IF(AX121="",0,IF(COUNTIF($AX$2:AX121,AX121)=1,1,0)))</f>
        <v/>
      </c>
      <c r="BP121" s="22">
        <f>IF(BO121=1,SUM($BO$2:BO121),"")</f>
        <v/>
      </c>
    </row>
    <row r="122">
      <c r="AK122" s="19" t="n"/>
      <c r="AL122" s="24" t="n"/>
      <c r="AM122" s="25" t="n"/>
      <c r="AN122" s="24" t="n"/>
      <c r="AO122" s="24" t="n"/>
      <c r="AP122" s="24" t="n"/>
      <c r="AQ122" s="24" t="n"/>
      <c r="AR122" s="24" t="n"/>
      <c r="AS122" s="19" t="n"/>
      <c r="AT122" s="22">
        <f>IFERROR(TRIM(INDEX($A122:$AJ122,MATCH(Lists!$L$2,$A$1:$AJ$1,0))&amp;""),"")</f>
        <v/>
      </c>
      <c r="AU122" s="22">
        <f>IF(AT122="","",IFERROR(TRIM(INDEX($A122:$AJ122,MATCH(Lists!$L$3,$A$1:$AJ$1,0))&amp;""),""))</f>
        <v/>
      </c>
      <c r="AV122" s="22">
        <f>IF(AT122="","",LOWER(IFERROR(TRIM(INDEX($A122:$AJ122,MATCH(Lists!$L$4,$A$1:$AJ$1,0))&amp;""),"")))</f>
        <v/>
      </c>
      <c r="AW122" s="22">
        <f>IF(AT122="","",IFERROR(TRIM(INDEX($A122:$AJ122,MATCH(Lists!$L$5,$A$1:$AJ$1,0))&amp;""),""))</f>
        <v/>
      </c>
      <c r="AX122" s="22">
        <f>IF(AT122="","",IFERROR(TRIM(INDEX($A122:$AJ122,MATCH(Lists!$L$6,$A$1:$AJ$1,0))&amp;""),""))</f>
        <v/>
      </c>
      <c r="AY122" s="22">
        <f>IF(AT122="","",IFERROR(TRIM(INDEX($A122:$AJ122,MATCH(Lists!$L$7,$A$1:$AJ$1,0))&amp;""),""))</f>
        <v/>
      </c>
      <c r="AZ122" s="22">
        <f>IF(AT122="","",IFERROR(TRIM(INDEX($A122:$AJ122,MATCH(Lists!$L$8,$A$1:$AJ$1,0))&amp;""),""))</f>
        <v/>
      </c>
      <c r="BA122" s="22">
        <f>IF(AT122="","",IFERROR(TRIM(INDEX($A122:$AJ122,MATCH(Lists!$L$9,$A$1:$AJ$1,0))&amp;""),""))</f>
        <v/>
      </c>
      <c r="BB122" s="22">
        <f>IF(AT122="","",IFERROR(TRIM(INDEX($A122:$AJ122,MATCH(Lists!$L$10,$A$1:$AJ$1,0))&amp;""),""))</f>
        <v/>
      </c>
      <c r="BC122" s="22">
        <f>IF(AT122="","",IFERROR(TRIM(INDEX($A122:$AJ122,MATCH(Lists!$L$11,$A$1:$AJ$1,0))&amp;""),""))</f>
        <v/>
      </c>
      <c r="BD122" s="22">
        <f>IF(AT122="","",IFERROR(TRIM(INDEX($A122:$AJ122,MATCH(Lists!$L$12,$A$1:$AJ$1,0))&amp;""),""))</f>
        <v/>
      </c>
      <c r="BE122" s="23">
        <f>IF(AT122="","",IFERROR(IF(TRIM(INDEX($A122:$AJ122,MATCH(Lists!$L$13,$A$1:$AJ$1,0))&amp;"")="","",IF(ISNUMBER(INDEX($A122:$AJ122,MATCH(Lists!$L$13,$A$1:$AJ$1,0))),INT(INDEX($A122:$AJ122,MATCH(Lists!$L$13,$A$1:$AJ$1,0))),DATE(VALUE(LEFT(INDEX($A122:$AJ122,MATCH(Lists!$L$13,$A$1:$AJ$1,0)),4)),VALUE(MID(INDEX($A122:$AJ122,MATCH(Lists!$L$13,$A$1:$AJ$1,0)),6,2)),VALUE(MID(INDEX($A122:$AJ122,MATCH(Lists!$L$13,$A$1:$AJ$1,0)),9,2))))),""))</f>
        <v/>
      </c>
      <c r="BF122" s="22">
        <f>IF(AT122="","",IFERROR(TRIM(INDEX($A122:$AJ122,MATCH(Lists!$L$14,$A$1:$AJ$1,0))&amp;""),""))</f>
        <v/>
      </c>
      <c r="BG122" s="23">
        <f>IF(AT122="","",IFERROR(IF(ISNUMBER(INDEX($A122:$AJ122,MATCH(Lists!$L$15,$A$1:$AJ$1,0))),INDEX($A122:$AJ122,MATCH(Lists!$L$15,$A$1:$AJ$1,0)),DATE(VALUE(LEFT(IFERROR(TRIM(INDEX($A122:$AJ122,MATCH(Lists!$L$15,$A$1:$AJ$1,0))&amp;""),""),4)),VALUE(MID(IFERROR(TRIM(INDEX($A122:$AJ122,MATCH(Lists!$L$15,$A$1:$AJ$1,0))&amp;""),""),6,2)),VALUE(MID(IFERROR(TRIM(INDEX($A122:$AJ122,MATCH(Lists!$L$15,$A$1:$AJ$1,0))&amp;""),""),9,2)))+TIME(VALUE(MID(IFERROR(TRIM(INDEX($A122:$AJ122,MATCH(Lists!$L$15,$A$1:$AJ$1,0))&amp;""),""),12,2)),VALUE(MID(IFERROR(TRIM(INDEX($A122:$AJ122,MATCH(Lists!$L$15,$A$1:$AJ$1,0))&amp;""),""),15,2)),VALUE(MID(IFERROR(TRIM(INDEX($A122:$AJ122,MATCH(Lists!$L$15,$A$1:$AJ$1,0))&amp;""),""),18,2)))),""))</f>
        <v/>
      </c>
      <c r="BH122" s="22">
        <f>IF(AT122="","",IF(AL122="","New",AL122))</f>
        <v/>
      </c>
      <c r="BI122" s="22">
        <f>IF(AT122="",0,IF(OR(BH122="Hired",BH122="Not now"),0,1))</f>
        <v/>
      </c>
      <c r="BJ122" s="22">
        <f>IF(AT122="","",IF(COUNTIF(AN122:AQ122,"No")&gt;0,"Has a No",IF(COUNTIF(AN122:AQ122,"Yes")=4,"All yes","Still checking")))</f>
        <v/>
      </c>
      <c r="BK122" s="22">
        <f>IF(AT122="","",IF(AND(BH122="New",NOT(ISNUMBER(AM122)),ISNUMBER(BG122)),IF(Pipeline!$M$14-INT(BG122)&gt;Pipeline!$M$15,"Reply due",""),""))</f>
        <v/>
      </c>
      <c r="BL122" s="22">
        <f>IF(AT122="","",IF(AND(ISNUMBER(AM122),ISNUMBER(BG122)),MAX(0,AM122-INT(BG122)),""))</f>
        <v/>
      </c>
      <c r="BM122" s="22">
        <f>IF(BI122=0,0,IF(AND(OR('Shift match'!$B$5="",ISNUMBER(SEARCH('Shift match'!$B$5,AY122))),OR('Shift match'!$B$6="",ISNUMBER(SEARCH('Shift match'!$B$6,BA122)))),1,0))</f>
        <v/>
      </c>
      <c r="BN122" s="22">
        <f>IF(BM122=1,SUM($BM$2:BM122),"")</f>
        <v/>
      </c>
      <c r="BO122" s="22">
        <f>IF(AT122="",0,IF(AX122="",0,IF(COUNTIF($AX$2:AX122,AX122)=1,1,0)))</f>
        <v/>
      </c>
      <c r="BP122" s="22">
        <f>IF(BO122=1,SUM($BO$2:BO122),"")</f>
        <v/>
      </c>
    </row>
    <row r="123">
      <c r="AK123" s="19" t="n"/>
      <c r="AL123" s="24" t="n"/>
      <c r="AM123" s="25" t="n"/>
      <c r="AN123" s="24" t="n"/>
      <c r="AO123" s="24" t="n"/>
      <c r="AP123" s="24" t="n"/>
      <c r="AQ123" s="24" t="n"/>
      <c r="AR123" s="24" t="n"/>
      <c r="AS123" s="19" t="n"/>
      <c r="AT123" s="22">
        <f>IFERROR(TRIM(INDEX($A123:$AJ123,MATCH(Lists!$L$2,$A$1:$AJ$1,0))&amp;""),"")</f>
        <v/>
      </c>
      <c r="AU123" s="22">
        <f>IF(AT123="","",IFERROR(TRIM(INDEX($A123:$AJ123,MATCH(Lists!$L$3,$A$1:$AJ$1,0))&amp;""),""))</f>
        <v/>
      </c>
      <c r="AV123" s="22">
        <f>IF(AT123="","",LOWER(IFERROR(TRIM(INDEX($A123:$AJ123,MATCH(Lists!$L$4,$A$1:$AJ$1,0))&amp;""),"")))</f>
        <v/>
      </c>
      <c r="AW123" s="22">
        <f>IF(AT123="","",IFERROR(TRIM(INDEX($A123:$AJ123,MATCH(Lists!$L$5,$A$1:$AJ$1,0))&amp;""),""))</f>
        <v/>
      </c>
      <c r="AX123" s="22">
        <f>IF(AT123="","",IFERROR(TRIM(INDEX($A123:$AJ123,MATCH(Lists!$L$6,$A$1:$AJ$1,0))&amp;""),""))</f>
        <v/>
      </c>
      <c r="AY123" s="22">
        <f>IF(AT123="","",IFERROR(TRIM(INDEX($A123:$AJ123,MATCH(Lists!$L$7,$A$1:$AJ$1,0))&amp;""),""))</f>
        <v/>
      </c>
      <c r="AZ123" s="22">
        <f>IF(AT123="","",IFERROR(TRIM(INDEX($A123:$AJ123,MATCH(Lists!$L$8,$A$1:$AJ$1,0))&amp;""),""))</f>
        <v/>
      </c>
      <c r="BA123" s="22">
        <f>IF(AT123="","",IFERROR(TRIM(INDEX($A123:$AJ123,MATCH(Lists!$L$9,$A$1:$AJ$1,0))&amp;""),""))</f>
        <v/>
      </c>
      <c r="BB123" s="22">
        <f>IF(AT123="","",IFERROR(TRIM(INDEX($A123:$AJ123,MATCH(Lists!$L$10,$A$1:$AJ$1,0))&amp;""),""))</f>
        <v/>
      </c>
      <c r="BC123" s="22">
        <f>IF(AT123="","",IFERROR(TRIM(INDEX($A123:$AJ123,MATCH(Lists!$L$11,$A$1:$AJ$1,0))&amp;""),""))</f>
        <v/>
      </c>
      <c r="BD123" s="22">
        <f>IF(AT123="","",IFERROR(TRIM(INDEX($A123:$AJ123,MATCH(Lists!$L$12,$A$1:$AJ$1,0))&amp;""),""))</f>
        <v/>
      </c>
      <c r="BE123" s="23">
        <f>IF(AT123="","",IFERROR(IF(TRIM(INDEX($A123:$AJ123,MATCH(Lists!$L$13,$A$1:$AJ$1,0))&amp;"")="","",IF(ISNUMBER(INDEX($A123:$AJ123,MATCH(Lists!$L$13,$A$1:$AJ$1,0))),INT(INDEX($A123:$AJ123,MATCH(Lists!$L$13,$A$1:$AJ$1,0))),DATE(VALUE(LEFT(INDEX($A123:$AJ123,MATCH(Lists!$L$13,$A$1:$AJ$1,0)),4)),VALUE(MID(INDEX($A123:$AJ123,MATCH(Lists!$L$13,$A$1:$AJ$1,0)),6,2)),VALUE(MID(INDEX($A123:$AJ123,MATCH(Lists!$L$13,$A$1:$AJ$1,0)),9,2))))),""))</f>
        <v/>
      </c>
      <c r="BF123" s="22">
        <f>IF(AT123="","",IFERROR(TRIM(INDEX($A123:$AJ123,MATCH(Lists!$L$14,$A$1:$AJ$1,0))&amp;""),""))</f>
        <v/>
      </c>
      <c r="BG123" s="23">
        <f>IF(AT123="","",IFERROR(IF(ISNUMBER(INDEX($A123:$AJ123,MATCH(Lists!$L$15,$A$1:$AJ$1,0))),INDEX($A123:$AJ123,MATCH(Lists!$L$15,$A$1:$AJ$1,0)),DATE(VALUE(LEFT(IFERROR(TRIM(INDEX($A123:$AJ123,MATCH(Lists!$L$15,$A$1:$AJ$1,0))&amp;""),""),4)),VALUE(MID(IFERROR(TRIM(INDEX($A123:$AJ123,MATCH(Lists!$L$15,$A$1:$AJ$1,0))&amp;""),""),6,2)),VALUE(MID(IFERROR(TRIM(INDEX($A123:$AJ123,MATCH(Lists!$L$15,$A$1:$AJ$1,0))&amp;""),""),9,2)))+TIME(VALUE(MID(IFERROR(TRIM(INDEX($A123:$AJ123,MATCH(Lists!$L$15,$A$1:$AJ$1,0))&amp;""),""),12,2)),VALUE(MID(IFERROR(TRIM(INDEX($A123:$AJ123,MATCH(Lists!$L$15,$A$1:$AJ$1,0))&amp;""),""),15,2)),VALUE(MID(IFERROR(TRIM(INDEX($A123:$AJ123,MATCH(Lists!$L$15,$A$1:$AJ$1,0))&amp;""),""),18,2)))),""))</f>
        <v/>
      </c>
      <c r="BH123" s="22">
        <f>IF(AT123="","",IF(AL123="","New",AL123))</f>
        <v/>
      </c>
      <c r="BI123" s="22">
        <f>IF(AT123="",0,IF(OR(BH123="Hired",BH123="Not now"),0,1))</f>
        <v/>
      </c>
      <c r="BJ123" s="22">
        <f>IF(AT123="","",IF(COUNTIF(AN123:AQ123,"No")&gt;0,"Has a No",IF(COUNTIF(AN123:AQ123,"Yes")=4,"All yes","Still checking")))</f>
        <v/>
      </c>
      <c r="BK123" s="22">
        <f>IF(AT123="","",IF(AND(BH123="New",NOT(ISNUMBER(AM123)),ISNUMBER(BG123)),IF(Pipeline!$M$14-INT(BG123)&gt;Pipeline!$M$15,"Reply due",""),""))</f>
        <v/>
      </c>
      <c r="BL123" s="22">
        <f>IF(AT123="","",IF(AND(ISNUMBER(AM123),ISNUMBER(BG123)),MAX(0,AM123-INT(BG123)),""))</f>
        <v/>
      </c>
      <c r="BM123" s="22">
        <f>IF(BI123=0,0,IF(AND(OR('Shift match'!$B$5="",ISNUMBER(SEARCH('Shift match'!$B$5,AY123))),OR('Shift match'!$B$6="",ISNUMBER(SEARCH('Shift match'!$B$6,BA123)))),1,0))</f>
        <v/>
      </c>
      <c r="BN123" s="22">
        <f>IF(BM123=1,SUM($BM$2:BM123),"")</f>
        <v/>
      </c>
      <c r="BO123" s="22">
        <f>IF(AT123="",0,IF(AX123="",0,IF(COUNTIF($AX$2:AX123,AX123)=1,1,0)))</f>
        <v/>
      </c>
      <c r="BP123" s="22">
        <f>IF(BO123=1,SUM($BO$2:BO123),"")</f>
        <v/>
      </c>
    </row>
    <row r="124">
      <c r="AK124" s="19" t="n"/>
      <c r="AL124" s="24" t="n"/>
      <c r="AM124" s="25" t="n"/>
      <c r="AN124" s="24" t="n"/>
      <c r="AO124" s="24" t="n"/>
      <c r="AP124" s="24" t="n"/>
      <c r="AQ124" s="24" t="n"/>
      <c r="AR124" s="24" t="n"/>
      <c r="AS124" s="19" t="n"/>
      <c r="AT124" s="22">
        <f>IFERROR(TRIM(INDEX($A124:$AJ124,MATCH(Lists!$L$2,$A$1:$AJ$1,0))&amp;""),"")</f>
        <v/>
      </c>
      <c r="AU124" s="22">
        <f>IF(AT124="","",IFERROR(TRIM(INDEX($A124:$AJ124,MATCH(Lists!$L$3,$A$1:$AJ$1,0))&amp;""),""))</f>
        <v/>
      </c>
      <c r="AV124" s="22">
        <f>IF(AT124="","",LOWER(IFERROR(TRIM(INDEX($A124:$AJ124,MATCH(Lists!$L$4,$A$1:$AJ$1,0))&amp;""),"")))</f>
        <v/>
      </c>
      <c r="AW124" s="22">
        <f>IF(AT124="","",IFERROR(TRIM(INDEX($A124:$AJ124,MATCH(Lists!$L$5,$A$1:$AJ$1,0))&amp;""),""))</f>
        <v/>
      </c>
      <c r="AX124" s="22">
        <f>IF(AT124="","",IFERROR(TRIM(INDEX($A124:$AJ124,MATCH(Lists!$L$6,$A$1:$AJ$1,0))&amp;""),""))</f>
        <v/>
      </c>
      <c r="AY124" s="22">
        <f>IF(AT124="","",IFERROR(TRIM(INDEX($A124:$AJ124,MATCH(Lists!$L$7,$A$1:$AJ$1,0))&amp;""),""))</f>
        <v/>
      </c>
      <c r="AZ124" s="22">
        <f>IF(AT124="","",IFERROR(TRIM(INDEX($A124:$AJ124,MATCH(Lists!$L$8,$A$1:$AJ$1,0))&amp;""),""))</f>
        <v/>
      </c>
      <c r="BA124" s="22">
        <f>IF(AT124="","",IFERROR(TRIM(INDEX($A124:$AJ124,MATCH(Lists!$L$9,$A$1:$AJ$1,0))&amp;""),""))</f>
        <v/>
      </c>
      <c r="BB124" s="22">
        <f>IF(AT124="","",IFERROR(TRIM(INDEX($A124:$AJ124,MATCH(Lists!$L$10,$A$1:$AJ$1,0))&amp;""),""))</f>
        <v/>
      </c>
      <c r="BC124" s="22">
        <f>IF(AT124="","",IFERROR(TRIM(INDEX($A124:$AJ124,MATCH(Lists!$L$11,$A$1:$AJ$1,0))&amp;""),""))</f>
        <v/>
      </c>
      <c r="BD124" s="22">
        <f>IF(AT124="","",IFERROR(TRIM(INDEX($A124:$AJ124,MATCH(Lists!$L$12,$A$1:$AJ$1,0))&amp;""),""))</f>
        <v/>
      </c>
      <c r="BE124" s="23">
        <f>IF(AT124="","",IFERROR(IF(TRIM(INDEX($A124:$AJ124,MATCH(Lists!$L$13,$A$1:$AJ$1,0))&amp;"")="","",IF(ISNUMBER(INDEX($A124:$AJ124,MATCH(Lists!$L$13,$A$1:$AJ$1,0))),INT(INDEX($A124:$AJ124,MATCH(Lists!$L$13,$A$1:$AJ$1,0))),DATE(VALUE(LEFT(INDEX($A124:$AJ124,MATCH(Lists!$L$13,$A$1:$AJ$1,0)),4)),VALUE(MID(INDEX($A124:$AJ124,MATCH(Lists!$L$13,$A$1:$AJ$1,0)),6,2)),VALUE(MID(INDEX($A124:$AJ124,MATCH(Lists!$L$13,$A$1:$AJ$1,0)),9,2))))),""))</f>
        <v/>
      </c>
      <c r="BF124" s="22">
        <f>IF(AT124="","",IFERROR(TRIM(INDEX($A124:$AJ124,MATCH(Lists!$L$14,$A$1:$AJ$1,0))&amp;""),""))</f>
        <v/>
      </c>
      <c r="BG124" s="23">
        <f>IF(AT124="","",IFERROR(IF(ISNUMBER(INDEX($A124:$AJ124,MATCH(Lists!$L$15,$A$1:$AJ$1,0))),INDEX($A124:$AJ124,MATCH(Lists!$L$15,$A$1:$AJ$1,0)),DATE(VALUE(LEFT(IFERROR(TRIM(INDEX($A124:$AJ124,MATCH(Lists!$L$15,$A$1:$AJ$1,0))&amp;""),""),4)),VALUE(MID(IFERROR(TRIM(INDEX($A124:$AJ124,MATCH(Lists!$L$15,$A$1:$AJ$1,0))&amp;""),""),6,2)),VALUE(MID(IFERROR(TRIM(INDEX($A124:$AJ124,MATCH(Lists!$L$15,$A$1:$AJ$1,0))&amp;""),""),9,2)))+TIME(VALUE(MID(IFERROR(TRIM(INDEX($A124:$AJ124,MATCH(Lists!$L$15,$A$1:$AJ$1,0))&amp;""),""),12,2)),VALUE(MID(IFERROR(TRIM(INDEX($A124:$AJ124,MATCH(Lists!$L$15,$A$1:$AJ$1,0))&amp;""),""),15,2)),VALUE(MID(IFERROR(TRIM(INDEX($A124:$AJ124,MATCH(Lists!$L$15,$A$1:$AJ$1,0))&amp;""),""),18,2)))),""))</f>
        <v/>
      </c>
      <c r="BH124" s="22">
        <f>IF(AT124="","",IF(AL124="","New",AL124))</f>
        <v/>
      </c>
      <c r="BI124" s="22">
        <f>IF(AT124="",0,IF(OR(BH124="Hired",BH124="Not now"),0,1))</f>
        <v/>
      </c>
      <c r="BJ124" s="22">
        <f>IF(AT124="","",IF(COUNTIF(AN124:AQ124,"No")&gt;0,"Has a No",IF(COUNTIF(AN124:AQ124,"Yes")=4,"All yes","Still checking")))</f>
        <v/>
      </c>
      <c r="BK124" s="22">
        <f>IF(AT124="","",IF(AND(BH124="New",NOT(ISNUMBER(AM124)),ISNUMBER(BG124)),IF(Pipeline!$M$14-INT(BG124)&gt;Pipeline!$M$15,"Reply due",""),""))</f>
        <v/>
      </c>
      <c r="BL124" s="22">
        <f>IF(AT124="","",IF(AND(ISNUMBER(AM124),ISNUMBER(BG124)),MAX(0,AM124-INT(BG124)),""))</f>
        <v/>
      </c>
      <c r="BM124" s="22">
        <f>IF(BI124=0,0,IF(AND(OR('Shift match'!$B$5="",ISNUMBER(SEARCH('Shift match'!$B$5,AY124))),OR('Shift match'!$B$6="",ISNUMBER(SEARCH('Shift match'!$B$6,BA124)))),1,0))</f>
        <v/>
      </c>
      <c r="BN124" s="22">
        <f>IF(BM124=1,SUM($BM$2:BM124),"")</f>
        <v/>
      </c>
      <c r="BO124" s="22">
        <f>IF(AT124="",0,IF(AX124="",0,IF(COUNTIF($AX$2:AX124,AX124)=1,1,0)))</f>
        <v/>
      </c>
      <c r="BP124" s="22">
        <f>IF(BO124=1,SUM($BO$2:BO124),"")</f>
        <v/>
      </c>
    </row>
    <row r="125">
      <c r="AK125" s="19" t="n"/>
      <c r="AL125" s="24" t="n"/>
      <c r="AM125" s="25" t="n"/>
      <c r="AN125" s="24" t="n"/>
      <c r="AO125" s="24" t="n"/>
      <c r="AP125" s="24" t="n"/>
      <c r="AQ125" s="24" t="n"/>
      <c r="AR125" s="24" t="n"/>
      <c r="AS125" s="19" t="n"/>
      <c r="AT125" s="22">
        <f>IFERROR(TRIM(INDEX($A125:$AJ125,MATCH(Lists!$L$2,$A$1:$AJ$1,0))&amp;""),"")</f>
        <v/>
      </c>
      <c r="AU125" s="22">
        <f>IF(AT125="","",IFERROR(TRIM(INDEX($A125:$AJ125,MATCH(Lists!$L$3,$A$1:$AJ$1,0))&amp;""),""))</f>
        <v/>
      </c>
      <c r="AV125" s="22">
        <f>IF(AT125="","",LOWER(IFERROR(TRIM(INDEX($A125:$AJ125,MATCH(Lists!$L$4,$A$1:$AJ$1,0))&amp;""),"")))</f>
        <v/>
      </c>
      <c r="AW125" s="22">
        <f>IF(AT125="","",IFERROR(TRIM(INDEX($A125:$AJ125,MATCH(Lists!$L$5,$A$1:$AJ$1,0))&amp;""),""))</f>
        <v/>
      </c>
      <c r="AX125" s="22">
        <f>IF(AT125="","",IFERROR(TRIM(INDEX($A125:$AJ125,MATCH(Lists!$L$6,$A$1:$AJ$1,0))&amp;""),""))</f>
        <v/>
      </c>
      <c r="AY125" s="22">
        <f>IF(AT125="","",IFERROR(TRIM(INDEX($A125:$AJ125,MATCH(Lists!$L$7,$A$1:$AJ$1,0))&amp;""),""))</f>
        <v/>
      </c>
      <c r="AZ125" s="22">
        <f>IF(AT125="","",IFERROR(TRIM(INDEX($A125:$AJ125,MATCH(Lists!$L$8,$A$1:$AJ$1,0))&amp;""),""))</f>
        <v/>
      </c>
      <c r="BA125" s="22">
        <f>IF(AT125="","",IFERROR(TRIM(INDEX($A125:$AJ125,MATCH(Lists!$L$9,$A$1:$AJ$1,0))&amp;""),""))</f>
        <v/>
      </c>
      <c r="BB125" s="22">
        <f>IF(AT125="","",IFERROR(TRIM(INDEX($A125:$AJ125,MATCH(Lists!$L$10,$A$1:$AJ$1,0))&amp;""),""))</f>
        <v/>
      </c>
      <c r="BC125" s="22">
        <f>IF(AT125="","",IFERROR(TRIM(INDEX($A125:$AJ125,MATCH(Lists!$L$11,$A$1:$AJ$1,0))&amp;""),""))</f>
        <v/>
      </c>
      <c r="BD125" s="22">
        <f>IF(AT125="","",IFERROR(TRIM(INDEX($A125:$AJ125,MATCH(Lists!$L$12,$A$1:$AJ$1,0))&amp;""),""))</f>
        <v/>
      </c>
      <c r="BE125" s="23">
        <f>IF(AT125="","",IFERROR(IF(TRIM(INDEX($A125:$AJ125,MATCH(Lists!$L$13,$A$1:$AJ$1,0))&amp;"")="","",IF(ISNUMBER(INDEX($A125:$AJ125,MATCH(Lists!$L$13,$A$1:$AJ$1,0))),INT(INDEX($A125:$AJ125,MATCH(Lists!$L$13,$A$1:$AJ$1,0))),DATE(VALUE(LEFT(INDEX($A125:$AJ125,MATCH(Lists!$L$13,$A$1:$AJ$1,0)),4)),VALUE(MID(INDEX($A125:$AJ125,MATCH(Lists!$L$13,$A$1:$AJ$1,0)),6,2)),VALUE(MID(INDEX($A125:$AJ125,MATCH(Lists!$L$13,$A$1:$AJ$1,0)),9,2))))),""))</f>
        <v/>
      </c>
      <c r="BF125" s="22">
        <f>IF(AT125="","",IFERROR(TRIM(INDEX($A125:$AJ125,MATCH(Lists!$L$14,$A$1:$AJ$1,0))&amp;""),""))</f>
        <v/>
      </c>
      <c r="BG125" s="23">
        <f>IF(AT125="","",IFERROR(IF(ISNUMBER(INDEX($A125:$AJ125,MATCH(Lists!$L$15,$A$1:$AJ$1,0))),INDEX($A125:$AJ125,MATCH(Lists!$L$15,$A$1:$AJ$1,0)),DATE(VALUE(LEFT(IFERROR(TRIM(INDEX($A125:$AJ125,MATCH(Lists!$L$15,$A$1:$AJ$1,0))&amp;""),""),4)),VALUE(MID(IFERROR(TRIM(INDEX($A125:$AJ125,MATCH(Lists!$L$15,$A$1:$AJ$1,0))&amp;""),""),6,2)),VALUE(MID(IFERROR(TRIM(INDEX($A125:$AJ125,MATCH(Lists!$L$15,$A$1:$AJ$1,0))&amp;""),""),9,2)))+TIME(VALUE(MID(IFERROR(TRIM(INDEX($A125:$AJ125,MATCH(Lists!$L$15,$A$1:$AJ$1,0))&amp;""),""),12,2)),VALUE(MID(IFERROR(TRIM(INDEX($A125:$AJ125,MATCH(Lists!$L$15,$A$1:$AJ$1,0))&amp;""),""),15,2)),VALUE(MID(IFERROR(TRIM(INDEX($A125:$AJ125,MATCH(Lists!$L$15,$A$1:$AJ$1,0))&amp;""),""),18,2)))),""))</f>
        <v/>
      </c>
      <c r="BH125" s="22">
        <f>IF(AT125="","",IF(AL125="","New",AL125))</f>
        <v/>
      </c>
      <c r="BI125" s="22">
        <f>IF(AT125="",0,IF(OR(BH125="Hired",BH125="Not now"),0,1))</f>
        <v/>
      </c>
      <c r="BJ125" s="22">
        <f>IF(AT125="","",IF(COUNTIF(AN125:AQ125,"No")&gt;0,"Has a No",IF(COUNTIF(AN125:AQ125,"Yes")=4,"All yes","Still checking")))</f>
        <v/>
      </c>
      <c r="BK125" s="22">
        <f>IF(AT125="","",IF(AND(BH125="New",NOT(ISNUMBER(AM125)),ISNUMBER(BG125)),IF(Pipeline!$M$14-INT(BG125)&gt;Pipeline!$M$15,"Reply due",""),""))</f>
        <v/>
      </c>
      <c r="BL125" s="22">
        <f>IF(AT125="","",IF(AND(ISNUMBER(AM125),ISNUMBER(BG125)),MAX(0,AM125-INT(BG125)),""))</f>
        <v/>
      </c>
      <c r="BM125" s="22">
        <f>IF(BI125=0,0,IF(AND(OR('Shift match'!$B$5="",ISNUMBER(SEARCH('Shift match'!$B$5,AY125))),OR('Shift match'!$B$6="",ISNUMBER(SEARCH('Shift match'!$B$6,BA125)))),1,0))</f>
        <v/>
      </c>
      <c r="BN125" s="22">
        <f>IF(BM125=1,SUM($BM$2:BM125),"")</f>
        <v/>
      </c>
      <c r="BO125" s="22">
        <f>IF(AT125="",0,IF(AX125="",0,IF(COUNTIF($AX$2:AX125,AX125)=1,1,0)))</f>
        <v/>
      </c>
      <c r="BP125" s="22">
        <f>IF(BO125=1,SUM($BO$2:BO125),"")</f>
        <v/>
      </c>
    </row>
    <row r="126">
      <c r="AK126" s="19" t="n"/>
      <c r="AL126" s="24" t="n"/>
      <c r="AM126" s="25" t="n"/>
      <c r="AN126" s="24" t="n"/>
      <c r="AO126" s="24" t="n"/>
      <c r="AP126" s="24" t="n"/>
      <c r="AQ126" s="24" t="n"/>
      <c r="AR126" s="24" t="n"/>
      <c r="AS126" s="19" t="n"/>
      <c r="AT126" s="22">
        <f>IFERROR(TRIM(INDEX($A126:$AJ126,MATCH(Lists!$L$2,$A$1:$AJ$1,0))&amp;""),"")</f>
        <v/>
      </c>
      <c r="AU126" s="22">
        <f>IF(AT126="","",IFERROR(TRIM(INDEX($A126:$AJ126,MATCH(Lists!$L$3,$A$1:$AJ$1,0))&amp;""),""))</f>
        <v/>
      </c>
      <c r="AV126" s="22">
        <f>IF(AT126="","",LOWER(IFERROR(TRIM(INDEX($A126:$AJ126,MATCH(Lists!$L$4,$A$1:$AJ$1,0))&amp;""),"")))</f>
        <v/>
      </c>
      <c r="AW126" s="22">
        <f>IF(AT126="","",IFERROR(TRIM(INDEX($A126:$AJ126,MATCH(Lists!$L$5,$A$1:$AJ$1,0))&amp;""),""))</f>
        <v/>
      </c>
      <c r="AX126" s="22">
        <f>IF(AT126="","",IFERROR(TRIM(INDEX($A126:$AJ126,MATCH(Lists!$L$6,$A$1:$AJ$1,0))&amp;""),""))</f>
        <v/>
      </c>
      <c r="AY126" s="22">
        <f>IF(AT126="","",IFERROR(TRIM(INDEX($A126:$AJ126,MATCH(Lists!$L$7,$A$1:$AJ$1,0))&amp;""),""))</f>
        <v/>
      </c>
      <c r="AZ126" s="22">
        <f>IF(AT126="","",IFERROR(TRIM(INDEX($A126:$AJ126,MATCH(Lists!$L$8,$A$1:$AJ$1,0))&amp;""),""))</f>
        <v/>
      </c>
      <c r="BA126" s="22">
        <f>IF(AT126="","",IFERROR(TRIM(INDEX($A126:$AJ126,MATCH(Lists!$L$9,$A$1:$AJ$1,0))&amp;""),""))</f>
        <v/>
      </c>
      <c r="BB126" s="22">
        <f>IF(AT126="","",IFERROR(TRIM(INDEX($A126:$AJ126,MATCH(Lists!$L$10,$A$1:$AJ$1,0))&amp;""),""))</f>
        <v/>
      </c>
      <c r="BC126" s="22">
        <f>IF(AT126="","",IFERROR(TRIM(INDEX($A126:$AJ126,MATCH(Lists!$L$11,$A$1:$AJ$1,0))&amp;""),""))</f>
        <v/>
      </c>
      <c r="BD126" s="22">
        <f>IF(AT126="","",IFERROR(TRIM(INDEX($A126:$AJ126,MATCH(Lists!$L$12,$A$1:$AJ$1,0))&amp;""),""))</f>
        <v/>
      </c>
      <c r="BE126" s="23">
        <f>IF(AT126="","",IFERROR(IF(TRIM(INDEX($A126:$AJ126,MATCH(Lists!$L$13,$A$1:$AJ$1,0))&amp;"")="","",IF(ISNUMBER(INDEX($A126:$AJ126,MATCH(Lists!$L$13,$A$1:$AJ$1,0))),INT(INDEX($A126:$AJ126,MATCH(Lists!$L$13,$A$1:$AJ$1,0))),DATE(VALUE(LEFT(INDEX($A126:$AJ126,MATCH(Lists!$L$13,$A$1:$AJ$1,0)),4)),VALUE(MID(INDEX($A126:$AJ126,MATCH(Lists!$L$13,$A$1:$AJ$1,0)),6,2)),VALUE(MID(INDEX($A126:$AJ126,MATCH(Lists!$L$13,$A$1:$AJ$1,0)),9,2))))),""))</f>
        <v/>
      </c>
      <c r="BF126" s="22">
        <f>IF(AT126="","",IFERROR(TRIM(INDEX($A126:$AJ126,MATCH(Lists!$L$14,$A$1:$AJ$1,0))&amp;""),""))</f>
        <v/>
      </c>
      <c r="BG126" s="23">
        <f>IF(AT126="","",IFERROR(IF(ISNUMBER(INDEX($A126:$AJ126,MATCH(Lists!$L$15,$A$1:$AJ$1,0))),INDEX($A126:$AJ126,MATCH(Lists!$L$15,$A$1:$AJ$1,0)),DATE(VALUE(LEFT(IFERROR(TRIM(INDEX($A126:$AJ126,MATCH(Lists!$L$15,$A$1:$AJ$1,0))&amp;""),""),4)),VALUE(MID(IFERROR(TRIM(INDEX($A126:$AJ126,MATCH(Lists!$L$15,$A$1:$AJ$1,0))&amp;""),""),6,2)),VALUE(MID(IFERROR(TRIM(INDEX($A126:$AJ126,MATCH(Lists!$L$15,$A$1:$AJ$1,0))&amp;""),""),9,2)))+TIME(VALUE(MID(IFERROR(TRIM(INDEX($A126:$AJ126,MATCH(Lists!$L$15,$A$1:$AJ$1,0))&amp;""),""),12,2)),VALUE(MID(IFERROR(TRIM(INDEX($A126:$AJ126,MATCH(Lists!$L$15,$A$1:$AJ$1,0))&amp;""),""),15,2)),VALUE(MID(IFERROR(TRIM(INDEX($A126:$AJ126,MATCH(Lists!$L$15,$A$1:$AJ$1,0))&amp;""),""),18,2)))),""))</f>
        <v/>
      </c>
      <c r="BH126" s="22">
        <f>IF(AT126="","",IF(AL126="","New",AL126))</f>
        <v/>
      </c>
      <c r="BI126" s="22">
        <f>IF(AT126="",0,IF(OR(BH126="Hired",BH126="Not now"),0,1))</f>
        <v/>
      </c>
      <c r="BJ126" s="22">
        <f>IF(AT126="","",IF(COUNTIF(AN126:AQ126,"No")&gt;0,"Has a No",IF(COUNTIF(AN126:AQ126,"Yes")=4,"All yes","Still checking")))</f>
        <v/>
      </c>
      <c r="BK126" s="22">
        <f>IF(AT126="","",IF(AND(BH126="New",NOT(ISNUMBER(AM126)),ISNUMBER(BG126)),IF(Pipeline!$M$14-INT(BG126)&gt;Pipeline!$M$15,"Reply due",""),""))</f>
        <v/>
      </c>
      <c r="BL126" s="22">
        <f>IF(AT126="","",IF(AND(ISNUMBER(AM126),ISNUMBER(BG126)),MAX(0,AM126-INT(BG126)),""))</f>
        <v/>
      </c>
      <c r="BM126" s="22">
        <f>IF(BI126=0,0,IF(AND(OR('Shift match'!$B$5="",ISNUMBER(SEARCH('Shift match'!$B$5,AY126))),OR('Shift match'!$B$6="",ISNUMBER(SEARCH('Shift match'!$B$6,BA126)))),1,0))</f>
        <v/>
      </c>
      <c r="BN126" s="22">
        <f>IF(BM126=1,SUM($BM$2:BM126),"")</f>
        <v/>
      </c>
      <c r="BO126" s="22">
        <f>IF(AT126="",0,IF(AX126="",0,IF(COUNTIF($AX$2:AX126,AX126)=1,1,0)))</f>
        <v/>
      </c>
      <c r="BP126" s="22">
        <f>IF(BO126=1,SUM($BO$2:BO126),"")</f>
        <v/>
      </c>
    </row>
    <row r="127">
      <c r="AK127" s="19" t="n"/>
      <c r="AL127" s="24" t="n"/>
      <c r="AM127" s="25" t="n"/>
      <c r="AN127" s="24" t="n"/>
      <c r="AO127" s="24" t="n"/>
      <c r="AP127" s="24" t="n"/>
      <c r="AQ127" s="24" t="n"/>
      <c r="AR127" s="24" t="n"/>
      <c r="AS127" s="19" t="n"/>
      <c r="AT127" s="22">
        <f>IFERROR(TRIM(INDEX($A127:$AJ127,MATCH(Lists!$L$2,$A$1:$AJ$1,0))&amp;""),"")</f>
        <v/>
      </c>
      <c r="AU127" s="22">
        <f>IF(AT127="","",IFERROR(TRIM(INDEX($A127:$AJ127,MATCH(Lists!$L$3,$A$1:$AJ$1,0))&amp;""),""))</f>
        <v/>
      </c>
      <c r="AV127" s="22">
        <f>IF(AT127="","",LOWER(IFERROR(TRIM(INDEX($A127:$AJ127,MATCH(Lists!$L$4,$A$1:$AJ$1,0))&amp;""),"")))</f>
        <v/>
      </c>
      <c r="AW127" s="22">
        <f>IF(AT127="","",IFERROR(TRIM(INDEX($A127:$AJ127,MATCH(Lists!$L$5,$A$1:$AJ$1,0))&amp;""),""))</f>
        <v/>
      </c>
      <c r="AX127" s="22">
        <f>IF(AT127="","",IFERROR(TRIM(INDEX($A127:$AJ127,MATCH(Lists!$L$6,$A$1:$AJ$1,0))&amp;""),""))</f>
        <v/>
      </c>
      <c r="AY127" s="22">
        <f>IF(AT127="","",IFERROR(TRIM(INDEX($A127:$AJ127,MATCH(Lists!$L$7,$A$1:$AJ$1,0))&amp;""),""))</f>
        <v/>
      </c>
      <c r="AZ127" s="22">
        <f>IF(AT127="","",IFERROR(TRIM(INDEX($A127:$AJ127,MATCH(Lists!$L$8,$A$1:$AJ$1,0))&amp;""),""))</f>
        <v/>
      </c>
      <c r="BA127" s="22">
        <f>IF(AT127="","",IFERROR(TRIM(INDEX($A127:$AJ127,MATCH(Lists!$L$9,$A$1:$AJ$1,0))&amp;""),""))</f>
        <v/>
      </c>
      <c r="BB127" s="22">
        <f>IF(AT127="","",IFERROR(TRIM(INDEX($A127:$AJ127,MATCH(Lists!$L$10,$A$1:$AJ$1,0))&amp;""),""))</f>
        <v/>
      </c>
      <c r="BC127" s="22">
        <f>IF(AT127="","",IFERROR(TRIM(INDEX($A127:$AJ127,MATCH(Lists!$L$11,$A$1:$AJ$1,0))&amp;""),""))</f>
        <v/>
      </c>
      <c r="BD127" s="22">
        <f>IF(AT127="","",IFERROR(TRIM(INDEX($A127:$AJ127,MATCH(Lists!$L$12,$A$1:$AJ$1,0))&amp;""),""))</f>
        <v/>
      </c>
      <c r="BE127" s="23">
        <f>IF(AT127="","",IFERROR(IF(TRIM(INDEX($A127:$AJ127,MATCH(Lists!$L$13,$A$1:$AJ$1,0))&amp;"")="","",IF(ISNUMBER(INDEX($A127:$AJ127,MATCH(Lists!$L$13,$A$1:$AJ$1,0))),INT(INDEX($A127:$AJ127,MATCH(Lists!$L$13,$A$1:$AJ$1,0))),DATE(VALUE(LEFT(INDEX($A127:$AJ127,MATCH(Lists!$L$13,$A$1:$AJ$1,0)),4)),VALUE(MID(INDEX($A127:$AJ127,MATCH(Lists!$L$13,$A$1:$AJ$1,0)),6,2)),VALUE(MID(INDEX($A127:$AJ127,MATCH(Lists!$L$13,$A$1:$AJ$1,0)),9,2))))),""))</f>
        <v/>
      </c>
      <c r="BF127" s="22">
        <f>IF(AT127="","",IFERROR(TRIM(INDEX($A127:$AJ127,MATCH(Lists!$L$14,$A$1:$AJ$1,0))&amp;""),""))</f>
        <v/>
      </c>
      <c r="BG127" s="23">
        <f>IF(AT127="","",IFERROR(IF(ISNUMBER(INDEX($A127:$AJ127,MATCH(Lists!$L$15,$A$1:$AJ$1,0))),INDEX($A127:$AJ127,MATCH(Lists!$L$15,$A$1:$AJ$1,0)),DATE(VALUE(LEFT(IFERROR(TRIM(INDEX($A127:$AJ127,MATCH(Lists!$L$15,$A$1:$AJ$1,0))&amp;""),""),4)),VALUE(MID(IFERROR(TRIM(INDEX($A127:$AJ127,MATCH(Lists!$L$15,$A$1:$AJ$1,0))&amp;""),""),6,2)),VALUE(MID(IFERROR(TRIM(INDEX($A127:$AJ127,MATCH(Lists!$L$15,$A$1:$AJ$1,0))&amp;""),""),9,2)))+TIME(VALUE(MID(IFERROR(TRIM(INDEX($A127:$AJ127,MATCH(Lists!$L$15,$A$1:$AJ$1,0))&amp;""),""),12,2)),VALUE(MID(IFERROR(TRIM(INDEX($A127:$AJ127,MATCH(Lists!$L$15,$A$1:$AJ$1,0))&amp;""),""),15,2)),VALUE(MID(IFERROR(TRIM(INDEX($A127:$AJ127,MATCH(Lists!$L$15,$A$1:$AJ$1,0))&amp;""),""),18,2)))),""))</f>
        <v/>
      </c>
      <c r="BH127" s="22">
        <f>IF(AT127="","",IF(AL127="","New",AL127))</f>
        <v/>
      </c>
      <c r="BI127" s="22">
        <f>IF(AT127="",0,IF(OR(BH127="Hired",BH127="Not now"),0,1))</f>
        <v/>
      </c>
      <c r="BJ127" s="22">
        <f>IF(AT127="","",IF(COUNTIF(AN127:AQ127,"No")&gt;0,"Has a No",IF(COUNTIF(AN127:AQ127,"Yes")=4,"All yes","Still checking")))</f>
        <v/>
      </c>
      <c r="BK127" s="22">
        <f>IF(AT127="","",IF(AND(BH127="New",NOT(ISNUMBER(AM127)),ISNUMBER(BG127)),IF(Pipeline!$M$14-INT(BG127)&gt;Pipeline!$M$15,"Reply due",""),""))</f>
        <v/>
      </c>
      <c r="BL127" s="22">
        <f>IF(AT127="","",IF(AND(ISNUMBER(AM127),ISNUMBER(BG127)),MAX(0,AM127-INT(BG127)),""))</f>
        <v/>
      </c>
      <c r="BM127" s="22">
        <f>IF(BI127=0,0,IF(AND(OR('Shift match'!$B$5="",ISNUMBER(SEARCH('Shift match'!$B$5,AY127))),OR('Shift match'!$B$6="",ISNUMBER(SEARCH('Shift match'!$B$6,BA127)))),1,0))</f>
        <v/>
      </c>
      <c r="BN127" s="22">
        <f>IF(BM127=1,SUM($BM$2:BM127),"")</f>
        <v/>
      </c>
      <c r="BO127" s="22">
        <f>IF(AT127="",0,IF(AX127="",0,IF(COUNTIF($AX$2:AX127,AX127)=1,1,0)))</f>
        <v/>
      </c>
      <c r="BP127" s="22">
        <f>IF(BO127=1,SUM($BO$2:BO127),"")</f>
        <v/>
      </c>
    </row>
    <row r="128">
      <c r="AK128" s="19" t="n"/>
      <c r="AL128" s="24" t="n"/>
      <c r="AM128" s="25" t="n"/>
      <c r="AN128" s="24" t="n"/>
      <c r="AO128" s="24" t="n"/>
      <c r="AP128" s="24" t="n"/>
      <c r="AQ128" s="24" t="n"/>
      <c r="AR128" s="24" t="n"/>
      <c r="AS128" s="19" t="n"/>
      <c r="AT128" s="22">
        <f>IFERROR(TRIM(INDEX($A128:$AJ128,MATCH(Lists!$L$2,$A$1:$AJ$1,0))&amp;""),"")</f>
        <v/>
      </c>
      <c r="AU128" s="22">
        <f>IF(AT128="","",IFERROR(TRIM(INDEX($A128:$AJ128,MATCH(Lists!$L$3,$A$1:$AJ$1,0))&amp;""),""))</f>
        <v/>
      </c>
      <c r="AV128" s="22">
        <f>IF(AT128="","",LOWER(IFERROR(TRIM(INDEX($A128:$AJ128,MATCH(Lists!$L$4,$A$1:$AJ$1,0))&amp;""),"")))</f>
        <v/>
      </c>
      <c r="AW128" s="22">
        <f>IF(AT128="","",IFERROR(TRIM(INDEX($A128:$AJ128,MATCH(Lists!$L$5,$A$1:$AJ$1,0))&amp;""),""))</f>
        <v/>
      </c>
      <c r="AX128" s="22">
        <f>IF(AT128="","",IFERROR(TRIM(INDEX($A128:$AJ128,MATCH(Lists!$L$6,$A$1:$AJ$1,0))&amp;""),""))</f>
        <v/>
      </c>
      <c r="AY128" s="22">
        <f>IF(AT128="","",IFERROR(TRIM(INDEX($A128:$AJ128,MATCH(Lists!$L$7,$A$1:$AJ$1,0))&amp;""),""))</f>
        <v/>
      </c>
      <c r="AZ128" s="22">
        <f>IF(AT128="","",IFERROR(TRIM(INDEX($A128:$AJ128,MATCH(Lists!$L$8,$A$1:$AJ$1,0))&amp;""),""))</f>
        <v/>
      </c>
      <c r="BA128" s="22">
        <f>IF(AT128="","",IFERROR(TRIM(INDEX($A128:$AJ128,MATCH(Lists!$L$9,$A$1:$AJ$1,0))&amp;""),""))</f>
        <v/>
      </c>
      <c r="BB128" s="22">
        <f>IF(AT128="","",IFERROR(TRIM(INDEX($A128:$AJ128,MATCH(Lists!$L$10,$A$1:$AJ$1,0))&amp;""),""))</f>
        <v/>
      </c>
      <c r="BC128" s="22">
        <f>IF(AT128="","",IFERROR(TRIM(INDEX($A128:$AJ128,MATCH(Lists!$L$11,$A$1:$AJ$1,0))&amp;""),""))</f>
        <v/>
      </c>
      <c r="BD128" s="22">
        <f>IF(AT128="","",IFERROR(TRIM(INDEX($A128:$AJ128,MATCH(Lists!$L$12,$A$1:$AJ$1,0))&amp;""),""))</f>
        <v/>
      </c>
      <c r="BE128" s="23">
        <f>IF(AT128="","",IFERROR(IF(TRIM(INDEX($A128:$AJ128,MATCH(Lists!$L$13,$A$1:$AJ$1,0))&amp;"")="","",IF(ISNUMBER(INDEX($A128:$AJ128,MATCH(Lists!$L$13,$A$1:$AJ$1,0))),INT(INDEX($A128:$AJ128,MATCH(Lists!$L$13,$A$1:$AJ$1,0))),DATE(VALUE(LEFT(INDEX($A128:$AJ128,MATCH(Lists!$L$13,$A$1:$AJ$1,0)),4)),VALUE(MID(INDEX($A128:$AJ128,MATCH(Lists!$L$13,$A$1:$AJ$1,0)),6,2)),VALUE(MID(INDEX($A128:$AJ128,MATCH(Lists!$L$13,$A$1:$AJ$1,0)),9,2))))),""))</f>
        <v/>
      </c>
      <c r="BF128" s="22">
        <f>IF(AT128="","",IFERROR(TRIM(INDEX($A128:$AJ128,MATCH(Lists!$L$14,$A$1:$AJ$1,0))&amp;""),""))</f>
        <v/>
      </c>
      <c r="BG128" s="23">
        <f>IF(AT128="","",IFERROR(IF(ISNUMBER(INDEX($A128:$AJ128,MATCH(Lists!$L$15,$A$1:$AJ$1,0))),INDEX($A128:$AJ128,MATCH(Lists!$L$15,$A$1:$AJ$1,0)),DATE(VALUE(LEFT(IFERROR(TRIM(INDEX($A128:$AJ128,MATCH(Lists!$L$15,$A$1:$AJ$1,0))&amp;""),""),4)),VALUE(MID(IFERROR(TRIM(INDEX($A128:$AJ128,MATCH(Lists!$L$15,$A$1:$AJ$1,0))&amp;""),""),6,2)),VALUE(MID(IFERROR(TRIM(INDEX($A128:$AJ128,MATCH(Lists!$L$15,$A$1:$AJ$1,0))&amp;""),""),9,2)))+TIME(VALUE(MID(IFERROR(TRIM(INDEX($A128:$AJ128,MATCH(Lists!$L$15,$A$1:$AJ$1,0))&amp;""),""),12,2)),VALUE(MID(IFERROR(TRIM(INDEX($A128:$AJ128,MATCH(Lists!$L$15,$A$1:$AJ$1,0))&amp;""),""),15,2)),VALUE(MID(IFERROR(TRIM(INDEX($A128:$AJ128,MATCH(Lists!$L$15,$A$1:$AJ$1,0))&amp;""),""),18,2)))),""))</f>
        <v/>
      </c>
      <c r="BH128" s="22">
        <f>IF(AT128="","",IF(AL128="","New",AL128))</f>
        <v/>
      </c>
      <c r="BI128" s="22">
        <f>IF(AT128="",0,IF(OR(BH128="Hired",BH128="Not now"),0,1))</f>
        <v/>
      </c>
      <c r="BJ128" s="22">
        <f>IF(AT128="","",IF(COUNTIF(AN128:AQ128,"No")&gt;0,"Has a No",IF(COUNTIF(AN128:AQ128,"Yes")=4,"All yes","Still checking")))</f>
        <v/>
      </c>
      <c r="BK128" s="22">
        <f>IF(AT128="","",IF(AND(BH128="New",NOT(ISNUMBER(AM128)),ISNUMBER(BG128)),IF(Pipeline!$M$14-INT(BG128)&gt;Pipeline!$M$15,"Reply due",""),""))</f>
        <v/>
      </c>
      <c r="BL128" s="22">
        <f>IF(AT128="","",IF(AND(ISNUMBER(AM128),ISNUMBER(BG128)),MAX(0,AM128-INT(BG128)),""))</f>
        <v/>
      </c>
      <c r="BM128" s="22">
        <f>IF(BI128=0,0,IF(AND(OR('Shift match'!$B$5="",ISNUMBER(SEARCH('Shift match'!$B$5,AY128))),OR('Shift match'!$B$6="",ISNUMBER(SEARCH('Shift match'!$B$6,BA128)))),1,0))</f>
        <v/>
      </c>
      <c r="BN128" s="22">
        <f>IF(BM128=1,SUM($BM$2:BM128),"")</f>
        <v/>
      </c>
      <c r="BO128" s="22">
        <f>IF(AT128="",0,IF(AX128="",0,IF(COUNTIF($AX$2:AX128,AX128)=1,1,0)))</f>
        <v/>
      </c>
      <c r="BP128" s="22">
        <f>IF(BO128=1,SUM($BO$2:BO128),"")</f>
        <v/>
      </c>
    </row>
    <row r="129">
      <c r="AK129" s="19" t="n"/>
      <c r="AL129" s="24" t="n"/>
      <c r="AM129" s="25" t="n"/>
      <c r="AN129" s="24" t="n"/>
      <c r="AO129" s="24" t="n"/>
      <c r="AP129" s="24" t="n"/>
      <c r="AQ129" s="24" t="n"/>
      <c r="AR129" s="24" t="n"/>
      <c r="AS129" s="19" t="n"/>
      <c r="AT129" s="22">
        <f>IFERROR(TRIM(INDEX($A129:$AJ129,MATCH(Lists!$L$2,$A$1:$AJ$1,0))&amp;""),"")</f>
        <v/>
      </c>
      <c r="AU129" s="22">
        <f>IF(AT129="","",IFERROR(TRIM(INDEX($A129:$AJ129,MATCH(Lists!$L$3,$A$1:$AJ$1,0))&amp;""),""))</f>
        <v/>
      </c>
      <c r="AV129" s="22">
        <f>IF(AT129="","",LOWER(IFERROR(TRIM(INDEX($A129:$AJ129,MATCH(Lists!$L$4,$A$1:$AJ$1,0))&amp;""),"")))</f>
        <v/>
      </c>
      <c r="AW129" s="22">
        <f>IF(AT129="","",IFERROR(TRIM(INDEX($A129:$AJ129,MATCH(Lists!$L$5,$A$1:$AJ$1,0))&amp;""),""))</f>
        <v/>
      </c>
      <c r="AX129" s="22">
        <f>IF(AT129="","",IFERROR(TRIM(INDEX($A129:$AJ129,MATCH(Lists!$L$6,$A$1:$AJ$1,0))&amp;""),""))</f>
        <v/>
      </c>
      <c r="AY129" s="22">
        <f>IF(AT129="","",IFERROR(TRIM(INDEX($A129:$AJ129,MATCH(Lists!$L$7,$A$1:$AJ$1,0))&amp;""),""))</f>
        <v/>
      </c>
      <c r="AZ129" s="22">
        <f>IF(AT129="","",IFERROR(TRIM(INDEX($A129:$AJ129,MATCH(Lists!$L$8,$A$1:$AJ$1,0))&amp;""),""))</f>
        <v/>
      </c>
      <c r="BA129" s="22">
        <f>IF(AT129="","",IFERROR(TRIM(INDEX($A129:$AJ129,MATCH(Lists!$L$9,$A$1:$AJ$1,0))&amp;""),""))</f>
        <v/>
      </c>
      <c r="BB129" s="22">
        <f>IF(AT129="","",IFERROR(TRIM(INDEX($A129:$AJ129,MATCH(Lists!$L$10,$A$1:$AJ$1,0))&amp;""),""))</f>
        <v/>
      </c>
      <c r="BC129" s="22">
        <f>IF(AT129="","",IFERROR(TRIM(INDEX($A129:$AJ129,MATCH(Lists!$L$11,$A$1:$AJ$1,0))&amp;""),""))</f>
        <v/>
      </c>
      <c r="BD129" s="22">
        <f>IF(AT129="","",IFERROR(TRIM(INDEX($A129:$AJ129,MATCH(Lists!$L$12,$A$1:$AJ$1,0))&amp;""),""))</f>
        <v/>
      </c>
      <c r="BE129" s="23">
        <f>IF(AT129="","",IFERROR(IF(TRIM(INDEX($A129:$AJ129,MATCH(Lists!$L$13,$A$1:$AJ$1,0))&amp;"")="","",IF(ISNUMBER(INDEX($A129:$AJ129,MATCH(Lists!$L$13,$A$1:$AJ$1,0))),INT(INDEX($A129:$AJ129,MATCH(Lists!$L$13,$A$1:$AJ$1,0))),DATE(VALUE(LEFT(INDEX($A129:$AJ129,MATCH(Lists!$L$13,$A$1:$AJ$1,0)),4)),VALUE(MID(INDEX($A129:$AJ129,MATCH(Lists!$L$13,$A$1:$AJ$1,0)),6,2)),VALUE(MID(INDEX($A129:$AJ129,MATCH(Lists!$L$13,$A$1:$AJ$1,0)),9,2))))),""))</f>
        <v/>
      </c>
      <c r="BF129" s="22">
        <f>IF(AT129="","",IFERROR(TRIM(INDEX($A129:$AJ129,MATCH(Lists!$L$14,$A$1:$AJ$1,0))&amp;""),""))</f>
        <v/>
      </c>
      <c r="BG129" s="23">
        <f>IF(AT129="","",IFERROR(IF(ISNUMBER(INDEX($A129:$AJ129,MATCH(Lists!$L$15,$A$1:$AJ$1,0))),INDEX($A129:$AJ129,MATCH(Lists!$L$15,$A$1:$AJ$1,0)),DATE(VALUE(LEFT(IFERROR(TRIM(INDEX($A129:$AJ129,MATCH(Lists!$L$15,$A$1:$AJ$1,0))&amp;""),""),4)),VALUE(MID(IFERROR(TRIM(INDEX($A129:$AJ129,MATCH(Lists!$L$15,$A$1:$AJ$1,0))&amp;""),""),6,2)),VALUE(MID(IFERROR(TRIM(INDEX($A129:$AJ129,MATCH(Lists!$L$15,$A$1:$AJ$1,0))&amp;""),""),9,2)))+TIME(VALUE(MID(IFERROR(TRIM(INDEX($A129:$AJ129,MATCH(Lists!$L$15,$A$1:$AJ$1,0))&amp;""),""),12,2)),VALUE(MID(IFERROR(TRIM(INDEX($A129:$AJ129,MATCH(Lists!$L$15,$A$1:$AJ$1,0))&amp;""),""),15,2)),VALUE(MID(IFERROR(TRIM(INDEX($A129:$AJ129,MATCH(Lists!$L$15,$A$1:$AJ$1,0))&amp;""),""),18,2)))),""))</f>
        <v/>
      </c>
      <c r="BH129" s="22">
        <f>IF(AT129="","",IF(AL129="","New",AL129))</f>
        <v/>
      </c>
      <c r="BI129" s="22">
        <f>IF(AT129="",0,IF(OR(BH129="Hired",BH129="Not now"),0,1))</f>
        <v/>
      </c>
      <c r="BJ129" s="22">
        <f>IF(AT129="","",IF(COUNTIF(AN129:AQ129,"No")&gt;0,"Has a No",IF(COUNTIF(AN129:AQ129,"Yes")=4,"All yes","Still checking")))</f>
        <v/>
      </c>
      <c r="BK129" s="22">
        <f>IF(AT129="","",IF(AND(BH129="New",NOT(ISNUMBER(AM129)),ISNUMBER(BG129)),IF(Pipeline!$M$14-INT(BG129)&gt;Pipeline!$M$15,"Reply due",""),""))</f>
        <v/>
      </c>
      <c r="BL129" s="22">
        <f>IF(AT129="","",IF(AND(ISNUMBER(AM129),ISNUMBER(BG129)),MAX(0,AM129-INT(BG129)),""))</f>
        <v/>
      </c>
      <c r="BM129" s="22">
        <f>IF(BI129=0,0,IF(AND(OR('Shift match'!$B$5="",ISNUMBER(SEARCH('Shift match'!$B$5,AY129))),OR('Shift match'!$B$6="",ISNUMBER(SEARCH('Shift match'!$B$6,BA129)))),1,0))</f>
        <v/>
      </c>
      <c r="BN129" s="22">
        <f>IF(BM129=1,SUM($BM$2:BM129),"")</f>
        <v/>
      </c>
      <c r="BO129" s="22">
        <f>IF(AT129="",0,IF(AX129="",0,IF(COUNTIF($AX$2:AX129,AX129)=1,1,0)))</f>
        <v/>
      </c>
      <c r="BP129" s="22">
        <f>IF(BO129=1,SUM($BO$2:BO129),"")</f>
        <v/>
      </c>
    </row>
    <row r="130">
      <c r="AK130" s="19" t="n"/>
      <c r="AL130" s="24" t="n"/>
      <c r="AM130" s="25" t="n"/>
      <c r="AN130" s="24" t="n"/>
      <c r="AO130" s="24" t="n"/>
      <c r="AP130" s="24" t="n"/>
      <c r="AQ130" s="24" t="n"/>
      <c r="AR130" s="24" t="n"/>
      <c r="AS130" s="19" t="n"/>
      <c r="AT130" s="22">
        <f>IFERROR(TRIM(INDEX($A130:$AJ130,MATCH(Lists!$L$2,$A$1:$AJ$1,0))&amp;""),"")</f>
        <v/>
      </c>
      <c r="AU130" s="22">
        <f>IF(AT130="","",IFERROR(TRIM(INDEX($A130:$AJ130,MATCH(Lists!$L$3,$A$1:$AJ$1,0))&amp;""),""))</f>
        <v/>
      </c>
      <c r="AV130" s="22">
        <f>IF(AT130="","",LOWER(IFERROR(TRIM(INDEX($A130:$AJ130,MATCH(Lists!$L$4,$A$1:$AJ$1,0))&amp;""),"")))</f>
        <v/>
      </c>
      <c r="AW130" s="22">
        <f>IF(AT130="","",IFERROR(TRIM(INDEX($A130:$AJ130,MATCH(Lists!$L$5,$A$1:$AJ$1,0))&amp;""),""))</f>
        <v/>
      </c>
      <c r="AX130" s="22">
        <f>IF(AT130="","",IFERROR(TRIM(INDEX($A130:$AJ130,MATCH(Lists!$L$6,$A$1:$AJ$1,0))&amp;""),""))</f>
        <v/>
      </c>
      <c r="AY130" s="22">
        <f>IF(AT130="","",IFERROR(TRIM(INDEX($A130:$AJ130,MATCH(Lists!$L$7,$A$1:$AJ$1,0))&amp;""),""))</f>
        <v/>
      </c>
      <c r="AZ130" s="22">
        <f>IF(AT130="","",IFERROR(TRIM(INDEX($A130:$AJ130,MATCH(Lists!$L$8,$A$1:$AJ$1,0))&amp;""),""))</f>
        <v/>
      </c>
      <c r="BA130" s="22">
        <f>IF(AT130="","",IFERROR(TRIM(INDEX($A130:$AJ130,MATCH(Lists!$L$9,$A$1:$AJ$1,0))&amp;""),""))</f>
        <v/>
      </c>
      <c r="BB130" s="22">
        <f>IF(AT130="","",IFERROR(TRIM(INDEX($A130:$AJ130,MATCH(Lists!$L$10,$A$1:$AJ$1,0))&amp;""),""))</f>
        <v/>
      </c>
      <c r="BC130" s="22">
        <f>IF(AT130="","",IFERROR(TRIM(INDEX($A130:$AJ130,MATCH(Lists!$L$11,$A$1:$AJ$1,0))&amp;""),""))</f>
        <v/>
      </c>
      <c r="BD130" s="22">
        <f>IF(AT130="","",IFERROR(TRIM(INDEX($A130:$AJ130,MATCH(Lists!$L$12,$A$1:$AJ$1,0))&amp;""),""))</f>
        <v/>
      </c>
      <c r="BE130" s="23">
        <f>IF(AT130="","",IFERROR(IF(TRIM(INDEX($A130:$AJ130,MATCH(Lists!$L$13,$A$1:$AJ$1,0))&amp;"")="","",IF(ISNUMBER(INDEX($A130:$AJ130,MATCH(Lists!$L$13,$A$1:$AJ$1,0))),INT(INDEX($A130:$AJ130,MATCH(Lists!$L$13,$A$1:$AJ$1,0))),DATE(VALUE(LEFT(INDEX($A130:$AJ130,MATCH(Lists!$L$13,$A$1:$AJ$1,0)),4)),VALUE(MID(INDEX($A130:$AJ130,MATCH(Lists!$L$13,$A$1:$AJ$1,0)),6,2)),VALUE(MID(INDEX($A130:$AJ130,MATCH(Lists!$L$13,$A$1:$AJ$1,0)),9,2))))),""))</f>
        <v/>
      </c>
      <c r="BF130" s="22">
        <f>IF(AT130="","",IFERROR(TRIM(INDEX($A130:$AJ130,MATCH(Lists!$L$14,$A$1:$AJ$1,0))&amp;""),""))</f>
        <v/>
      </c>
      <c r="BG130" s="23">
        <f>IF(AT130="","",IFERROR(IF(ISNUMBER(INDEX($A130:$AJ130,MATCH(Lists!$L$15,$A$1:$AJ$1,0))),INDEX($A130:$AJ130,MATCH(Lists!$L$15,$A$1:$AJ$1,0)),DATE(VALUE(LEFT(IFERROR(TRIM(INDEX($A130:$AJ130,MATCH(Lists!$L$15,$A$1:$AJ$1,0))&amp;""),""),4)),VALUE(MID(IFERROR(TRIM(INDEX($A130:$AJ130,MATCH(Lists!$L$15,$A$1:$AJ$1,0))&amp;""),""),6,2)),VALUE(MID(IFERROR(TRIM(INDEX($A130:$AJ130,MATCH(Lists!$L$15,$A$1:$AJ$1,0))&amp;""),""),9,2)))+TIME(VALUE(MID(IFERROR(TRIM(INDEX($A130:$AJ130,MATCH(Lists!$L$15,$A$1:$AJ$1,0))&amp;""),""),12,2)),VALUE(MID(IFERROR(TRIM(INDEX($A130:$AJ130,MATCH(Lists!$L$15,$A$1:$AJ$1,0))&amp;""),""),15,2)),VALUE(MID(IFERROR(TRIM(INDEX($A130:$AJ130,MATCH(Lists!$L$15,$A$1:$AJ$1,0))&amp;""),""),18,2)))),""))</f>
        <v/>
      </c>
      <c r="BH130" s="22">
        <f>IF(AT130="","",IF(AL130="","New",AL130))</f>
        <v/>
      </c>
      <c r="BI130" s="22">
        <f>IF(AT130="",0,IF(OR(BH130="Hired",BH130="Not now"),0,1))</f>
        <v/>
      </c>
      <c r="BJ130" s="22">
        <f>IF(AT130="","",IF(COUNTIF(AN130:AQ130,"No")&gt;0,"Has a No",IF(COUNTIF(AN130:AQ130,"Yes")=4,"All yes","Still checking")))</f>
        <v/>
      </c>
      <c r="BK130" s="22">
        <f>IF(AT130="","",IF(AND(BH130="New",NOT(ISNUMBER(AM130)),ISNUMBER(BG130)),IF(Pipeline!$M$14-INT(BG130)&gt;Pipeline!$M$15,"Reply due",""),""))</f>
        <v/>
      </c>
      <c r="BL130" s="22">
        <f>IF(AT130="","",IF(AND(ISNUMBER(AM130),ISNUMBER(BG130)),MAX(0,AM130-INT(BG130)),""))</f>
        <v/>
      </c>
      <c r="BM130" s="22">
        <f>IF(BI130=0,0,IF(AND(OR('Shift match'!$B$5="",ISNUMBER(SEARCH('Shift match'!$B$5,AY130))),OR('Shift match'!$B$6="",ISNUMBER(SEARCH('Shift match'!$B$6,BA130)))),1,0))</f>
        <v/>
      </c>
      <c r="BN130" s="22">
        <f>IF(BM130=1,SUM($BM$2:BM130),"")</f>
        <v/>
      </c>
      <c r="BO130" s="22">
        <f>IF(AT130="",0,IF(AX130="",0,IF(COUNTIF($AX$2:AX130,AX130)=1,1,0)))</f>
        <v/>
      </c>
      <c r="BP130" s="22">
        <f>IF(BO130=1,SUM($BO$2:BO130),"")</f>
        <v/>
      </c>
    </row>
    <row r="131">
      <c r="AK131" s="19" t="n"/>
      <c r="AL131" s="24" t="n"/>
      <c r="AM131" s="25" t="n"/>
      <c r="AN131" s="24" t="n"/>
      <c r="AO131" s="24" t="n"/>
      <c r="AP131" s="24" t="n"/>
      <c r="AQ131" s="24" t="n"/>
      <c r="AR131" s="24" t="n"/>
      <c r="AS131" s="19" t="n"/>
      <c r="AT131" s="22">
        <f>IFERROR(TRIM(INDEX($A131:$AJ131,MATCH(Lists!$L$2,$A$1:$AJ$1,0))&amp;""),"")</f>
        <v/>
      </c>
      <c r="AU131" s="22">
        <f>IF(AT131="","",IFERROR(TRIM(INDEX($A131:$AJ131,MATCH(Lists!$L$3,$A$1:$AJ$1,0))&amp;""),""))</f>
        <v/>
      </c>
      <c r="AV131" s="22">
        <f>IF(AT131="","",LOWER(IFERROR(TRIM(INDEX($A131:$AJ131,MATCH(Lists!$L$4,$A$1:$AJ$1,0))&amp;""),"")))</f>
        <v/>
      </c>
      <c r="AW131" s="22">
        <f>IF(AT131="","",IFERROR(TRIM(INDEX($A131:$AJ131,MATCH(Lists!$L$5,$A$1:$AJ$1,0))&amp;""),""))</f>
        <v/>
      </c>
      <c r="AX131" s="22">
        <f>IF(AT131="","",IFERROR(TRIM(INDEX($A131:$AJ131,MATCH(Lists!$L$6,$A$1:$AJ$1,0))&amp;""),""))</f>
        <v/>
      </c>
      <c r="AY131" s="22">
        <f>IF(AT131="","",IFERROR(TRIM(INDEX($A131:$AJ131,MATCH(Lists!$L$7,$A$1:$AJ$1,0))&amp;""),""))</f>
        <v/>
      </c>
      <c r="AZ131" s="22">
        <f>IF(AT131="","",IFERROR(TRIM(INDEX($A131:$AJ131,MATCH(Lists!$L$8,$A$1:$AJ$1,0))&amp;""),""))</f>
        <v/>
      </c>
      <c r="BA131" s="22">
        <f>IF(AT131="","",IFERROR(TRIM(INDEX($A131:$AJ131,MATCH(Lists!$L$9,$A$1:$AJ$1,0))&amp;""),""))</f>
        <v/>
      </c>
      <c r="BB131" s="22">
        <f>IF(AT131="","",IFERROR(TRIM(INDEX($A131:$AJ131,MATCH(Lists!$L$10,$A$1:$AJ$1,0))&amp;""),""))</f>
        <v/>
      </c>
      <c r="BC131" s="22">
        <f>IF(AT131="","",IFERROR(TRIM(INDEX($A131:$AJ131,MATCH(Lists!$L$11,$A$1:$AJ$1,0))&amp;""),""))</f>
        <v/>
      </c>
      <c r="BD131" s="22">
        <f>IF(AT131="","",IFERROR(TRIM(INDEX($A131:$AJ131,MATCH(Lists!$L$12,$A$1:$AJ$1,0))&amp;""),""))</f>
        <v/>
      </c>
      <c r="BE131" s="23">
        <f>IF(AT131="","",IFERROR(IF(TRIM(INDEX($A131:$AJ131,MATCH(Lists!$L$13,$A$1:$AJ$1,0))&amp;"")="","",IF(ISNUMBER(INDEX($A131:$AJ131,MATCH(Lists!$L$13,$A$1:$AJ$1,0))),INT(INDEX($A131:$AJ131,MATCH(Lists!$L$13,$A$1:$AJ$1,0))),DATE(VALUE(LEFT(INDEX($A131:$AJ131,MATCH(Lists!$L$13,$A$1:$AJ$1,0)),4)),VALUE(MID(INDEX($A131:$AJ131,MATCH(Lists!$L$13,$A$1:$AJ$1,0)),6,2)),VALUE(MID(INDEX($A131:$AJ131,MATCH(Lists!$L$13,$A$1:$AJ$1,0)),9,2))))),""))</f>
        <v/>
      </c>
      <c r="BF131" s="22">
        <f>IF(AT131="","",IFERROR(TRIM(INDEX($A131:$AJ131,MATCH(Lists!$L$14,$A$1:$AJ$1,0))&amp;""),""))</f>
        <v/>
      </c>
      <c r="BG131" s="23">
        <f>IF(AT131="","",IFERROR(IF(ISNUMBER(INDEX($A131:$AJ131,MATCH(Lists!$L$15,$A$1:$AJ$1,0))),INDEX($A131:$AJ131,MATCH(Lists!$L$15,$A$1:$AJ$1,0)),DATE(VALUE(LEFT(IFERROR(TRIM(INDEX($A131:$AJ131,MATCH(Lists!$L$15,$A$1:$AJ$1,0))&amp;""),""),4)),VALUE(MID(IFERROR(TRIM(INDEX($A131:$AJ131,MATCH(Lists!$L$15,$A$1:$AJ$1,0))&amp;""),""),6,2)),VALUE(MID(IFERROR(TRIM(INDEX($A131:$AJ131,MATCH(Lists!$L$15,$A$1:$AJ$1,0))&amp;""),""),9,2)))+TIME(VALUE(MID(IFERROR(TRIM(INDEX($A131:$AJ131,MATCH(Lists!$L$15,$A$1:$AJ$1,0))&amp;""),""),12,2)),VALUE(MID(IFERROR(TRIM(INDEX($A131:$AJ131,MATCH(Lists!$L$15,$A$1:$AJ$1,0))&amp;""),""),15,2)),VALUE(MID(IFERROR(TRIM(INDEX($A131:$AJ131,MATCH(Lists!$L$15,$A$1:$AJ$1,0))&amp;""),""),18,2)))),""))</f>
        <v/>
      </c>
      <c r="BH131" s="22">
        <f>IF(AT131="","",IF(AL131="","New",AL131))</f>
        <v/>
      </c>
      <c r="BI131" s="22">
        <f>IF(AT131="",0,IF(OR(BH131="Hired",BH131="Not now"),0,1))</f>
        <v/>
      </c>
      <c r="BJ131" s="22">
        <f>IF(AT131="","",IF(COUNTIF(AN131:AQ131,"No")&gt;0,"Has a No",IF(COUNTIF(AN131:AQ131,"Yes")=4,"All yes","Still checking")))</f>
        <v/>
      </c>
      <c r="BK131" s="22">
        <f>IF(AT131="","",IF(AND(BH131="New",NOT(ISNUMBER(AM131)),ISNUMBER(BG131)),IF(Pipeline!$M$14-INT(BG131)&gt;Pipeline!$M$15,"Reply due",""),""))</f>
        <v/>
      </c>
      <c r="BL131" s="22">
        <f>IF(AT131="","",IF(AND(ISNUMBER(AM131),ISNUMBER(BG131)),MAX(0,AM131-INT(BG131)),""))</f>
        <v/>
      </c>
      <c r="BM131" s="22">
        <f>IF(BI131=0,0,IF(AND(OR('Shift match'!$B$5="",ISNUMBER(SEARCH('Shift match'!$B$5,AY131))),OR('Shift match'!$B$6="",ISNUMBER(SEARCH('Shift match'!$B$6,BA131)))),1,0))</f>
        <v/>
      </c>
      <c r="BN131" s="22">
        <f>IF(BM131=1,SUM($BM$2:BM131),"")</f>
        <v/>
      </c>
      <c r="BO131" s="22">
        <f>IF(AT131="",0,IF(AX131="",0,IF(COUNTIF($AX$2:AX131,AX131)=1,1,0)))</f>
        <v/>
      </c>
      <c r="BP131" s="22">
        <f>IF(BO131=1,SUM($BO$2:BO131),"")</f>
        <v/>
      </c>
    </row>
    <row r="132">
      <c r="AK132" s="19" t="n"/>
      <c r="AL132" s="24" t="n"/>
      <c r="AM132" s="25" t="n"/>
      <c r="AN132" s="24" t="n"/>
      <c r="AO132" s="24" t="n"/>
      <c r="AP132" s="24" t="n"/>
      <c r="AQ132" s="24" t="n"/>
      <c r="AR132" s="24" t="n"/>
      <c r="AS132" s="19" t="n"/>
      <c r="AT132" s="22">
        <f>IFERROR(TRIM(INDEX($A132:$AJ132,MATCH(Lists!$L$2,$A$1:$AJ$1,0))&amp;""),"")</f>
        <v/>
      </c>
      <c r="AU132" s="22">
        <f>IF(AT132="","",IFERROR(TRIM(INDEX($A132:$AJ132,MATCH(Lists!$L$3,$A$1:$AJ$1,0))&amp;""),""))</f>
        <v/>
      </c>
      <c r="AV132" s="22">
        <f>IF(AT132="","",LOWER(IFERROR(TRIM(INDEX($A132:$AJ132,MATCH(Lists!$L$4,$A$1:$AJ$1,0))&amp;""),"")))</f>
        <v/>
      </c>
      <c r="AW132" s="22">
        <f>IF(AT132="","",IFERROR(TRIM(INDEX($A132:$AJ132,MATCH(Lists!$L$5,$A$1:$AJ$1,0))&amp;""),""))</f>
        <v/>
      </c>
      <c r="AX132" s="22">
        <f>IF(AT132="","",IFERROR(TRIM(INDEX($A132:$AJ132,MATCH(Lists!$L$6,$A$1:$AJ$1,0))&amp;""),""))</f>
        <v/>
      </c>
      <c r="AY132" s="22">
        <f>IF(AT132="","",IFERROR(TRIM(INDEX($A132:$AJ132,MATCH(Lists!$L$7,$A$1:$AJ$1,0))&amp;""),""))</f>
        <v/>
      </c>
      <c r="AZ132" s="22">
        <f>IF(AT132="","",IFERROR(TRIM(INDEX($A132:$AJ132,MATCH(Lists!$L$8,$A$1:$AJ$1,0))&amp;""),""))</f>
        <v/>
      </c>
      <c r="BA132" s="22">
        <f>IF(AT132="","",IFERROR(TRIM(INDEX($A132:$AJ132,MATCH(Lists!$L$9,$A$1:$AJ$1,0))&amp;""),""))</f>
        <v/>
      </c>
      <c r="BB132" s="22">
        <f>IF(AT132="","",IFERROR(TRIM(INDEX($A132:$AJ132,MATCH(Lists!$L$10,$A$1:$AJ$1,0))&amp;""),""))</f>
        <v/>
      </c>
      <c r="BC132" s="22">
        <f>IF(AT132="","",IFERROR(TRIM(INDEX($A132:$AJ132,MATCH(Lists!$L$11,$A$1:$AJ$1,0))&amp;""),""))</f>
        <v/>
      </c>
      <c r="BD132" s="22">
        <f>IF(AT132="","",IFERROR(TRIM(INDEX($A132:$AJ132,MATCH(Lists!$L$12,$A$1:$AJ$1,0))&amp;""),""))</f>
        <v/>
      </c>
      <c r="BE132" s="23">
        <f>IF(AT132="","",IFERROR(IF(TRIM(INDEX($A132:$AJ132,MATCH(Lists!$L$13,$A$1:$AJ$1,0))&amp;"")="","",IF(ISNUMBER(INDEX($A132:$AJ132,MATCH(Lists!$L$13,$A$1:$AJ$1,0))),INT(INDEX($A132:$AJ132,MATCH(Lists!$L$13,$A$1:$AJ$1,0))),DATE(VALUE(LEFT(INDEX($A132:$AJ132,MATCH(Lists!$L$13,$A$1:$AJ$1,0)),4)),VALUE(MID(INDEX($A132:$AJ132,MATCH(Lists!$L$13,$A$1:$AJ$1,0)),6,2)),VALUE(MID(INDEX($A132:$AJ132,MATCH(Lists!$L$13,$A$1:$AJ$1,0)),9,2))))),""))</f>
        <v/>
      </c>
      <c r="BF132" s="22">
        <f>IF(AT132="","",IFERROR(TRIM(INDEX($A132:$AJ132,MATCH(Lists!$L$14,$A$1:$AJ$1,0))&amp;""),""))</f>
        <v/>
      </c>
      <c r="BG132" s="23">
        <f>IF(AT132="","",IFERROR(IF(ISNUMBER(INDEX($A132:$AJ132,MATCH(Lists!$L$15,$A$1:$AJ$1,0))),INDEX($A132:$AJ132,MATCH(Lists!$L$15,$A$1:$AJ$1,0)),DATE(VALUE(LEFT(IFERROR(TRIM(INDEX($A132:$AJ132,MATCH(Lists!$L$15,$A$1:$AJ$1,0))&amp;""),""),4)),VALUE(MID(IFERROR(TRIM(INDEX($A132:$AJ132,MATCH(Lists!$L$15,$A$1:$AJ$1,0))&amp;""),""),6,2)),VALUE(MID(IFERROR(TRIM(INDEX($A132:$AJ132,MATCH(Lists!$L$15,$A$1:$AJ$1,0))&amp;""),""),9,2)))+TIME(VALUE(MID(IFERROR(TRIM(INDEX($A132:$AJ132,MATCH(Lists!$L$15,$A$1:$AJ$1,0))&amp;""),""),12,2)),VALUE(MID(IFERROR(TRIM(INDEX($A132:$AJ132,MATCH(Lists!$L$15,$A$1:$AJ$1,0))&amp;""),""),15,2)),VALUE(MID(IFERROR(TRIM(INDEX($A132:$AJ132,MATCH(Lists!$L$15,$A$1:$AJ$1,0))&amp;""),""),18,2)))),""))</f>
        <v/>
      </c>
      <c r="BH132" s="22">
        <f>IF(AT132="","",IF(AL132="","New",AL132))</f>
        <v/>
      </c>
      <c r="BI132" s="22">
        <f>IF(AT132="",0,IF(OR(BH132="Hired",BH132="Not now"),0,1))</f>
        <v/>
      </c>
      <c r="BJ132" s="22">
        <f>IF(AT132="","",IF(COUNTIF(AN132:AQ132,"No")&gt;0,"Has a No",IF(COUNTIF(AN132:AQ132,"Yes")=4,"All yes","Still checking")))</f>
        <v/>
      </c>
      <c r="BK132" s="22">
        <f>IF(AT132="","",IF(AND(BH132="New",NOT(ISNUMBER(AM132)),ISNUMBER(BG132)),IF(Pipeline!$M$14-INT(BG132)&gt;Pipeline!$M$15,"Reply due",""),""))</f>
        <v/>
      </c>
      <c r="BL132" s="22">
        <f>IF(AT132="","",IF(AND(ISNUMBER(AM132),ISNUMBER(BG132)),MAX(0,AM132-INT(BG132)),""))</f>
        <v/>
      </c>
      <c r="BM132" s="22">
        <f>IF(BI132=0,0,IF(AND(OR('Shift match'!$B$5="",ISNUMBER(SEARCH('Shift match'!$B$5,AY132))),OR('Shift match'!$B$6="",ISNUMBER(SEARCH('Shift match'!$B$6,BA132)))),1,0))</f>
        <v/>
      </c>
      <c r="BN132" s="22">
        <f>IF(BM132=1,SUM($BM$2:BM132),"")</f>
        <v/>
      </c>
      <c r="BO132" s="22">
        <f>IF(AT132="",0,IF(AX132="",0,IF(COUNTIF($AX$2:AX132,AX132)=1,1,0)))</f>
        <v/>
      </c>
      <c r="BP132" s="22">
        <f>IF(BO132=1,SUM($BO$2:BO132),"")</f>
        <v/>
      </c>
    </row>
    <row r="133">
      <c r="AK133" s="19" t="n"/>
      <c r="AL133" s="24" t="n"/>
      <c r="AM133" s="25" t="n"/>
      <c r="AN133" s="24" t="n"/>
      <c r="AO133" s="24" t="n"/>
      <c r="AP133" s="24" t="n"/>
      <c r="AQ133" s="24" t="n"/>
      <c r="AR133" s="24" t="n"/>
      <c r="AS133" s="19" t="n"/>
      <c r="AT133" s="22">
        <f>IFERROR(TRIM(INDEX($A133:$AJ133,MATCH(Lists!$L$2,$A$1:$AJ$1,0))&amp;""),"")</f>
        <v/>
      </c>
      <c r="AU133" s="22">
        <f>IF(AT133="","",IFERROR(TRIM(INDEX($A133:$AJ133,MATCH(Lists!$L$3,$A$1:$AJ$1,0))&amp;""),""))</f>
        <v/>
      </c>
      <c r="AV133" s="22">
        <f>IF(AT133="","",LOWER(IFERROR(TRIM(INDEX($A133:$AJ133,MATCH(Lists!$L$4,$A$1:$AJ$1,0))&amp;""),"")))</f>
        <v/>
      </c>
      <c r="AW133" s="22">
        <f>IF(AT133="","",IFERROR(TRIM(INDEX($A133:$AJ133,MATCH(Lists!$L$5,$A$1:$AJ$1,0))&amp;""),""))</f>
        <v/>
      </c>
      <c r="AX133" s="22">
        <f>IF(AT133="","",IFERROR(TRIM(INDEX($A133:$AJ133,MATCH(Lists!$L$6,$A$1:$AJ$1,0))&amp;""),""))</f>
        <v/>
      </c>
      <c r="AY133" s="22">
        <f>IF(AT133="","",IFERROR(TRIM(INDEX($A133:$AJ133,MATCH(Lists!$L$7,$A$1:$AJ$1,0))&amp;""),""))</f>
        <v/>
      </c>
      <c r="AZ133" s="22">
        <f>IF(AT133="","",IFERROR(TRIM(INDEX($A133:$AJ133,MATCH(Lists!$L$8,$A$1:$AJ$1,0))&amp;""),""))</f>
        <v/>
      </c>
      <c r="BA133" s="22">
        <f>IF(AT133="","",IFERROR(TRIM(INDEX($A133:$AJ133,MATCH(Lists!$L$9,$A$1:$AJ$1,0))&amp;""),""))</f>
        <v/>
      </c>
      <c r="BB133" s="22">
        <f>IF(AT133="","",IFERROR(TRIM(INDEX($A133:$AJ133,MATCH(Lists!$L$10,$A$1:$AJ$1,0))&amp;""),""))</f>
        <v/>
      </c>
      <c r="BC133" s="22">
        <f>IF(AT133="","",IFERROR(TRIM(INDEX($A133:$AJ133,MATCH(Lists!$L$11,$A$1:$AJ$1,0))&amp;""),""))</f>
        <v/>
      </c>
      <c r="BD133" s="22">
        <f>IF(AT133="","",IFERROR(TRIM(INDEX($A133:$AJ133,MATCH(Lists!$L$12,$A$1:$AJ$1,0))&amp;""),""))</f>
        <v/>
      </c>
      <c r="BE133" s="23">
        <f>IF(AT133="","",IFERROR(IF(TRIM(INDEX($A133:$AJ133,MATCH(Lists!$L$13,$A$1:$AJ$1,0))&amp;"")="","",IF(ISNUMBER(INDEX($A133:$AJ133,MATCH(Lists!$L$13,$A$1:$AJ$1,0))),INT(INDEX($A133:$AJ133,MATCH(Lists!$L$13,$A$1:$AJ$1,0))),DATE(VALUE(LEFT(INDEX($A133:$AJ133,MATCH(Lists!$L$13,$A$1:$AJ$1,0)),4)),VALUE(MID(INDEX($A133:$AJ133,MATCH(Lists!$L$13,$A$1:$AJ$1,0)),6,2)),VALUE(MID(INDEX($A133:$AJ133,MATCH(Lists!$L$13,$A$1:$AJ$1,0)),9,2))))),""))</f>
        <v/>
      </c>
      <c r="BF133" s="22">
        <f>IF(AT133="","",IFERROR(TRIM(INDEX($A133:$AJ133,MATCH(Lists!$L$14,$A$1:$AJ$1,0))&amp;""),""))</f>
        <v/>
      </c>
      <c r="BG133" s="23">
        <f>IF(AT133="","",IFERROR(IF(ISNUMBER(INDEX($A133:$AJ133,MATCH(Lists!$L$15,$A$1:$AJ$1,0))),INDEX($A133:$AJ133,MATCH(Lists!$L$15,$A$1:$AJ$1,0)),DATE(VALUE(LEFT(IFERROR(TRIM(INDEX($A133:$AJ133,MATCH(Lists!$L$15,$A$1:$AJ$1,0))&amp;""),""),4)),VALUE(MID(IFERROR(TRIM(INDEX($A133:$AJ133,MATCH(Lists!$L$15,$A$1:$AJ$1,0))&amp;""),""),6,2)),VALUE(MID(IFERROR(TRIM(INDEX($A133:$AJ133,MATCH(Lists!$L$15,$A$1:$AJ$1,0))&amp;""),""),9,2)))+TIME(VALUE(MID(IFERROR(TRIM(INDEX($A133:$AJ133,MATCH(Lists!$L$15,$A$1:$AJ$1,0))&amp;""),""),12,2)),VALUE(MID(IFERROR(TRIM(INDEX($A133:$AJ133,MATCH(Lists!$L$15,$A$1:$AJ$1,0))&amp;""),""),15,2)),VALUE(MID(IFERROR(TRIM(INDEX($A133:$AJ133,MATCH(Lists!$L$15,$A$1:$AJ$1,0))&amp;""),""),18,2)))),""))</f>
        <v/>
      </c>
      <c r="BH133" s="22">
        <f>IF(AT133="","",IF(AL133="","New",AL133))</f>
        <v/>
      </c>
      <c r="BI133" s="22">
        <f>IF(AT133="",0,IF(OR(BH133="Hired",BH133="Not now"),0,1))</f>
        <v/>
      </c>
      <c r="BJ133" s="22">
        <f>IF(AT133="","",IF(COUNTIF(AN133:AQ133,"No")&gt;0,"Has a No",IF(COUNTIF(AN133:AQ133,"Yes")=4,"All yes","Still checking")))</f>
        <v/>
      </c>
      <c r="BK133" s="22">
        <f>IF(AT133="","",IF(AND(BH133="New",NOT(ISNUMBER(AM133)),ISNUMBER(BG133)),IF(Pipeline!$M$14-INT(BG133)&gt;Pipeline!$M$15,"Reply due",""),""))</f>
        <v/>
      </c>
      <c r="BL133" s="22">
        <f>IF(AT133="","",IF(AND(ISNUMBER(AM133),ISNUMBER(BG133)),MAX(0,AM133-INT(BG133)),""))</f>
        <v/>
      </c>
      <c r="BM133" s="22">
        <f>IF(BI133=0,0,IF(AND(OR('Shift match'!$B$5="",ISNUMBER(SEARCH('Shift match'!$B$5,AY133))),OR('Shift match'!$B$6="",ISNUMBER(SEARCH('Shift match'!$B$6,BA133)))),1,0))</f>
        <v/>
      </c>
      <c r="BN133" s="22">
        <f>IF(BM133=1,SUM($BM$2:BM133),"")</f>
        <v/>
      </c>
      <c r="BO133" s="22">
        <f>IF(AT133="",0,IF(AX133="",0,IF(COUNTIF($AX$2:AX133,AX133)=1,1,0)))</f>
        <v/>
      </c>
      <c r="BP133" s="22">
        <f>IF(BO133=1,SUM($BO$2:BO133),"")</f>
        <v/>
      </c>
    </row>
    <row r="134">
      <c r="AK134" s="19" t="n"/>
      <c r="AL134" s="24" t="n"/>
      <c r="AM134" s="25" t="n"/>
      <c r="AN134" s="24" t="n"/>
      <c r="AO134" s="24" t="n"/>
      <c r="AP134" s="24" t="n"/>
      <c r="AQ134" s="24" t="n"/>
      <c r="AR134" s="24" t="n"/>
      <c r="AS134" s="19" t="n"/>
      <c r="AT134" s="22">
        <f>IFERROR(TRIM(INDEX($A134:$AJ134,MATCH(Lists!$L$2,$A$1:$AJ$1,0))&amp;""),"")</f>
        <v/>
      </c>
      <c r="AU134" s="22">
        <f>IF(AT134="","",IFERROR(TRIM(INDEX($A134:$AJ134,MATCH(Lists!$L$3,$A$1:$AJ$1,0))&amp;""),""))</f>
        <v/>
      </c>
      <c r="AV134" s="22">
        <f>IF(AT134="","",LOWER(IFERROR(TRIM(INDEX($A134:$AJ134,MATCH(Lists!$L$4,$A$1:$AJ$1,0))&amp;""),"")))</f>
        <v/>
      </c>
      <c r="AW134" s="22">
        <f>IF(AT134="","",IFERROR(TRIM(INDEX($A134:$AJ134,MATCH(Lists!$L$5,$A$1:$AJ$1,0))&amp;""),""))</f>
        <v/>
      </c>
      <c r="AX134" s="22">
        <f>IF(AT134="","",IFERROR(TRIM(INDEX($A134:$AJ134,MATCH(Lists!$L$6,$A$1:$AJ$1,0))&amp;""),""))</f>
        <v/>
      </c>
      <c r="AY134" s="22">
        <f>IF(AT134="","",IFERROR(TRIM(INDEX($A134:$AJ134,MATCH(Lists!$L$7,$A$1:$AJ$1,0))&amp;""),""))</f>
        <v/>
      </c>
      <c r="AZ134" s="22">
        <f>IF(AT134="","",IFERROR(TRIM(INDEX($A134:$AJ134,MATCH(Lists!$L$8,$A$1:$AJ$1,0))&amp;""),""))</f>
        <v/>
      </c>
      <c r="BA134" s="22">
        <f>IF(AT134="","",IFERROR(TRIM(INDEX($A134:$AJ134,MATCH(Lists!$L$9,$A$1:$AJ$1,0))&amp;""),""))</f>
        <v/>
      </c>
      <c r="BB134" s="22">
        <f>IF(AT134="","",IFERROR(TRIM(INDEX($A134:$AJ134,MATCH(Lists!$L$10,$A$1:$AJ$1,0))&amp;""),""))</f>
        <v/>
      </c>
      <c r="BC134" s="22">
        <f>IF(AT134="","",IFERROR(TRIM(INDEX($A134:$AJ134,MATCH(Lists!$L$11,$A$1:$AJ$1,0))&amp;""),""))</f>
        <v/>
      </c>
      <c r="BD134" s="22">
        <f>IF(AT134="","",IFERROR(TRIM(INDEX($A134:$AJ134,MATCH(Lists!$L$12,$A$1:$AJ$1,0))&amp;""),""))</f>
        <v/>
      </c>
      <c r="BE134" s="23">
        <f>IF(AT134="","",IFERROR(IF(TRIM(INDEX($A134:$AJ134,MATCH(Lists!$L$13,$A$1:$AJ$1,0))&amp;"")="","",IF(ISNUMBER(INDEX($A134:$AJ134,MATCH(Lists!$L$13,$A$1:$AJ$1,0))),INT(INDEX($A134:$AJ134,MATCH(Lists!$L$13,$A$1:$AJ$1,0))),DATE(VALUE(LEFT(INDEX($A134:$AJ134,MATCH(Lists!$L$13,$A$1:$AJ$1,0)),4)),VALUE(MID(INDEX($A134:$AJ134,MATCH(Lists!$L$13,$A$1:$AJ$1,0)),6,2)),VALUE(MID(INDEX($A134:$AJ134,MATCH(Lists!$L$13,$A$1:$AJ$1,0)),9,2))))),""))</f>
        <v/>
      </c>
      <c r="BF134" s="22">
        <f>IF(AT134="","",IFERROR(TRIM(INDEX($A134:$AJ134,MATCH(Lists!$L$14,$A$1:$AJ$1,0))&amp;""),""))</f>
        <v/>
      </c>
      <c r="BG134" s="23">
        <f>IF(AT134="","",IFERROR(IF(ISNUMBER(INDEX($A134:$AJ134,MATCH(Lists!$L$15,$A$1:$AJ$1,0))),INDEX($A134:$AJ134,MATCH(Lists!$L$15,$A$1:$AJ$1,0)),DATE(VALUE(LEFT(IFERROR(TRIM(INDEX($A134:$AJ134,MATCH(Lists!$L$15,$A$1:$AJ$1,0))&amp;""),""),4)),VALUE(MID(IFERROR(TRIM(INDEX($A134:$AJ134,MATCH(Lists!$L$15,$A$1:$AJ$1,0))&amp;""),""),6,2)),VALUE(MID(IFERROR(TRIM(INDEX($A134:$AJ134,MATCH(Lists!$L$15,$A$1:$AJ$1,0))&amp;""),""),9,2)))+TIME(VALUE(MID(IFERROR(TRIM(INDEX($A134:$AJ134,MATCH(Lists!$L$15,$A$1:$AJ$1,0))&amp;""),""),12,2)),VALUE(MID(IFERROR(TRIM(INDEX($A134:$AJ134,MATCH(Lists!$L$15,$A$1:$AJ$1,0))&amp;""),""),15,2)),VALUE(MID(IFERROR(TRIM(INDEX($A134:$AJ134,MATCH(Lists!$L$15,$A$1:$AJ$1,0))&amp;""),""),18,2)))),""))</f>
        <v/>
      </c>
      <c r="BH134" s="22">
        <f>IF(AT134="","",IF(AL134="","New",AL134))</f>
        <v/>
      </c>
      <c r="BI134" s="22">
        <f>IF(AT134="",0,IF(OR(BH134="Hired",BH134="Not now"),0,1))</f>
        <v/>
      </c>
      <c r="BJ134" s="22">
        <f>IF(AT134="","",IF(COUNTIF(AN134:AQ134,"No")&gt;0,"Has a No",IF(COUNTIF(AN134:AQ134,"Yes")=4,"All yes","Still checking")))</f>
        <v/>
      </c>
      <c r="BK134" s="22">
        <f>IF(AT134="","",IF(AND(BH134="New",NOT(ISNUMBER(AM134)),ISNUMBER(BG134)),IF(Pipeline!$M$14-INT(BG134)&gt;Pipeline!$M$15,"Reply due",""),""))</f>
        <v/>
      </c>
      <c r="BL134" s="22">
        <f>IF(AT134="","",IF(AND(ISNUMBER(AM134),ISNUMBER(BG134)),MAX(0,AM134-INT(BG134)),""))</f>
        <v/>
      </c>
      <c r="BM134" s="22">
        <f>IF(BI134=0,0,IF(AND(OR('Shift match'!$B$5="",ISNUMBER(SEARCH('Shift match'!$B$5,AY134))),OR('Shift match'!$B$6="",ISNUMBER(SEARCH('Shift match'!$B$6,BA134)))),1,0))</f>
        <v/>
      </c>
      <c r="BN134" s="22">
        <f>IF(BM134=1,SUM($BM$2:BM134),"")</f>
        <v/>
      </c>
      <c r="BO134" s="22">
        <f>IF(AT134="",0,IF(AX134="",0,IF(COUNTIF($AX$2:AX134,AX134)=1,1,0)))</f>
        <v/>
      </c>
      <c r="BP134" s="22">
        <f>IF(BO134=1,SUM($BO$2:BO134),"")</f>
        <v/>
      </c>
    </row>
    <row r="135">
      <c r="AK135" s="19" t="n"/>
      <c r="AL135" s="24" t="n"/>
      <c r="AM135" s="25" t="n"/>
      <c r="AN135" s="24" t="n"/>
      <c r="AO135" s="24" t="n"/>
      <c r="AP135" s="24" t="n"/>
      <c r="AQ135" s="24" t="n"/>
      <c r="AR135" s="24" t="n"/>
      <c r="AS135" s="19" t="n"/>
      <c r="AT135" s="22">
        <f>IFERROR(TRIM(INDEX($A135:$AJ135,MATCH(Lists!$L$2,$A$1:$AJ$1,0))&amp;""),"")</f>
        <v/>
      </c>
      <c r="AU135" s="22">
        <f>IF(AT135="","",IFERROR(TRIM(INDEX($A135:$AJ135,MATCH(Lists!$L$3,$A$1:$AJ$1,0))&amp;""),""))</f>
        <v/>
      </c>
      <c r="AV135" s="22">
        <f>IF(AT135="","",LOWER(IFERROR(TRIM(INDEX($A135:$AJ135,MATCH(Lists!$L$4,$A$1:$AJ$1,0))&amp;""),"")))</f>
        <v/>
      </c>
      <c r="AW135" s="22">
        <f>IF(AT135="","",IFERROR(TRIM(INDEX($A135:$AJ135,MATCH(Lists!$L$5,$A$1:$AJ$1,0))&amp;""),""))</f>
        <v/>
      </c>
      <c r="AX135" s="22">
        <f>IF(AT135="","",IFERROR(TRIM(INDEX($A135:$AJ135,MATCH(Lists!$L$6,$A$1:$AJ$1,0))&amp;""),""))</f>
        <v/>
      </c>
      <c r="AY135" s="22">
        <f>IF(AT135="","",IFERROR(TRIM(INDEX($A135:$AJ135,MATCH(Lists!$L$7,$A$1:$AJ$1,0))&amp;""),""))</f>
        <v/>
      </c>
      <c r="AZ135" s="22">
        <f>IF(AT135="","",IFERROR(TRIM(INDEX($A135:$AJ135,MATCH(Lists!$L$8,$A$1:$AJ$1,0))&amp;""),""))</f>
        <v/>
      </c>
      <c r="BA135" s="22">
        <f>IF(AT135="","",IFERROR(TRIM(INDEX($A135:$AJ135,MATCH(Lists!$L$9,$A$1:$AJ$1,0))&amp;""),""))</f>
        <v/>
      </c>
      <c r="BB135" s="22">
        <f>IF(AT135="","",IFERROR(TRIM(INDEX($A135:$AJ135,MATCH(Lists!$L$10,$A$1:$AJ$1,0))&amp;""),""))</f>
        <v/>
      </c>
      <c r="BC135" s="22">
        <f>IF(AT135="","",IFERROR(TRIM(INDEX($A135:$AJ135,MATCH(Lists!$L$11,$A$1:$AJ$1,0))&amp;""),""))</f>
        <v/>
      </c>
      <c r="BD135" s="22">
        <f>IF(AT135="","",IFERROR(TRIM(INDEX($A135:$AJ135,MATCH(Lists!$L$12,$A$1:$AJ$1,0))&amp;""),""))</f>
        <v/>
      </c>
      <c r="BE135" s="23">
        <f>IF(AT135="","",IFERROR(IF(TRIM(INDEX($A135:$AJ135,MATCH(Lists!$L$13,$A$1:$AJ$1,0))&amp;"")="","",IF(ISNUMBER(INDEX($A135:$AJ135,MATCH(Lists!$L$13,$A$1:$AJ$1,0))),INT(INDEX($A135:$AJ135,MATCH(Lists!$L$13,$A$1:$AJ$1,0))),DATE(VALUE(LEFT(INDEX($A135:$AJ135,MATCH(Lists!$L$13,$A$1:$AJ$1,0)),4)),VALUE(MID(INDEX($A135:$AJ135,MATCH(Lists!$L$13,$A$1:$AJ$1,0)),6,2)),VALUE(MID(INDEX($A135:$AJ135,MATCH(Lists!$L$13,$A$1:$AJ$1,0)),9,2))))),""))</f>
        <v/>
      </c>
      <c r="BF135" s="22">
        <f>IF(AT135="","",IFERROR(TRIM(INDEX($A135:$AJ135,MATCH(Lists!$L$14,$A$1:$AJ$1,0))&amp;""),""))</f>
        <v/>
      </c>
      <c r="BG135" s="23">
        <f>IF(AT135="","",IFERROR(IF(ISNUMBER(INDEX($A135:$AJ135,MATCH(Lists!$L$15,$A$1:$AJ$1,0))),INDEX($A135:$AJ135,MATCH(Lists!$L$15,$A$1:$AJ$1,0)),DATE(VALUE(LEFT(IFERROR(TRIM(INDEX($A135:$AJ135,MATCH(Lists!$L$15,$A$1:$AJ$1,0))&amp;""),""),4)),VALUE(MID(IFERROR(TRIM(INDEX($A135:$AJ135,MATCH(Lists!$L$15,$A$1:$AJ$1,0))&amp;""),""),6,2)),VALUE(MID(IFERROR(TRIM(INDEX($A135:$AJ135,MATCH(Lists!$L$15,$A$1:$AJ$1,0))&amp;""),""),9,2)))+TIME(VALUE(MID(IFERROR(TRIM(INDEX($A135:$AJ135,MATCH(Lists!$L$15,$A$1:$AJ$1,0))&amp;""),""),12,2)),VALUE(MID(IFERROR(TRIM(INDEX($A135:$AJ135,MATCH(Lists!$L$15,$A$1:$AJ$1,0))&amp;""),""),15,2)),VALUE(MID(IFERROR(TRIM(INDEX($A135:$AJ135,MATCH(Lists!$L$15,$A$1:$AJ$1,0))&amp;""),""),18,2)))),""))</f>
        <v/>
      </c>
      <c r="BH135" s="22">
        <f>IF(AT135="","",IF(AL135="","New",AL135))</f>
        <v/>
      </c>
      <c r="BI135" s="22">
        <f>IF(AT135="",0,IF(OR(BH135="Hired",BH135="Not now"),0,1))</f>
        <v/>
      </c>
      <c r="BJ135" s="22">
        <f>IF(AT135="","",IF(COUNTIF(AN135:AQ135,"No")&gt;0,"Has a No",IF(COUNTIF(AN135:AQ135,"Yes")=4,"All yes","Still checking")))</f>
        <v/>
      </c>
      <c r="BK135" s="22">
        <f>IF(AT135="","",IF(AND(BH135="New",NOT(ISNUMBER(AM135)),ISNUMBER(BG135)),IF(Pipeline!$M$14-INT(BG135)&gt;Pipeline!$M$15,"Reply due",""),""))</f>
        <v/>
      </c>
      <c r="BL135" s="22">
        <f>IF(AT135="","",IF(AND(ISNUMBER(AM135),ISNUMBER(BG135)),MAX(0,AM135-INT(BG135)),""))</f>
        <v/>
      </c>
      <c r="BM135" s="22">
        <f>IF(BI135=0,0,IF(AND(OR('Shift match'!$B$5="",ISNUMBER(SEARCH('Shift match'!$B$5,AY135))),OR('Shift match'!$B$6="",ISNUMBER(SEARCH('Shift match'!$B$6,BA135)))),1,0))</f>
        <v/>
      </c>
      <c r="BN135" s="22">
        <f>IF(BM135=1,SUM($BM$2:BM135),"")</f>
        <v/>
      </c>
      <c r="BO135" s="22">
        <f>IF(AT135="",0,IF(AX135="",0,IF(COUNTIF($AX$2:AX135,AX135)=1,1,0)))</f>
        <v/>
      </c>
      <c r="BP135" s="22">
        <f>IF(BO135=1,SUM($BO$2:BO135),"")</f>
        <v/>
      </c>
    </row>
    <row r="136">
      <c r="AK136" s="19" t="n"/>
      <c r="AL136" s="24" t="n"/>
      <c r="AM136" s="25" t="n"/>
      <c r="AN136" s="24" t="n"/>
      <c r="AO136" s="24" t="n"/>
      <c r="AP136" s="24" t="n"/>
      <c r="AQ136" s="24" t="n"/>
      <c r="AR136" s="24" t="n"/>
      <c r="AS136" s="19" t="n"/>
      <c r="AT136" s="22">
        <f>IFERROR(TRIM(INDEX($A136:$AJ136,MATCH(Lists!$L$2,$A$1:$AJ$1,0))&amp;""),"")</f>
        <v/>
      </c>
      <c r="AU136" s="22">
        <f>IF(AT136="","",IFERROR(TRIM(INDEX($A136:$AJ136,MATCH(Lists!$L$3,$A$1:$AJ$1,0))&amp;""),""))</f>
        <v/>
      </c>
      <c r="AV136" s="22">
        <f>IF(AT136="","",LOWER(IFERROR(TRIM(INDEX($A136:$AJ136,MATCH(Lists!$L$4,$A$1:$AJ$1,0))&amp;""),"")))</f>
        <v/>
      </c>
      <c r="AW136" s="22">
        <f>IF(AT136="","",IFERROR(TRIM(INDEX($A136:$AJ136,MATCH(Lists!$L$5,$A$1:$AJ$1,0))&amp;""),""))</f>
        <v/>
      </c>
      <c r="AX136" s="22">
        <f>IF(AT136="","",IFERROR(TRIM(INDEX($A136:$AJ136,MATCH(Lists!$L$6,$A$1:$AJ$1,0))&amp;""),""))</f>
        <v/>
      </c>
      <c r="AY136" s="22">
        <f>IF(AT136="","",IFERROR(TRIM(INDEX($A136:$AJ136,MATCH(Lists!$L$7,$A$1:$AJ$1,0))&amp;""),""))</f>
        <v/>
      </c>
      <c r="AZ136" s="22">
        <f>IF(AT136="","",IFERROR(TRIM(INDEX($A136:$AJ136,MATCH(Lists!$L$8,$A$1:$AJ$1,0))&amp;""),""))</f>
        <v/>
      </c>
      <c r="BA136" s="22">
        <f>IF(AT136="","",IFERROR(TRIM(INDEX($A136:$AJ136,MATCH(Lists!$L$9,$A$1:$AJ$1,0))&amp;""),""))</f>
        <v/>
      </c>
      <c r="BB136" s="22">
        <f>IF(AT136="","",IFERROR(TRIM(INDEX($A136:$AJ136,MATCH(Lists!$L$10,$A$1:$AJ$1,0))&amp;""),""))</f>
        <v/>
      </c>
      <c r="BC136" s="22">
        <f>IF(AT136="","",IFERROR(TRIM(INDEX($A136:$AJ136,MATCH(Lists!$L$11,$A$1:$AJ$1,0))&amp;""),""))</f>
        <v/>
      </c>
      <c r="BD136" s="22">
        <f>IF(AT136="","",IFERROR(TRIM(INDEX($A136:$AJ136,MATCH(Lists!$L$12,$A$1:$AJ$1,0))&amp;""),""))</f>
        <v/>
      </c>
      <c r="BE136" s="23">
        <f>IF(AT136="","",IFERROR(IF(TRIM(INDEX($A136:$AJ136,MATCH(Lists!$L$13,$A$1:$AJ$1,0))&amp;"")="","",IF(ISNUMBER(INDEX($A136:$AJ136,MATCH(Lists!$L$13,$A$1:$AJ$1,0))),INT(INDEX($A136:$AJ136,MATCH(Lists!$L$13,$A$1:$AJ$1,0))),DATE(VALUE(LEFT(INDEX($A136:$AJ136,MATCH(Lists!$L$13,$A$1:$AJ$1,0)),4)),VALUE(MID(INDEX($A136:$AJ136,MATCH(Lists!$L$13,$A$1:$AJ$1,0)),6,2)),VALUE(MID(INDEX($A136:$AJ136,MATCH(Lists!$L$13,$A$1:$AJ$1,0)),9,2))))),""))</f>
        <v/>
      </c>
      <c r="BF136" s="22">
        <f>IF(AT136="","",IFERROR(TRIM(INDEX($A136:$AJ136,MATCH(Lists!$L$14,$A$1:$AJ$1,0))&amp;""),""))</f>
        <v/>
      </c>
      <c r="BG136" s="23">
        <f>IF(AT136="","",IFERROR(IF(ISNUMBER(INDEX($A136:$AJ136,MATCH(Lists!$L$15,$A$1:$AJ$1,0))),INDEX($A136:$AJ136,MATCH(Lists!$L$15,$A$1:$AJ$1,0)),DATE(VALUE(LEFT(IFERROR(TRIM(INDEX($A136:$AJ136,MATCH(Lists!$L$15,$A$1:$AJ$1,0))&amp;""),""),4)),VALUE(MID(IFERROR(TRIM(INDEX($A136:$AJ136,MATCH(Lists!$L$15,$A$1:$AJ$1,0))&amp;""),""),6,2)),VALUE(MID(IFERROR(TRIM(INDEX($A136:$AJ136,MATCH(Lists!$L$15,$A$1:$AJ$1,0))&amp;""),""),9,2)))+TIME(VALUE(MID(IFERROR(TRIM(INDEX($A136:$AJ136,MATCH(Lists!$L$15,$A$1:$AJ$1,0))&amp;""),""),12,2)),VALUE(MID(IFERROR(TRIM(INDEX($A136:$AJ136,MATCH(Lists!$L$15,$A$1:$AJ$1,0))&amp;""),""),15,2)),VALUE(MID(IFERROR(TRIM(INDEX($A136:$AJ136,MATCH(Lists!$L$15,$A$1:$AJ$1,0))&amp;""),""),18,2)))),""))</f>
        <v/>
      </c>
      <c r="BH136" s="22">
        <f>IF(AT136="","",IF(AL136="","New",AL136))</f>
        <v/>
      </c>
      <c r="BI136" s="22">
        <f>IF(AT136="",0,IF(OR(BH136="Hired",BH136="Not now"),0,1))</f>
        <v/>
      </c>
      <c r="BJ136" s="22">
        <f>IF(AT136="","",IF(COUNTIF(AN136:AQ136,"No")&gt;0,"Has a No",IF(COUNTIF(AN136:AQ136,"Yes")=4,"All yes","Still checking")))</f>
        <v/>
      </c>
      <c r="BK136" s="22">
        <f>IF(AT136="","",IF(AND(BH136="New",NOT(ISNUMBER(AM136)),ISNUMBER(BG136)),IF(Pipeline!$M$14-INT(BG136)&gt;Pipeline!$M$15,"Reply due",""),""))</f>
        <v/>
      </c>
      <c r="BL136" s="22">
        <f>IF(AT136="","",IF(AND(ISNUMBER(AM136),ISNUMBER(BG136)),MAX(0,AM136-INT(BG136)),""))</f>
        <v/>
      </c>
      <c r="BM136" s="22">
        <f>IF(BI136=0,0,IF(AND(OR('Shift match'!$B$5="",ISNUMBER(SEARCH('Shift match'!$B$5,AY136))),OR('Shift match'!$B$6="",ISNUMBER(SEARCH('Shift match'!$B$6,BA136)))),1,0))</f>
        <v/>
      </c>
      <c r="BN136" s="22">
        <f>IF(BM136=1,SUM($BM$2:BM136),"")</f>
        <v/>
      </c>
      <c r="BO136" s="22">
        <f>IF(AT136="",0,IF(AX136="",0,IF(COUNTIF($AX$2:AX136,AX136)=1,1,0)))</f>
        <v/>
      </c>
      <c r="BP136" s="22">
        <f>IF(BO136=1,SUM($BO$2:BO136),"")</f>
        <v/>
      </c>
    </row>
    <row r="137">
      <c r="AK137" s="19" t="n"/>
      <c r="AL137" s="24" t="n"/>
      <c r="AM137" s="25" t="n"/>
      <c r="AN137" s="24" t="n"/>
      <c r="AO137" s="24" t="n"/>
      <c r="AP137" s="24" t="n"/>
      <c r="AQ137" s="24" t="n"/>
      <c r="AR137" s="24" t="n"/>
      <c r="AS137" s="19" t="n"/>
      <c r="AT137" s="22">
        <f>IFERROR(TRIM(INDEX($A137:$AJ137,MATCH(Lists!$L$2,$A$1:$AJ$1,0))&amp;""),"")</f>
        <v/>
      </c>
      <c r="AU137" s="22">
        <f>IF(AT137="","",IFERROR(TRIM(INDEX($A137:$AJ137,MATCH(Lists!$L$3,$A$1:$AJ$1,0))&amp;""),""))</f>
        <v/>
      </c>
      <c r="AV137" s="22">
        <f>IF(AT137="","",LOWER(IFERROR(TRIM(INDEX($A137:$AJ137,MATCH(Lists!$L$4,$A$1:$AJ$1,0))&amp;""),"")))</f>
        <v/>
      </c>
      <c r="AW137" s="22">
        <f>IF(AT137="","",IFERROR(TRIM(INDEX($A137:$AJ137,MATCH(Lists!$L$5,$A$1:$AJ$1,0))&amp;""),""))</f>
        <v/>
      </c>
      <c r="AX137" s="22">
        <f>IF(AT137="","",IFERROR(TRIM(INDEX($A137:$AJ137,MATCH(Lists!$L$6,$A$1:$AJ$1,0))&amp;""),""))</f>
        <v/>
      </c>
      <c r="AY137" s="22">
        <f>IF(AT137="","",IFERROR(TRIM(INDEX($A137:$AJ137,MATCH(Lists!$L$7,$A$1:$AJ$1,0))&amp;""),""))</f>
        <v/>
      </c>
      <c r="AZ137" s="22">
        <f>IF(AT137="","",IFERROR(TRIM(INDEX($A137:$AJ137,MATCH(Lists!$L$8,$A$1:$AJ$1,0))&amp;""),""))</f>
        <v/>
      </c>
      <c r="BA137" s="22">
        <f>IF(AT137="","",IFERROR(TRIM(INDEX($A137:$AJ137,MATCH(Lists!$L$9,$A$1:$AJ$1,0))&amp;""),""))</f>
        <v/>
      </c>
      <c r="BB137" s="22">
        <f>IF(AT137="","",IFERROR(TRIM(INDEX($A137:$AJ137,MATCH(Lists!$L$10,$A$1:$AJ$1,0))&amp;""),""))</f>
        <v/>
      </c>
      <c r="BC137" s="22">
        <f>IF(AT137="","",IFERROR(TRIM(INDEX($A137:$AJ137,MATCH(Lists!$L$11,$A$1:$AJ$1,0))&amp;""),""))</f>
        <v/>
      </c>
      <c r="BD137" s="22">
        <f>IF(AT137="","",IFERROR(TRIM(INDEX($A137:$AJ137,MATCH(Lists!$L$12,$A$1:$AJ$1,0))&amp;""),""))</f>
        <v/>
      </c>
      <c r="BE137" s="23">
        <f>IF(AT137="","",IFERROR(IF(TRIM(INDEX($A137:$AJ137,MATCH(Lists!$L$13,$A$1:$AJ$1,0))&amp;"")="","",IF(ISNUMBER(INDEX($A137:$AJ137,MATCH(Lists!$L$13,$A$1:$AJ$1,0))),INT(INDEX($A137:$AJ137,MATCH(Lists!$L$13,$A$1:$AJ$1,0))),DATE(VALUE(LEFT(INDEX($A137:$AJ137,MATCH(Lists!$L$13,$A$1:$AJ$1,0)),4)),VALUE(MID(INDEX($A137:$AJ137,MATCH(Lists!$L$13,$A$1:$AJ$1,0)),6,2)),VALUE(MID(INDEX($A137:$AJ137,MATCH(Lists!$L$13,$A$1:$AJ$1,0)),9,2))))),""))</f>
        <v/>
      </c>
      <c r="BF137" s="22">
        <f>IF(AT137="","",IFERROR(TRIM(INDEX($A137:$AJ137,MATCH(Lists!$L$14,$A$1:$AJ$1,0))&amp;""),""))</f>
        <v/>
      </c>
      <c r="BG137" s="23">
        <f>IF(AT137="","",IFERROR(IF(ISNUMBER(INDEX($A137:$AJ137,MATCH(Lists!$L$15,$A$1:$AJ$1,0))),INDEX($A137:$AJ137,MATCH(Lists!$L$15,$A$1:$AJ$1,0)),DATE(VALUE(LEFT(IFERROR(TRIM(INDEX($A137:$AJ137,MATCH(Lists!$L$15,$A$1:$AJ$1,0))&amp;""),""),4)),VALUE(MID(IFERROR(TRIM(INDEX($A137:$AJ137,MATCH(Lists!$L$15,$A$1:$AJ$1,0))&amp;""),""),6,2)),VALUE(MID(IFERROR(TRIM(INDEX($A137:$AJ137,MATCH(Lists!$L$15,$A$1:$AJ$1,0))&amp;""),""),9,2)))+TIME(VALUE(MID(IFERROR(TRIM(INDEX($A137:$AJ137,MATCH(Lists!$L$15,$A$1:$AJ$1,0))&amp;""),""),12,2)),VALUE(MID(IFERROR(TRIM(INDEX($A137:$AJ137,MATCH(Lists!$L$15,$A$1:$AJ$1,0))&amp;""),""),15,2)),VALUE(MID(IFERROR(TRIM(INDEX($A137:$AJ137,MATCH(Lists!$L$15,$A$1:$AJ$1,0))&amp;""),""),18,2)))),""))</f>
        <v/>
      </c>
      <c r="BH137" s="22">
        <f>IF(AT137="","",IF(AL137="","New",AL137))</f>
        <v/>
      </c>
      <c r="BI137" s="22">
        <f>IF(AT137="",0,IF(OR(BH137="Hired",BH137="Not now"),0,1))</f>
        <v/>
      </c>
      <c r="BJ137" s="22">
        <f>IF(AT137="","",IF(COUNTIF(AN137:AQ137,"No")&gt;0,"Has a No",IF(COUNTIF(AN137:AQ137,"Yes")=4,"All yes","Still checking")))</f>
        <v/>
      </c>
      <c r="BK137" s="22">
        <f>IF(AT137="","",IF(AND(BH137="New",NOT(ISNUMBER(AM137)),ISNUMBER(BG137)),IF(Pipeline!$M$14-INT(BG137)&gt;Pipeline!$M$15,"Reply due",""),""))</f>
        <v/>
      </c>
      <c r="BL137" s="22">
        <f>IF(AT137="","",IF(AND(ISNUMBER(AM137),ISNUMBER(BG137)),MAX(0,AM137-INT(BG137)),""))</f>
        <v/>
      </c>
      <c r="BM137" s="22">
        <f>IF(BI137=0,0,IF(AND(OR('Shift match'!$B$5="",ISNUMBER(SEARCH('Shift match'!$B$5,AY137))),OR('Shift match'!$B$6="",ISNUMBER(SEARCH('Shift match'!$B$6,BA137)))),1,0))</f>
        <v/>
      </c>
      <c r="BN137" s="22">
        <f>IF(BM137=1,SUM($BM$2:BM137),"")</f>
        <v/>
      </c>
      <c r="BO137" s="22">
        <f>IF(AT137="",0,IF(AX137="",0,IF(COUNTIF($AX$2:AX137,AX137)=1,1,0)))</f>
        <v/>
      </c>
      <c r="BP137" s="22">
        <f>IF(BO137=1,SUM($BO$2:BO137),"")</f>
        <v/>
      </c>
    </row>
    <row r="138">
      <c r="AK138" s="19" t="n"/>
      <c r="AL138" s="24" t="n"/>
      <c r="AM138" s="25" t="n"/>
      <c r="AN138" s="24" t="n"/>
      <c r="AO138" s="24" t="n"/>
      <c r="AP138" s="24" t="n"/>
      <c r="AQ138" s="24" t="n"/>
      <c r="AR138" s="24" t="n"/>
      <c r="AS138" s="19" t="n"/>
      <c r="AT138" s="22">
        <f>IFERROR(TRIM(INDEX($A138:$AJ138,MATCH(Lists!$L$2,$A$1:$AJ$1,0))&amp;""),"")</f>
        <v/>
      </c>
      <c r="AU138" s="22">
        <f>IF(AT138="","",IFERROR(TRIM(INDEX($A138:$AJ138,MATCH(Lists!$L$3,$A$1:$AJ$1,0))&amp;""),""))</f>
        <v/>
      </c>
      <c r="AV138" s="22">
        <f>IF(AT138="","",LOWER(IFERROR(TRIM(INDEX($A138:$AJ138,MATCH(Lists!$L$4,$A$1:$AJ$1,0))&amp;""),"")))</f>
        <v/>
      </c>
      <c r="AW138" s="22">
        <f>IF(AT138="","",IFERROR(TRIM(INDEX($A138:$AJ138,MATCH(Lists!$L$5,$A$1:$AJ$1,0))&amp;""),""))</f>
        <v/>
      </c>
      <c r="AX138" s="22">
        <f>IF(AT138="","",IFERROR(TRIM(INDEX($A138:$AJ138,MATCH(Lists!$L$6,$A$1:$AJ$1,0))&amp;""),""))</f>
        <v/>
      </c>
      <c r="AY138" s="22">
        <f>IF(AT138="","",IFERROR(TRIM(INDEX($A138:$AJ138,MATCH(Lists!$L$7,$A$1:$AJ$1,0))&amp;""),""))</f>
        <v/>
      </c>
      <c r="AZ138" s="22">
        <f>IF(AT138="","",IFERROR(TRIM(INDEX($A138:$AJ138,MATCH(Lists!$L$8,$A$1:$AJ$1,0))&amp;""),""))</f>
        <v/>
      </c>
      <c r="BA138" s="22">
        <f>IF(AT138="","",IFERROR(TRIM(INDEX($A138:$AJ138,MATCH(Lists!$L$9,$A$1:$AJ$1,0))&amp;""),""))</f>
        <v/>
      </c>
      <c r="BB138" s="22">
        <f>IF(AT138="","",IFERROR(TRIM(INDEX($A138:$AJ138,MATCH(Lists!$L$10,$A$1:$AJ$1,0))&amp;""),""))</f>
        <v/>
      </c>
      <c r="BC138" s="22">
        <f>IF(AT138="","",IFERROR(TRIM(INDEX($A138:$AJ138,MATCH(Lists!$L$11,$A$1:$AJ$1,0))&amp;""),""))</f>
        <v/>
      </c>
      <c r="BD138" s="22">
        <f>IF(AT138="","",IFERROR(TRIM(INDEX($A138:$AJ138,MATCH(Lists!$L$12,$A$1:$AJ$1,0))&amp;""),""))</f>
        <v/>
      </c>
      <c r="BE138" s="23">
        <f>IF(AT138="","",IFERROR(IF(TRIM(INDEX($A138:$AJ138,MATCH(Lists!$L$13,$A$1:$AJ$1,0))&amp;"")="","",IF(ISNUMBER(INDEX($A138:$AJ138,MATCH(Lists!$L$13,$A$1:$AJ$1,0))),INT(INDEX($A138:$AJ138,MATCH(Lists!$L$13,$A$1:$AJ$1,0))),DATE(VALUE(LEFT(INDEX($A138:$AJ138,MATCH(Lists!$L$13,$A$1:$AJ$1,0)),4)),VALUE(MID(INDEX($A138:$AJ138,MATCH(Lists!$L$13,$A$1:$AJ$1,0)),6,2)),VALUE(MID(INDEX($A138:$AJ138,MATCH(Lists!$L$13,$A$1:$AJ$1,0)),9,2))))),""))</f>
        <v/>
      </c>
      <c r="BF138" s="22">
        <f>IF(AT138="","",IFERROR(TRIM(INDEX($A138:$AJ138,MATCH(Lists!$L$14,$A$1:$AJ$1,0))&amp;""),""))</f>
        <v/>
      </c>
      <c r="BG138" s="23">
        <f>IF(AT138="","",IFERROR(IF(ISNUMBER(INDEX($A138:$AJ138,MATCH(Lists!$L$15,$A$1:$AJ$1,0))),INDEX($A138:$AJ138,MATCH(Lists!$L$15,$A$1:$AJ$1,0)),DATE(VALUE(LEFT(IFERROR(TRIM(INDEX($A138:$AJ138,MATCH(Lists!$L$15,$A$1:$AJ$1,0))&amp;""),""),4)),VALUE(MID(IFERROR(TRIM(INDEX($A138:$AJ138,MATCH(Lists!$L$15,$A$1:$AJ$1,0))&amp;""),""),6,2)),VALUE(MID(IFERROR(TRIM(INDEX($A138:$AJ138,MATCH(Lists!$L$15,$A$1:$AJ$1,0))&amp;""),""),9,2)))+TIME(VALUE(MID(IFERROR(TRIM(INDEX($A138:$AJ138,MATCH(Lists!$L$15,$A$1:$AJ$1,0))&amp;""),""),12,2)),VALUE(MID(IFERROR(TRIM(INDEX($A138:$AJ138,MATCH(Lists!$L$15,$A$1:$AJ$1,0))&amp;""),""),15,2)),VALUE(MID(IFERROR(TRIM(INDEX($A138:$AJ138,MATCH(Lists!$L$15,$A$1:$AJ$1,0))&amp;""),""),18,2)))),""))</f>
        <v/>
      </c>
      <c r="BH138" s="22">
        <f>IF(AT138="","",IF(AL138="","New",AL138))</f>
        <v/>
      </c>
      <c r="BI138" s="22">
        <f>IF(AT138="",0,IF(OR(BH138="Hired",BH138="Not now"),0,1))</f>
        <v/>
      </c>
      <c r="BJ138" s="22">
        <f>IF(AT138="","",IF(COUNTIF(AN138:AQ138,"No")&gt;0,"Has a No",IF(COUNTIF(AN138:AQ138,"Yes")=4,"All yes","Still checking")))</f>
        <v/>
      </c>
      <c r="BK138" s="22">
        <f>IF(AT138="","",IF(AND(BH138="New",NOT(ISNUMBER(AM138)),ISNUMBER(BG138)),IF(Pipeline!$M$14-INT(BG138)&gt;Pipeline!$M$15,"Reply due",""),""))</f>
        <v/>
      </c>
      <c r="BL138" s="22">
        <f>IF(AT138="","",IF(AND(ISNUMBER(AM138),ISNUMBER(BG138)),MAX(0,AM138-INT(BG138)),""))</f>
        <v/>
      </c>
      <c r="BM138" s="22">
        <f>IF(BI138=0,0,IF(AND(OR('Shift match'!$B$5="",ISNUMBER(SEARCH('Shift match'!$B$5,AY138))),OR('Shift match'!$B$6="",ISNUMBER(SEARCH('Shift match'!$B$6,BA138)))),1,0))</f>
        <v/>
      </c>
      <c r="BN138" s="22">
        <f>IF(BM138=1,SUM($BM$2:BM138),"")</f>
        <v/>
      </c>
      <c r="BO138" s="22">
        <f>IF(AT138="",0,IF(AX138="",0,IF(COUNTIF($AX$2:AX138,AX138)=1,1,0)))</f>
        <v/>
      </c>
      <c r="BP138" s="22">
        <f>IF(BO138=1,SUM($BO$2:BO138),"")</f>
        <v/>
      </c>
    </row>
    <row r="139">
      <c r="AK139" s="19" t="n"/>
      <c r="AL139" s="24" t="n"/>
      <c r="AM139" s="25" t="n"/>
      <c r="AN139" s="24" t="n"/>
      <c r="AO139" s="24" t="n"/>
      <c r="AP139" s="24" t="n"/>
      <c r="AQ139" s="24" t="n"/>
      <c r="AR139" s="24" t="n"/>
      <c r="AS139" s="19" t="n"/>
      <c r="AT139" s="22">
        <f>IFERROR(TRIM(INDEX($A139:$AJ139,MATCH(Lists!$L$2,$A$1:$AJ$1,0))&amp;""),"")</f>
        <v/>
      </c>
      <c r="AU139" s="22">
        <f>IF(AT139="","",IFERROR(TRIM(INDEX($A139:$AJ139,MATCH(Lists!$L$3,$A$1:$AJ$1,0))&amp;""),""))</f>
        <v/>
      </c>
      <c r="AV139" s="22">
        <f>IF(AT139="","",LOWER(IFERROR(TRIM(INDEX($A139:$AJ139,MATCH(Lists!$L$4,$A$1:$AJ$1,0))&amp;""),"")))</f>
        <v/>
      </c>
      <c r="AW139" s="22">
        <f>IF(AT139="","",IFERROR(TRIM(INDEX($A139:$AJ139,MATCH(Lists!$L$5,$A$1:$AJ$1,0))&amp;""),""))</f>
        <v/>
      </c>
      <c r="AX139" s="22">
        <f>IF(AT139="","",IFERROR(TRIM(INDEX($A139:$AJ139,MATCH(Lists!$L$6,$A$1:$AJ$1,0))&amp;""),""))</f>
        <v/>
      </c>
      <c r="AY139" s="22">
        <f>IF(AT139="","",IFERROR(TRIM(INDEX($A139:$AJ139,MATCH(Lists!$L$7,$A$1:$AJ$1,0))&amp;""),""))</f>
        <v/>
      </c>
      <c r="AZ139" s="22">
        <f>IF(AT139="","",IFERROR(TRIM(INDEX($A139:$AJ139,MATCH(Lists!$L$8,$A$1:$AJ$1,0))&amp;""),""))</f>
        <v/>
      </c>
      <c r="BA139" s="22">
        <f>IF(AT139="","",IFERROR(TRIM(INDEX($A139:$AJ139,MATCH(Lists!$L$9,$A$1:$AJ$1,0))&amp;""),""))</f>
        <v/>
      </c>
      <c r="BB139" s="22">
        <f>IF(AT139="","",IFERROR(TRIM(INDEX($A139:$AJ139,MATCH(Lists!$L$10,$A$1:$AJ$1,0))&amp;""),""))</f>
        <v/>
      </c>
      <c r="BC139" s="22">
        <f>IF(AT139="","",IFERROR(TRIM(INDEX($A139:$AJ139,MATCH(Lists!$L$11,$A$1:$AJ$1,0))&amp;""),""))</f>
        <v/>
      </c>
      <c r="BD139" s="22">
        <f>IF(AT139="","",IFERROR(TRIM(INDEX($A139:$AJ139,MATCH(Lists!$L$12,$A$1:$AJ$1,0))&amp;""),""))</f>
        <v/>
      </c>
      <c r="BE139" s="23">
        <f>IF(AT139="","",IFERROR(IF(TRIM(INDEX($A139:$AJ139,MATCH(Lists!$L$13,$A$1:$AJ$1,0))&amp;"")="","",IF(ISNUMBER(INDEX($A139:$AJ139,MATCH(Lists!$L$13,$A$1:$AJ$1,0))),INT(INDEX($A139:$AJ139,MATCH(Lists!$L$13,$A$1:$AJ$1,0))),DATE(VALUE(LEFT(INDEX($A139:$AJ139,MATCH(Lists!$L$13,$A$1:$AJ$1,0)),4)),VALUE(MID(INDEX($A139:$AJ139,MATCH(Lists!$L$13,$A$1:$AJ$1,0)),6,2)),VALUE(MID(INDEX($A139:$AJ139,MATCH(Lists!$L$13,$A$1:$AJ$1,0)),9,2))))),""))</f>
        <v/>
      </c>
      <c r="BF139" s="22">
        <f>IF(AT139="","",IFERROR(TRIM(INDEX($A139:$AJ139,MATCH(Lists!$L$14,$A$1:$AJ$1,0))&amp;""),""))</f>
        <v/>
      </c>
      <c r="BG139" s="23">
        <f>IF(AT139="","",IFERROR(IF(ISNUMBER(INDEX($A139:$AJ139,MATCH(Lists!$L$15,$A$1:$AJ$1,0))),INDEX($A139:$AJ139,MATCH(Lists!$L$15,$A$1:$AJ$1,0)),DATE(VALUE(LEFT(IFERROR(TRIM(INDEX($A139:$AJ139,MATCH(Lists!$L$15,$A$1:$AJ$1,0))&amp;""),""),4)),VALUE(MID(IFERROR(TRIM(INDEX($A139:$AJ139,MATCH(Lists!$L$15,$A$1:$AJ$1,0))&amp;""),""),6,2)),VALUE(MID(IFERROR(TRIM(INDEX($A139:$AJ139,MATCH(Lists!$L$15,$A$1:$AJ$1,0))&amp;""),""),9,2)))+TIME(VALUE(MID(IFERROR(TRIM(INDEX($A139:$AJ139,MATCH(Lists!$L$15,$A$1:$AJ$1,0))&amp;""),""),12,2)),VALUE(MID(IFERROR(TRIM(INDEX($A139:$AJ139,MATCH(Lists!$L$15,$A$1:$AJ$1,0))&amp;""),""),15,2)),VALUE(MID(IFERROR(TRIM(INDEX($A139:$AJ139,MATCH(Lists!$L$15,$A$1:$AJ$1,0))&amp;""),""),18,2)))),""))</f>
        <v/>
      </c>
      <c r="BH139" s="22">
        <f>IF(AT139="","",IF(AL139="","New",AL139))</f>
        <v/>
      </c>
      <c r="BI139" s="22">
        <f>IF(AT139="",0,IF(OR(BH139="Hired",BH139="Not now"),0,1))</f>
        <v/>
      </c>
      <c r="BJ139" s="22">
        <f>IF(AT139="","",IF(COUNTIF(AN139:AQ139,"No")&gt;0,"Has a No",IF(COUNTIF(AN139:AQ139,"Yes")=4,"All yes","Still checking")))</f>
        <v/>
      </c>
      <c r="BK139" s="22">
        <f>IF(AT139="","",IF(AND(BH139="New",NOT(ISNUMBER(AM139)),ISNUMBER(BG139)),IF(Pipeline!$M$14-INT(BG139)&gt;Pipeline!$M$15,"Reply due",""),""))</f>
        <v/>
      </c>
      <c r="BL139" s="22">
        <f>IF(AT139="","",IF(AND(ISNUMBER(AM139),ISNUMBER(BG139)),MAX(0,AM139-INT(BG139)),""))</f>
        <v/>
      </c>
      <c r="BM139" s="22">
        <f>IF(BI139=0,0,IF(AND(OR('Shift match'!$B$5="",ISNUMBER(SEARCH('Shift match'!$B$5,AY139))),OR('Shift match'!$B$6="",ISNUMBER(SEARCH('Shift match'!$B$6,BA139)))),1,0))</f>
        <v/>
      </c>
      <c r="BN139" s="22">
        <f>IF(BM139=1,SUM($BM$2:BM139),"")</f>
        <v/>
      </c>
      <c r="BO139" s="22">
        <f>IF(AT139="",0,IF(AX139="",0,IF(COUNTIF($AX$2:AX139,AX139)=1,1,0)))</f>
        <v/>
      </c>
      <c r="BP139" s="22">
        <f>IF(BO139=1,SUM($BO$2:BO139),"")</f>
        <v/>
      </c>
    </row>
    <row r="140">
      <c r="AK140" s="19" t="n"/>
      <c r="AL140" s="24" t="n"/>
      <c r="AM140" s="25" t="n"/>
      <c r="AN140" s="24" t="n"/>
      <c r="AO140" s="24" t="n"/>
      <c r="AP140" s="24" t="n"/>
      <c r="AQ140" s="24" t="n"/>
      <c r="AR140" s="24" t="n"/>
      <c r="AS140" s="19" t="n"/>
      <c r="AT140" s="22">
        <f>IFERROR(TRIM(INDEX($A140:$AJ140,MATCH(Lists!$L$2,$A$1:$AJ$1,0))&amp;""),"")</f>
        <v/>
      </c>
      <c r="AU140" s="22">
        <f>IF(AT140="","",IFERROR(TRIM(INDEX($A140:$AJ140,MATCH(Lists!$L$3,$A$1:$AJ$1,0))&amp;""),""))</f>
        <v/>
      </c>
      <c r="AV140" s="22">
        <f>IF(AT140="","",LOWER(IFERROR(TRIM(INDEX($A140:$AJ140,MATCH(Lists!$L$4,$A$1:$AJ$1,0))&amp;""),"")))</f>
        <v/>
      </c>
      <c r="AW140" s="22">
        <f>IF(AT140="","",IFERROR(TRIM(INDEX($A140:$AJ140,MATCH(Lists!$L$5,$A$1:$AJ$1,0))&amp;""),""))</f>
        <v/>
      </c>
      <c r="AX140" s="22">
        <f>IF(AT140="","",IFERROR(TRIM(INDEX($A140:$AJ140,MATCH(Lists!$L$6,$A$1:$AJ$1,0))&amp;""),""))</f>
        <v/>
      </c>
      <c r="AY140" s="22">
        <f>IF(AT140="","",IFERROR(TRIM(INDEX($A140:$AJ140,MATCH(Lists!$L$7,$A$1:$AJ$1,0))&amp;""),""))</f>
        <v/>
      </c>
      <c r="AZ140" s="22">
        <f>IF(AT140="","",IFERROR(TRIM(INDEX($A140:$AJ140,MATCH(Lists!$L$8,$A$1:$AJ$1,0))&amp;""),""))</f>
        <v/>
      </c>
      <c r="BA140" s="22">
        <f>IF(AT140="","",IFERROR(TRIM(INDEX($A140:$AJ140,MATCH(Lists!$L$9,$A$1:$AJ$1,0))&amp;""),""))</f>
        <v/>
      </c>
      <c r="BB140" s="22">
        <f>IF(AT140="","",IFERROR(TRIM(INDEX($A140:$AJ140,MATCH(Lists!$L$10,$A$1:$AJ$1,0))&amp;""),""))</f>
        <v/>
      </c>
      <c r="BC140" s="22">
        <f>IF(AT140="","",IFERROR(TRIM(INDEX($A140:$AJ140,MATCH(Lists!$L$11,$A$1:$AJ$1,0))&amp;""),""))</f>
        <v/>
      </c>
      <c r="BD140" s="22">
        <f>IF(AT140="","",IFERROR(TRIM(INDEX($A140:$AJ140,MATCH(Lists!$L$12,$A$1:$AJ$1,0))&amp;""),""))</f>
        <v/>
      </c>
      <c r="BE140" s="23">
        <f>IF(AT140="","",IFERROR(IF(TRIM(INDEX($A140:$AJ140,MATCH(Lists!$L$13,$A$1:$AJ$1,0))&amp;"")="","",IF(ISNUMBER(INDEX($A140:$AJ140,MATCH(Lists!$L$13,$A$1:$AJ$1,0))),INT(INDEX($A140:$AJ140,MATCH(Lists!$L$13,$A$1:$AJ$1,0))),DATE(VALUE(LEFT(INDEX($A140:$AJ140,MATCH(Lists!$L$13,$A$1:$AJ$1,0)),4)),VALUE(MID(INDEX($A140:$AJ140,MATCH(Lists!$L$13,$A$1:$AJ$1,0)),6,2)),VALUE(MID(INDEX($A140:$AJ140,MATCH(Lists!$L$13,$A$1:$AJ$1,0)),9,2))))),""))</f>
        <v/>
      </c>
      <c r="BF140" s="22">
        <f>IF(AT140="","",IFERROR(TRIM(INDEX($A140:$AJ140,MATCH(Lists!$L$14,$A$1:$AJ$1,0))&amp;""),""))</f>
        <v/>
      </c>
      <c r="BG140" s="23">
        <f>IF(AT140="","",IFERROR(IF(ISNUMBER(INDEX($A140:$AJ140,MATCH(Lists!$L$15,$A$1:$AJ$1,0))),INDEX($A140:$AJ140,MATCH(Lists!$L$15,$A$1:$AJ$1,0)),DATE(VALUE(LEFT(IFERROR(TRIM(INDEX($A140:$AJ140,MATCH(Lists!$L$15,$A$1:$AJ$1,0))&amp;""),""),4)),VALUE(MID(IFERROR(TRIM(INDEX($A140:$AJ140,MATCH(Lists!$L$15,$A$1:$AJ$1,0))&amp;""),""),6,2)),VALUE(MID(IFERROR(TRIM(INDEX($A140:$AJ140,MATCH(Lists!$L$15,$A$1:$AJ$1,0))&amp;""),""),9,2)))+TIME(VALUE(MID(IFERROR(TRIM(INDEX($A140:$AJ140,MATCH(Lists!$L$15,$A$1:$AJ$1,0))&amp;""),""),12,2)),VALUE(MID(IFERROR(TRIM(INDEX($A140:$AJ140,MATCH(Lists!$L$15,$A$1:$AJ$1,0))&amp;""),""),15,2)),VALUE(MID(IFERROR(TRIM(INDEX($A140:$AJ140,MATCH(Lists!$L$15,$A$1:$AJ$1,0))&amp;""),""),18,2)))),""))</f>
        <v/>
      </c>
      <c r="BH140" s="22">
        <f>IF(AT140="","",IF(AL140="","New",AL140))</f>
        <v/>
      </c>
      <c r="BI140" s="22">
        <f>IF(AT140="",0,IF(OR(BH140="Hired",BH140="Not now"),0,1))</f>
        <v/>
      </c>
      <c r="BJ140" s="22">
        <f>IF(AT140="","",IF(COUNTIF(AN140:AQ140,"No")&gt;0,"Has a No",IF(COUNTIF(AN140:AQ140,"Yes")=4,"All yes","Still checking")))</f>
        <v/>
      </c>
      <c r="BK140" s="22">
        <f>IF(AT140="","",IF(AND(BH140="New",NOT(ISNUMBER(AM140)),ISNUMBER(BG140)),IF(Pipeline!$M$14-INT(BG140)&gt;Pipeline!$M$15,"Reply due",""),""))</f>
        <v/>
      </c>
      <c r="BL140" s="22">
        <f>IF(AT140="","",IF(AND(ISNUMBER(AM140),ISNUMBER(BG140)),MAX(0,AM140-INT(BG140)),""))</f>
        <v/>
      </c>
      <c r="BM140" s="22">
        <f>IF(BI140=0,0,IF(AND(OR('Shift match'!$B$5="",ISNUMBER(SEARCH('Shift match'!$B$5,AY140))),OR('Shift match'!$B$6="",ISNUMBER(SEARCH('Shift match'!$B$6,BA140)))),1,0))</f>
        <v/>
      </c>
      <c r="BN140" s="22">
        <f>IF(BM140=1,SUM($BM$2:BM140),"")</f>
        <v/>
      </c>
      <c r="BO140" s="22">
        <f>IF(AT140="",0,IF(AX140="",0,IF(COUNTIF($AX$2:AX140,AX140)=1,1,0)))</f>
        <v/>
      </c>
      <c r="BP140" s="22">
        <f>IF(BO140=1,SUM($BO$2:BO140),"")</f>
        <v/>
      </c>
    </row>
    <row r="141">
      <c r="AK141" s="19" t="n"/>
      <c r="AL141" s="24" t="n"/>
      <c r="AM141" s="25" t="n"/>
      <c r="AN141" s="24" t="n"/>
      <c r="AO141" s="24" t="n"/>
      <c r="AP141" s="24" t="n"/>
      <c r="AQ141" s="24" t="n"/>
      <c r="AR141" s="24" t="n"/>
      <c r="AS141" s="19" t="n"/>
      <c r="AT141" s="22">
        <f>IFERROR(TRIM(INDEX($A141:$AJ141,MATCH(Lists!$L$2,$A$1:$AJ$1,0))&amp;""),"")</f>
        <v/>
      </c>
      <c r="AU141" s="22">
        <f>IF(AT141="","",IFERROR(TRIM(INDEX($A141:$AJ141,MATCH(Lists!$L$3,$A$1:$AJ$1,0))&amp;""),""))</f>
        <v/>
      </c>
      <c r="AV141" s="22">
        <f>IF(AT141="","",LOWER(IFERROR(TRIM(INDEX($A141:$AJ141,MATCH(Lists!$L$4,$A$1:$AJ$1,0))&amp;""),"")))</f>
        <v/>
      </c>
      <c r="AW141" s="22">
        <f>IF(AT141="","",IFERROR(TRIM(INDEX($A141:$AJ141,MATCH(Lists!$L$5,$A$1:$AJ$1,0))&amp;""),""))</f>
        <v/>
      </c>
      <c r="AX141" s="22">
        <f>IF(AT141="","",IFERROR(TRIM(INDEX($A141:$AJ141,MATCH(Lists!$L$6,$A$1:$AJ$1,0))&amp;""),""))</f>
        <v/>
      </c>
      <c r="AY141" s="22">
        <f>IF(AT141="","",IFERROR(TRIM(INDEX($A141:$AJ141,MATCH(Lists!$L$7,$A$1:$AJ$1,0))&amp;""),""))</f>
        <v/>
      </c>
      <c r="AZ141" s="22">
        <f>IF(AT141="","",IFERROR(TRIM(INDEX($A141:$AJ141,MATCH(Lists!$L$8,$A$1:$AJ$1,0))&amp;""),""))</f>
        <v/>
      </c>
      <c r="BA141" s="22">
        <f>IF(AT141="","",IFERROR(TRIM(INDEX($A141:$AJ141,MATCH(Lists!$L$9,$A$1:$AJ$1,0))&amp;""),""))</f>
        <v/>
      </c>
      <c r="BB141" s="22">
        <f>IF(AT141="","",IFERROR(TRIM(INDEX($A141:$AJ141,MATCH(Lists!$L$10,$A$1:$AJ$1,0))&amp;""),""))</f>
        <v/>
      </c>
      <c r="BC141" s="22">
        <f>IF(AT141="","",IFERROR(TRIM(INDEX($A141:$AJ141,MATCH(Lists!$L$11,$A$1:$AJ$1,0))&amp;""),""))</f>
        <v/>
      </c>
      <c r="BD141" s="22">
        <f>IF(AT141="","",IFERROR(TRIM(INDEX($A141:$AJ141,MATCH(Lists!$L$12,$A$1:$AJ$1,0))&amp;""),""))</f>
        <v/>
      </c>
      <c r="BE141" s="23">
        <f>IF(AT141="","",IFERROR(IF(TRIM(INDEX($A141:$AJ141,MATCH(Lists!$L$13,$A$1:$AJ$1,0))&amp;"")="","",IF(ISNUMBER(INDEX($A141:$AJ141,MATCH(Lists!$L$13,$A$1:$AJ$1,0))),INT(INDEX($A141:$AJ141,MATCH(Lists!$L$13,$A$1:$AJ$1,0))),DATE(VALUE(LEFT(INDEX($A141:$AJ141,MATCH(Lists!$L$13,$A$1:$AJ$1,0)),4)),VALUE(MID(INDEX($A141:$AJ141,MATCH(Lists!$L$13,$A$1:$AJ$1,0)),6,2)),VALUE(MID(INDEX($A141:$AJ141,MATCH(Lists!$L$13,$A$1:$AJ$1,0)),9,2))))),""))</f>
        <v/>
      </c>
      <c r="BF141" s="22">
        <f>IF(AT141="","",IFERROR(TRIM(INDEX($A141:$AJ141,MATCH(Lists!$L$14,$A$1:$AJ$1,0))&amp;""),""))</f>
        <v/>
      </c>
      <c r="BG141" s="23">
        <f>IF(AT141="","",IFERROR(IF(ISNUMBER(INDEX($A141:$AJ141,MATCH(Lists!$L$15,$A$1:$AJ$1,0))),INDEX($A141:$AJ141,MATCH(Lists!$L$15,$A$1:$AJ$1,0)),DATE(VALUE(LEFT(IFERROR(TRIM(INDEX($A141:$AJ141,MATCH(Lists!$L$15,$A$1:$AJ$1,0))&amp;""),""),4)),VALUE(MID(IFERROR(TRIM(INDEX($A141:$AJ141,MATCH(Lists!$L$15,$A$1:$AJ$1,0))&amp;""),""),6,2)),VALUE(MID(IFERROR(TRIM(INDEX($A141:$AJ141,MATCH(Lists!$L$15,$A$1:$AJ$1,0))&amp;""),""),9,2)))+TIME(VALUE(MID(IFERROR(TRIM(INDEX($A141:$AJ141,MATCH(Lists!$L$15,$A$1:$AJ$1,0))&amp;""),""),12,2)),VALUE(MID(IFERROR(TRIM(INDEX($A141:$AJ141,MATCH(Lists!$L$15,$A$1:$AJ$1,0))&amp;""),""),15,2)),VALUE(MID(IFERROR(TRIM(INDEX($A141:$AJ141,MATCH(Lists!$L$15,$A$1:$AJ$1,0))&amp;""),""),18,2)))),""))</f>
        <v/>
      </c>
      <c r="BH141" s="22">
        <f>IF(AT141="","",IF(AL141="","New",AL141))</f>
        <v/>
      </c>
      <c r="BI141" s="22">
        <f>IF(AT141="",0,IF(OR(BH141="Hired",BH141="Not now"),0,1))</f>
        <v/>
      </c>
      <c r="BJ141" s="22">
        <f>IF(AT141="","",IF(COUNTIF(AN141:AQ141,"No")&gt;0,"Has a No",IF(COUNTIF(AN141:AQ141,"Yes")=4,"All yes","Still checking")))</f>
        <v/>
      </c>
      <c r="BK141" s="22">
        <f>IF(AT141="","",IF(AND(BH141="New",NOT(ISNUMBER(AM141)),ISNUMBER(BG141)),IF(Pipeline!$M$14-INT(BG141)&gt;Pipeline!$M$15,"Reply due",""),""))</f>
        <v/>
      </c>
      <c r="BL141" s="22">
        <f>IF(AT141="","",IF(AND(ISNUMBER(AM141),ISNUMBER(BG141)),MAX(0,AM141-INT(BG141)),""))</f>
        <v/>
      </c>
      <c r="BM141" s="22">
        <f>IF(BI141=0,0,IF(AND(OR('Shift match'!$B$5="",ISNUMBER(SEARCH('Shift match'!$B$5,AY141))),OR('Shift match'!$B$6="",ISNUMBER(SEARCH('Shift match'!$B$6,BA141)))),1,0))</f>
        <v/>
      </c>
      <c r="BN141" s="22">
        <f>IF(BM141=1,SUM($BM$2:BM141),"")</f>
        <v/>
      </c>
      <c r="BO141" s="22">
        <f>IF(AT141="",0,IF(AX141="",0,IF(COUNTIF($AX$2:AX141,AX141)=1,1,0)))</f>
        <v/>
      </c>
      <c r="BP141" s="22">
        <f>IF(BO141=1,SUM($BO$2:BO141),"")</f>
        <v/>
      </c>
    </row>
    <row r="142">
      <c r="AK142" s="19" t="n"/>
      <c r="AL142" s="24" t="n"/>
      <c r="AM142" s="25" t="n"/>
      <c r="AN142" s="24" t="n"/>
      <c r="AO142" s="24" t="n"/>
      <c r="AP142" s="24" t="n"/>
      <c r="AQ142" s="24" t="n"/>
      <c r="AR142" s="24" t="n"/>
      <c r="AS142" s="19" t="n"/>
      <c r="AT142" s="22">
        <f>IFERROR(TRIM(INDEX($A142:$AJ142,MATCH(Lists!$L$2,$A$1:$AJ$1,0))&amp;""),"")</f>
        <v/>
      </c>
      <c r="AU142" s="22">
        <f>IF(AT142="","",IFERROR(TRIM(INDEX($A142:$AJ142,MATCH(Lists!$L$3,$A$1:$AJ$1,0))&amp;""),""))</f>
        <v/>
      </c>
      <c r="AV142" s="22">
        <f>IF(AT142="","",LOWER(IFERROR(TRIM(INDEX($A142:$AJ142,MATCH(Lists!$L$4,$A$1:$AJ$1,0))&amp;""),"")))</f>
        <v/>
      </c>
      <c r="AW142" s="22">
        <f>IF(AT142="","",IFERROR(TRIM(INDEX($A142:$AJ142,MATCH(Lists!$L$5,$A$1:$AJ$1,0))&amp;""),""))</f>
        <v/>
      </c>
      <c r="AX142" s="22">
        <f>IF(AT142="","",IFERROR(TRIM(INDEX($A142:$AJ142,MATCH(Lists!$L$6,$A$1:$AJ$1,0))&amp;""),""))</f>
        <v/>
      </c>
      <c r="AY142" s="22">
        <f>IF(AT142="","",IFERROR(TRIM(INDEX($A142:$AJ142,MATCH(Lists!$L$7,$A$1:$AJ$1,0))&amp;""),""))</f>
        <v/>
      </c>
      <c r="AZ142" s="22">
        <f>IF(AT142="","",IFERROR(TRIM(INDEX($A142:$AJ142,MATCH(Lists!$L$8,$A$1:$AJ$1,0))&amp;""),""))</f>
        <v/>
      </c>
      <c r="BA142" s="22">
        <f>IF(AT142="","",IFERROR(TRIM(INDEX($A142:$AJ142,MATCH(Lists!$L$9,$A$1:$AJ$1,0))&amp;""),""))</f>
        <v/>
      </c>
      <c r="BB142" s="22">
        <f>IF(AT142="","",IFERROR(TRIM(INDEX($A142:$AJ142,MATCH(Lists!$L$10,$A$1:$AJ$1,0))&amp;""),""))</f>
        <v/>
      </c>
      <c r="BC142" s="22">
        <f>IF(AT142="","",IFERROR(TRIM(INDEX($A142:$AJ142,MATCH(Lists!$L$11,$A$1:$AJ$1,0))&amp;""),""))</f>
        <v/>
      </c>
      <c r="BD142" s="22">
        <f>IF(AT142="","",IFERROR(TRIM(INDEX($A142:$AJ142,MATCH(Lists!$L$12,$A$1:$AJ$1,0))&amp;""),""))</f>
        <v/>
      </c>
      <c r="BE142" s="23">
        <f>IF(AT142="","",IFERROR(IF(TRIM(INDEX($A142:$AJ142,MATCH(Lists!$L$13,$A$1:$AJ$1,0))&amp;"")="","",IF(ISNUMBER(INDEX($A142:$AJ142,MATCH(Lists!$L$13,$A$1:$AJ$1,0))),INT(INDEX($A142:$AJ142,MATCH(Lists!$L$13,$A$1:$AJ$1,0))),DATE(VALUE(LEFT(INDEX($A142:$AJ142,MATCH(Lists!$L$13,$A$1:$AJ$1,0)),4)),VALUE(MID(INDEX($A142:$AJ142,MATCH(Lists!$L$13,$A$1:$AJ$1,0)),6,2)),VALUE(MID(INDEX($A142:$AJ142,MATCH(Lists!$L$13,$A$1:$AJ$1,0)),9,2))))),""))</f>
        <v/>
      </c>
      <c r="BF142" s="22">
        <f>IF(AT142="","",IFERROR(TRIM(INDEX($A142:$AJ142,MATCH(Lists!$L$14,$A$1:$AJ$1,0))&amp;""),""))</f>
        <v/>
      </c>
      <c r="BG142" s="23">
        <f>IF(AT142="","",IFERROR(IF(ISNUMBER(INDEX($A142:$AJ142,MATCH(Lists!$L$15,$A$1:$AJ$1,0))),INDEX($A142:$AJ142,MATCH(Lists!$L$15,$A$1:$AJ$1,0)),DATE(VALUE(LEFT(IFERROR(TRIM(INDEX($A142:$AJ142,MATCH(Lists!$L$15,$A$1:$AJ$1,0))&amp;""),""),4)),VALUE(MID(IFERROR(TRIM(INDEX($A142:$AJ142,MATCH(Lists!$L$15,$A$1:$AJ$1,0))&amp;""),""),6,2)),VALUE(MID(IFERROR(TRIM(INDEX($A142:$AJ142,MATCH(Lists!$L$15,$A$1:$AJ$1,0))&amp;""),""),9,2)))+TIME(VALUE(MID(IFERROR(TRIM(INDEX($A142:$AJ142,MATCH(Lists!$L$15,$A$1:$AJ$1,0))&amp;""),""),12,2)),VALUE(MID(IFERROR(TRIM(INDEX($A142:$AJ142,MATCH(Lists!$L$15,$A$1:$AJ$1,0))&amp;""),""),15,2)),VALUE(MID(IFERROR(TRIM(INDEX($A142:$AJ142,MATCH(Lists!$L$15,$A$1:$AJ$1,0))&amp;""),""),18,2)))),""))</f>
        <v/>
      </c>
      <c r="BH142" s="22">
        <f>IF(AT142="","",IF(AL142="","New",AL142))</f>
        <v/>
      </c>
      <c r="BI142" s="22">
        <f>IF(AT142="",0,IF(OR(BH142="Hired",BH142="Not now"),0,1))</f>
        <v/>
      </c>
      <c r="BJ142" s="22">
        <f>IF(AT142="","",IF(COUNTIF(AN142:AQ142,"No")&gt;0,"Has a No",IF(COUNTIF(AN142:AQ142,"Yes")=4,"All yes","Still checking")))</f>
        <v/>
      </c>
      <c r="BK142" s="22">
        <f>IF(AT142="","",IF(AND(BH142="New",NOT(ISNUMBER(AM142)),ISNUMBER(BG142)),IF(Pipeline!$M$14-INT(BG142)&gt;Pipeline!$M$15,"Reply due",""),""))</f>
        <v/>
      </c>
      <c r="BL142" s="22">
        <f>IF(AT142="","",IF(AND(ISNUMBER(AM142),ISNUMBER(BG142)),MAX(0,AM142-INT(BG142)),""))</f>
        <v/>
      </c>
      <c r="BM142" s="22">
        <f>IF(BI142=0,0,IF(AND(OR('Shift match'!$B$5="",ISNUMBER(SEARCH('Shift match'!$B$5,AY142))),OR('Shift match'!$B$6="",ISNUMBER(SEARCH('Shift match'!$B$6,BA142)))),1,0))</f>
        <v/>
      </c>
      <c r="BN142" s="22">
        <f>IF(BM142=1,SUM($BM$2:BM142),"")</f>
        <v/>
      </c>
      <c r="BO142" s="22">
        <f>IF(AT142="",0,IF(AX142="",0,IF(COUNTIF($AX$2:AX142,AX142)=1,1,0)))</f>
        <v/>
      </c>
      <c r="BP142" s="22">
        <f>IF(BO142=1,SUM($BO$2:BO142),"")</f>
        <v/>
      </c>
    </row>
    <row r="143">
      <c r="AK143" s="19" t="n"/>
      <c r="AL143" s="24" t="n"/>
      <c r="AM143" s="25" t="n"/>
      <c r="AN143" s="24" t="n"/>
      <c r="AO143" s="24" t="n"/>
      <c r="AP143" s="24" t="n"/>
      <c r="AQ143" s="24" t="n"/>
      <c r="AR143" s="24" t="n"/>
      <c r="AS143" s="19" t="n"/>
      <c r="AT143" s="22">
        <f>IFERROR(TRIM(INDEX($A143:$AJ143,MATCH(Lists!$L$2,$A$1:$AJ$1,0))&amp;""),"")</f>
        <v/>
      </c>
      <c r="AU143" s="22">
        <f>IF(AT143="","",IFERROR(TRIM(INDEX($A143:$AJ143,MATCH(Lists!$L$3,$A$1:$AJ$1,0))&amp;""),""))</f>
        <v/>
      </c>
      <c r="AV143" s="22">
        <f>IF(AT143="","",LOWER(IFERROR(TRIM(INDEX($A143:$AJ143,MATCH(Lists!$L$4,$A$1:$AJ$1,0))&amp;""),"")))</f>
        <v/>
      </c>
      <c r="AW143" s="22">
        <f>IF(AT143="","",IFERROR(TRIM(INDEX($A143:$AJ143,MATCH(Lists!$L$5,$A$1:$AJ$1,0))&amp;""),""))</f>
        <v/>
      </c>
      <c r="AX143" s="22">
        <f>IF(AT143="","",IFERROR(TRIM(INDEX($A143:$AJ143,MATCH(Lists!$L$6,$A$1:$AJ$1,0))&amp;""),""))</f>
        <v/>
      </c>
      <c r="AY143" s="22">
        <f>IF(AT143="","",IFERROR(TRIM(INDEX($A143:$AJ143,MATCH(Lists!$L$7,$A$1:$AJ$1,0))&amp;""),""))</f>
        <v/>
      </c>
      <c r="AZ143" s="22">
        <f>IF(AT143="","",IFERROR(TRIM(INDEX($A143:$AJ143,MATCH(Lists!$L$8,$A$1:$AJ$1,0))&amp;""),""))</f>
        <v/>
      </c>
      <c r="BA143" s="22">
        <f>IF(AT143="","",IFERROR(TRIM(INDEX($A143:$AJ143,MATCH(Lists!$L$9,$A$1:$AJ$1,0))&amp;""),""))</f>
        <v/>
      </c>
      <c r="BB143" s="22">
        <f>IF(AT143="","",IFERROR(TRIM(INDEX($A143:$AJ143,MATCH(Lists!$L$10,$A$1:$AJ$1,0))&amp;""),""))</f>
        <v/>
      </c>
      <c r="BC143" s="22">
        <f>IF(AT143="","",IFERROR(TRIM(INDEX($A143:$AJ143,MATCH(Lists!$L$11,$A$1:$AJ$1,0))&amp;""),""))</f>
        <v/>
      </c>
      <c r="BD143" s="22">
        <f>IF(AT143="","",IFERROR(TRIM(INDEX($A143:$AJ143,MATCH(Lists!$L$12,$A$1:$AJ$1,0))&amp;""),""))</f>
        <v/>
      </c>
      <c r="BE143" s="23">
        <f>IF(AT143="","",IFERROR(IF(TRIM(INDEX($A143:$AJ143,MATCH(Lists!$L$13,$A$1:$AJ$1,0))&amp;"")="","",IF(ISNUMBER(INDEX($A143:$AJ143,MATCH(Lists!$L$13,$A$1:$AJ$1,0))),INT(INDEX($A143:$AJ143,MATCH(Lists!$L$13,$A$1:$AJ$1,0))),DATE(VALUE(LEFT(INDEX($A143:$AJ143,MATCH(Lists!$L$13,$A$1:$AJ$1,0)),4)),VALUE(MID(INDEX($A143:$AJ143,MATCH(Lists!$L$13,$A$1:$AJ$1,0)),6,2)),VALUE(MID(INDEX($A143:$AJ143,MATCH(Lists!$L$13,$A$1:$AJ$1,0)),9,2))))),""))</f>
        <v/>
      </c>
      <c r="BF143" s="22">
        <f>IF(AT143="","",IFERROR(TRIM(INDEX($A143:$AJ143,MATCH(Lists!$L$14,$A$1:$AJ$1,0))&amp;""),""))</f>
        <v/>
      </c>
      <c r="BG143" s="23">
        <f>IF(AT143="","",IFERROR(IF(ISNUMBER(INDEX($A143:$AJ143,MATCH(Lists!$L$15,$A$1:$AJ$1,0))),INDEX($A143:$AJ143,MATCH(Lists!$L$15,$A$1:$AJ$1,0)),DATE(VALUE(LEFT(IFERROR(TRIM(INDEX($A143:$AJ143,MATCH(Lists!$L$15,$A$1:$AJ$1,0))&amp;""),""),4)),VALUE(MID(IFERROR(TRIM(INDEX($A143:$AJ143,MATCH(Lists!$L$15,$A$1:$AJ$1,0))&amp;""),""),6,2)),VALUE(MID(IFERROR(TRIM(INDEX($A143:$AJ143,MATCH(Lists!$L$15,$A$1:$AJ$1,0))&amp;""),""),9,2)))+TIME(VALUE(MID(IFERROR(TRIM(INDEX($A143:$AJ143,MATCH(Lists!$L$15,$A$1:$AJ$1,0))&amp;""),""),12,2)),VALUE(MID(IFERROR(TRIM(INDEX($A143:$AJ143,MATCH(Lists!$L$15,$A$1:$AJ$1,0))&amp;""),""),15,2)),VALUE(MID(IFERROR(TRIM(INDEX($A143:$AJ143,MATCH(Lists!$L$15,$A$1:$AJ$1,0))&amp;""),""),18,2)))),""))</f>
        <v/>
      </c>
      <c r="BH143" s="22">
        <f>IF(AT143="","",IF(AL143="","New",AL143))</f>
        <v/>
      </c>
      <c r="BI143" s="22">
        <f>IF(AT143="",0,IF(OR(BH143="Hired",BH143="Not now"),0,1))</f>
        <v/>
      </c>
      <c r="BJ143" s="22">
        <f>IF(AT143="","",IF(COUNTIF(AN143:AQ143,"No")&gt;0,"Has a No",IF(COUNTIF(AN143:AQ143,"Yes")=4,"All yes","Still checking")))</f>
        <v/>
      </c>
      <c r="BK143" s="22">
        <f>IF(AT143="","",IF(AND(BH143="New",NOT(ISNUMBER(AM143)),ISNUMBER(BG143)),IF(Pipeline!$M$14-INT(BG143)&gt;Pipeline!$M$15,"Reply due",""),""))</f>
        <v/>
      </c>
      <c r="BL143" s="22">
        <f>IF(AT143="","",IF(AND(ISNUMBER(AM143),ISNUMBER(BG143)),MAX(0,AM143-INT(BG143)),""))</f>
        <v/>
      </c>
      <c r="BM143" s="22">
        <f>IF(BI143=0,0,IF(AND(OR('Shift match'!$B$5="",ISNUMBER(SEARCH('Shift match'!$B$5,AY143))),OR('Shift match'!$B$6="",ISNUMBER(SEARCH('Shift match'!$B$6,BA143)))),1,0))</f>
        <v/>
      </c>
      <c r="BN143" s="22">
        <f>IF(BM143=1,SUM($BM$2:BM143),"")</f>
        <v/>
      </c>
      <c r="BO143" s="22">
        <f>IF(AT143="",0,IF(AX143="",0,IF(COUNTIF($AX$2:AX143,AX143)=1,1,0)))</f>
        <v/>
      </c>
      <c r="BP143" s="22">
        <f>IF(BO143=1,SUM($BO$2:BO143),"")</f>
        <v/>
      </c>
    </row>
    <row r="144">
      <c r="AK144" s="19" t="n"/>
      <c r="AL144" s="24" t="n"/>
      <c r="AM144" s="25" t="n"/>
      <c r="AN144" s="24" t="n"/>
      <c r="AO144" s="24" t="n"/>
      <c r="AP144" s="24" t="n"/>
      <c r="AQ144" s="24" t="n"/>
      <c r="AR144" s="24" t="n"/>
      <c r="AS144" s="19" t="n"/>
      <c r="AT144" s="22">
        <f>IFERROR(TRIM(INDEX($A144:$AJ144,MATCH(Lists!$L$2,$A$1:$AJ$1,0))&amp;""),"")</f>
        <v/>
      </c>
      <c r="AU144" s="22">
        <f>IF(AT144="","",IFERROR(TRIM(INDEX($A144:$AJ144,MATCH(Lists!$L$3,$A$1:$AJ$1,0))&amp;""),""))</f>
        <v/>
      </c>
      <c r="AV144" s="22">
        <f>IF(AT144="","",LOWER(IFERROR(TRIM(INDEX($A144:$AJ144,MATCH(Lists!$L$4,$A$1:$AJ$1,0))&amp;""),"")))</f>
        <v/>
      </c>
      <c r="AW144" s="22">
        <f>IF(AT144="","",IFERROR(TRIM(INDEX($A144:$AJ144,MATCH(Lists!$L$5,$A$1:$AJ$1,0))&amp;""),""))</f>
        <v/>
      </c>
      <c r="AX144" s="22">
        <f>IF(AT144="","",IFERROR(TRIM(INDEX($A144:$AJ144,MATCH(Lists!$L$6,$A$1:$AJ$1,0))&amp;""),""))</f>
        <v/>
      </c>
      <c r="AY144" s="22">
        <f>IF(AT144="","",IFERROR(TRIM(INDEX($A144:$AJ144,MATCH(Lists!$L$7,$A$1:$AJ$1,0))&amp;""),""))</f>
        <v/>
      </c>
      <c r="AZ144" s="22">
        <f>IF(AT144="","",IFERROR(TRIM(INDEX($A144:$AJ144,MATCH(Lists!$L$8,$A$1:$AJ$1,0))&amp;""),""))</f>
        <v/>
      </c>
      <c r="BA144" s="22">
        <f>IF(AT144="","",IFERROR(TRIM(INDEX($A144:$AJ144,MATCH(Lists!$L$9,$A$1:$AJ$1,0))&amp;""),""))</f>
        <v/>
      </c>
      <c r="BB144" s="22">
        <f>IF(AT144="","",IFERROR(TRIM(INDEX($A144:$AJ144,MATCH(Lists!$L$10,$A$1:$AJ$1,0))&amp;""),""))</f>
        <v/>
      </c>
      <c r="BC144" s="22">
        <f>IF(AT144="","",IFERROR(TRIM(INDEX($A144:$AJ144,MATCH(Lists!$L$11,$A$1:$AJ$1,0))&amp;""),""))</f>
        <v/>
      </c>
      <c r="BD144" s="22">
        <f>IF(AT144="","",IFERROR(TRIM(INDEX($A144:$AJ144,MATCH(Lists!$L$12,$A$1:$AJ$1,0))&amp;""),""))</f>
        <v/>
      </c>
      <c r="BE144" s="23">
        <f>IF(AT144="","",IFERROR(IF(TRIM(INDEX($A144:$AJ144,MATCH(Lists!$L$13,$A$1:$AJ$1,0))&amp;"")="","",IF(ISNUMBER(INDEX($A144:$AJ144,MATCH(Lists!$L$13,$A$1:$AJ$1,0))),INT(INDEX($A144:$AJ144,MATCH(Lists!$L$13,$A$1:$AJ$1,0))),DATE(VALUE(LEFT(INDEX($A144:$AJ144,MATCH(Lists!$L$13,$A$1:$AJ$1,0)),4)),VALUE(MID(INDEX($A144:$AJ144,MATCH(Lists!$L$13,$A$1:$AJ$1,0)),6,2)),VALUE(MID(INDEX($A144:$AJ144,MATCH(Lists!$L$13,$A$1:$AJ$1,0)),9,2))))),""))</f>
        <v/>
      </c>
      <c r="BF144" s="22">
        <f>IF(AT144="","",IFERROR(TRIM(INDEX($A144:$AJ144,MATCH(Lists!$L$14,$A$1:$AJ$1,0))&amp;""),""))</f>
        <v/>
      </c>
      <c r="BG144" s="23">
        <f>IF(AT144="","",IFERROR(IF(ISNUMBER(INDEX($A144:$AJ144,MATCH(Lists!$L$15,$A$1:$AJ$1,0))),INDEX($A144:$AJ144,MATCH(Lists!$L$15,$A$1:$AJ$1,0)),DATE(VALUE(LEFT(IFERROR(TRIM(INDEX($A144:$AJ144,MATCH(Lists!$L$15,$A$1:$AJ$1,0))&amp;""),""),4)),VALUE(MID(IFERROR(TRIM(INDEX($A144:$AJ144,MATCH(Lists!$L$15,$A$1:$AJ$1,0))&amp;""),""),6,2)),VALUE(MID(IFERROR(TRIM(INDEX($A144:$AJ144,MATCH(Lists!$L$15,$A$1:$AJ$1,0))&amp;""),""),9,2)))+TIME(VALUE(MID(IFERROR(TRIM(INDEX($A144:$AJ144,MATCH(Lists!$L$15,$A$1:$AJ$1,0))&amp;""),""),12,2)),VALUE(MID(IFERROR(TRIM(INDEX($A144:$AJ144,MATCH(Lists!$L$15,$A$1:$AJ$1,0))&amp;""),""),15,2)),VALUE(MID(IFERROR(TRIM(INDEX($A144:$AJ144,MATCH(Lists!$L$15,$A$1:$AJ$1,0))&amp;""),""),18,2)))),""))</f>
        <v/>
      </c>
      <c r="BH144" s="22">
        <f>IF(AT144="","",IF(AL144="","New",AL144))</f>
        <v/>
      </c>
      <c r="BI144" s="22">
        <f>IF(AT144="",0,IF(OR(BH144="Hired",BH144="Not now"),0,1))</f>
        <v/>
      </c>
      <c r="BJ144" s="22">
        <f>IF(AT144="","",IF(COUNTIF(AN144:AQ144,"No")&gt;0,"Has a No",IF(COUNTIF(AN144:AQ144,"Yes")=4,"All yes","Still checking")))</f>
        <v/>
      </c>
      <c r="BK144" s="22">
        <f>IF(AT144="","",IF(AND(BH144="New",NOT(ISNUMBER(AM144)),ISNUMBER(BG144)),IF(Pipeline!$M$14-INT(BG144)&gt;Pipeline!$M$15,"Reply due",""),""))</f>
        <v/>
      </c>
      <c r="BL144" s="22">
        <f>IF(AT144="","",IF(AND(ISNUMBER(AM144),ISNUMBER(BG144)),MAX(0,AM144-INT(BG144)),""))</f>
        <v/>
      </c>
      <c r="BM144" s="22">
        <f>IF(BI144=0,0,IF(AND(OR('Shift match'!$B$5="",ISNUMBER(SEARCH('Shift match'!$B$5,AY144))),OR('Shift match'!$B$6="",ISNUMBER(SEARCH('Shift match'!$B$6,BA144)))),1,0))</f>
        <v/>
      </c>
      <c r="BN144" s="22">
        <f>IF(BM144=1,SUM($BM$2:BM144),"")</f>
        <v/>
      </c>
      <c r="BO144" s="22">
        <f>IF(AT144="",0,IF(AX144="",0,IF(COUNTIF($AX$2:AX144,AX144)=1,1,0)))</f>
        <v/>
      </c>
      <c r="BP144" s="22">
        <f>IF(BO144=1,SUM($BO$2:BO144),"")</f>
        <v/>
      </c>
    </row>
    <row r="145">
      <c r="AK145" s="19" t="n"/>
      <c r="AL145" s="24" t="n"/>
      <c r="AM145" s="25" t="n"/>
      <c r="AN145" s="24" t="n"/>
      <c r="AO145" s="24" t="n"/>
      <c r="AP145" s="24" t="n"/>
      <c r="AQ145" s="24" t="n"/>
      <c r="AR145" s="24" t="n"/>
      <c r="AS145" s="19" t="n"/>
      <c r="AT145" s="22">
        <f>IFERROR(TRIM(INDEX($A145:$AJ145,MATCH(Lists!$L$2,$A$1:$AJ$1,0))&amp;""),"")</f>
        <v/>
      </c>
      <c r="AU145" s="22">
        <f>IF(AT145="","",IFERROR(TRIM(INDEX($A145:$AJ145,MATCH(Lists!$L$3,$A$1:$AJ$1,0))&amp;""),""))</f>
        <v/>
      </c>
      <c r="AV145" s="22">
        <f>IF(AT145="","",LOWER(IFERROR(TRIM(INDEX($A145:$AJ145,MATCH(Lists!$L$4,$A$1:$AJ$1,0))&amp;""),"")))</f>
        <v/>
      </c>
      <c r="AW145" s="22">
        <f>IF(AT145="","",IFERROR(TRIM(INDEX($A145:$AJ145,MATCH(Lists!$L$5,$A$1:$AJ$1,0))&amp;""),""))</f>
        <v/>
      </c>
      <c r="AX145" s="22">
        <f>IF(AT145="","",IFERROR(TRIM(INDEX($A145:$AJ145,MATCH(Lists!$L$6,$A$1:$AJ$1,0))&amp;""),""))</f>
        <v/>
      </c>
      <c r="AY145" s="22">
        <f>IF(AT145="","",IFERROR(TRIM(INDEX($A145:$AJ145,MATCH(Lists!$L$7,$A$1:$AJ$1,0))&amp;""),""))</f>
        <v/>
      </c>
      <c r="AZ145" s="22">
        <f>IF(AT145="","",IFERROR(TRIM(INDEX($A145:$AJ145,MATCH(Lists!$L$8,$A$1:$AJ$1,0))&amp;""),""))</f>
        <v/>
      </c>
      <c r="BA145" s="22">
        <f>IF(AT145="","",IFERROR(TRIM(INDEX($A145:$AJ145,MATCH(Lists!$L$9,$A$1:$AJ$1,0))&amp;""),""))</f>
        <v/>
      </c>
      <c r="BB145" s="22">
        <f>IF(AT145="","",IFERROR(TRIM(INDEX($A145:$AJ145,MATCH(Lists!$L$10,$A$1:$AJ$1,0))&amp;""),""))</f>
        <v/>
      </c>
      <c r="BC145" s="22">
        <f>IF(AT145="","",IFERROR(TRIM(INDEX($A145:$AJ145,MATCH(Lists!$L$11,$A$1:$AJ$1,0))&amp;""),""))</f>
        <v/>
      </c>
      <c r="BD145" s="22">
        <f>IF(AT145="","",IFERROR(TRIM(INDEX($A145:$AJ145,MATCH(Lists!$L$12,$A$1:$AJ$1,0))&amp;""),""))</f>
        <v/>
      </c>
      <c r="BE145" s="23">
        <f>IF(AT145="","",IFERROR(IF(TRIM(INDEX($A145:$AJ145,MATCH(Lists!$L$13,$A$1:$AJ$1,0))&amp;"")="","",IF(ISNUMBER(INDEX($A145:$AJ145,MATCH(Lists!$L$13,$A$1:$AJ$1,0))),INT(INDEX($A145:$AJ145,MATCH(Lists!$L$13,$A$1:$AJ$1,0))),DATE(VALUE(LEFT(INDEX($A145:$AJ145,MATCH(Lists!$L$13,$A$1:$AJ$1,0)),4)),VALUE(MID(INDEX($A145:$AJ145,MATCH(Lists!$L$13,$A$1:$AJ$1,0)),6,2)),VALUE(MID(INDEX($A145:$AJ145,MATCH(Lists!$L$13,$A$1:$AJ$1,0)),9,2))))),""))</f>
        <v/>
      </c>
      <c r="BF145" s="22">
        <f>IF(AT145="","",IFERROR(TRIM(INDEX($A145:$AJ145,MATCH(Lists!$L$14,$A$1:$AJ$1,0))&amp;""),""))</f>
        <v/>
      </c>
      <c r="BG145" s="23">
        <f>IF(AT145="","",IFERROR(IF(ISNUMBER(INDEX($A145:$AJ145,MATCH(Lists!$L$15,$A$1:$AJ$1,0))),INDEX($A145:$AJ145,MATCH(Lists!$L$15,$A$1:$AJ$1,0)),DATE(VALUE(LEFT(IFERROR(TRIM(INDEX($A145:$AJ145,MATCH(Lists!$L$15,$A$1:$AJ$1,0))&amp;""),""),4)),VALUE(MID(IFERROR(TRIM(INDEX($A145:$AJ145,MATCH(Lists!$L$15,$A$1:$AJ$1,0))&amp;""),""),6,2)),VALUE(MID(IFERROR(TRIM(INDEX($A145:$AJ145,MATCH(Lists!$L$15,$A$1:$AJ$1,0))&amp;""),""),9,2)))+TIME(VALUE(MID(IFERROR(TRIM(INDEX($A145:$AJ145,MATCH(Lists!$L$15,$A$1:$AJ$1,0))&amp;""),""),12,2)),VALUE(MID(IFERROR(TRIM(INDEX($A145:$AJ145,MATCH(Lists!$L$15,$A$1:$AJ$1,0))&amp;""),""),15,2)),VALUE(MID(IFERROR(TRIM(INDEX($A145:$AJ145,MATCH(Lists!$L$15,$A$1:$AJ$1,0))&amp;""),""),18,2)))),""))</f>
        <v/>
      </c>
      <c r="BH145" s="22">
        <f>IF(AT145="","",IF(AL145="","New",AL145))</f>
        <v/>
      </c>
      <c r="BI145" s="22">
        <f>IF(AT145="",0,IF(OR(BH145="Hired",BH145="Not now"),0,1))</f>
        <v/>
      </c>
      <c r="BJ145" s="22">
        <f>IF(AT145="","",IF(COUNTIF(AN145:AQ145,"No")&gt;0,"Has a No",IF(COUNTIF(AN145:AQ145,"Yes")=4,"All yes","Still checking")))</f>
        <v/>
      </c>
      <c r="BK145" s="22">
        <f>IF(AT145="","",IF(AND(BH145="New",NOT(ISNUMBER(AM145)),ISNUMBER(BG145)),IF(Pipeline!$M$14-INT(BG145)&gt;Pipeline!$M$15,"Reply due",""),""))</f>
        <v/>
      </c>
      <c r="BL145" s="22">
        <f>IF(AT145="","",IF(AND(ISNUMBER(AM145),ISNUMBER(BG145)),MAX(0,AM145-INT(BG145)),""))</f>
        <v/>
      </c>
      <c r="BM145" s="22">
        <f>IF(BI145=0,0,IF(AND(OR('Shift match'!$B$5="",ISNUMBER(SEARCH('Shift match'!$B$5,AY145))),OR('Shift match'!$B$6="",ISNUMBER(SEARCH('Shift match'!$B$6,BA145)))),1,0))</f>
        <v/>
      </c>
      <c r="BN145" s="22">
        <f>IF(BM145=1,SUM($BM$2:BM145),"")</f>
        <v/>
      </c>
      <c r="BO145" s="22">
        <f>IF(AT145="",0,IF(AX145="",0,IF(COUNTIF($AX$2:AX145,AX145)=1,1,0)))</f>
        <v/>
      </c>
      <c r="BP145" s="22">
        <f>IF(BO145=1,SUM($BO$2:BO145),"")</f>
        <v/>
      </c>
    </row>
    <row r="146">
      <c r="AK146" s="19" t="n"/>
      <c r="AL146" s="24" t="n"/>
      <c r="AM146" s="25" t="n"/>
      <c r="AN146" s="24" t="n"/>
      <c r="AO146" s="24" t="n"/>
      <c r="AP146" s="24" t="n"/>
      <c r="AQ146" s="24" t="n"/>
      <c r="AR146" s="24" t="n"/>
      <c r="AS146" s="19" t="n"/>
      <c r="AT146" s="22">
        <f>IFERROR(TRIM(INDEX($A146:$AJ146,MATCH(Lists!$L$2,$A$1:$AJ$1,0))&amp;""),"")</f>
        <v/>
      </c>
      <c r="AU146" s="22">
        <f>IF(AT146="","",IFERROR(TRIM(INDEX($A146:$AJ146,MATCH(Lists!$L$3,$A$1:$AJ$1,0))&amp;""),""))</f>
        <v/>
      </c>
      <c r="AV146" s="22">
        <f>IF(AT146="","",LOWER(IFERROR(TRIM(INDEX($A146:$AJ146,MATCH(Lists!$L$4,$A$1:$AJ$1,0))&amp;""),"")))</f>
        <v/>
      </c>
      <c r="AW146" s="22">
        <f>IF(AT146="","",IFERROR(TRIM(INDEX($A146:$AJ146,MATCH(Lists!$L$5,$A$1:$AJ$1,0))&amp;""),""))</f>
        <v/>
      </c>
      <c r="AX146" s="22">
        <f>IF(AT146="","",IFERROR(TRIM(INDEX($A146:$AJ146,MATCH(Lists!$L$6,$A$1:$AJ$1,0))&amp;""),""))</f>
        <v/>
      </c>
      <c r="AY146" s="22">
        <f>IF(AT146="","",IFERROR(TRIM(INDEX($A146:$AJ146,MATCH(Lists!$L$7,$A$1:$AJ$1,0))&amp;""),""))</f>
        <v/>
      </c>
      <c r="AZ146" s="22">
        <f>IF(AT146="","",IFERROR(TRIM(INDEX($A146:$AJ146,MATCH(Lists!$L$8,$A$1:$AJ$1,0))&amp;""),""))</f>
        <v/>
      </c>
      <c r="BA146" s="22">
        <f>IF(AT146="","",IFERROR(TRIM(INDEX($A146:$AJ146,MATCH(Lists!$L$9,$A$1:$AJ$1,0))&amp;""),""))</f>
        <v/>
      </c>
      <c r="BB146" s="22">
        <f>IF(AT146="","",IFERROR(TRIM(INDEX($A146:$AJ146,MATCH(Lists!$L$10,$A$1:$AJ$1,0))&amp;""),""))</f>
        <v/>
      </c>
      <c r="BC146" s="22">
        <f>IF(AT146="","",IFERROR(TRIM(INDEX($A146:$AJ146,MATCH(Lists!$L$11,$A$1:$AJ$1,0))&amp;""),""))</f>
        <v/>
      </c>
      <c r="BD146" s="22">
        <f>IF(AT146="","",IFERROR(TRIM(INDEX($A146:$AJ146,MATCH(Lists!$L$12,$A$1:$AJ$1,0))&amp;""),""))</f>
        <v/>
      </c>
      <c r="BE146" s="23">
        <f>IF(AT146="","",IFERROR(IF(TRIM(INDEX($A146:$AJ146,MATCH(Lists!$L$13,$A$1:$AJ$1,0))&amp;"")="","",IF(ISNUMBER(INDEX($A146:$AJ146,MATCH(Lists!$L$13,$A$1:$AJ$1,0))),INT(INDEX($A146:$AJ146,MATCH(Lists!$L$13,$A$1:$AJ$1,0))),DATE(VALUE(LEFT(INDEX($A146:$AJ146,MATCH(Lists!$L$13,$A$1:$AJ$1,0)),4)),VALUE(MID(INDEX($A146:$AJ146,MATCH(Lists!$L$13,$A$1:$AJ$1,0)),6,2)),VALUE(MID(INDEX($A146:$AJ146,MATCH(Lists!$L$13,$A$1:$AJ$1,0)),9,2))))),""))</f>
        <v/>
      </c>
      <c r="BF146" s="22">
        <f>IF(AT146="","",IFERROR(TRIM(INDEX($A146:$AJ146,MATCH(Lists!$L$14,$A$1:$AJ$1,0))&amp;""),""))</f>
        <v/>
      </c>
      <c r="BG146" s="23">
        <f>IF(AT146="","",IFERROR(IF(ISNUMBER(INDEX($A146:$AJ146,MATCH(Lists!$L$15,$A$1:$AJ$1,0))),INDEX($A146:$AJ146,MATCH(Lists!$L$15,$A$1:$AJ$1,0)),DATE(VALUE(LEFT(IFERROR(TRIM(INDEX($A146:$AJ146,MATCH(Lists!$L$15,$A$1:$AJ$1,0))&amp;""),""),4)),VALUE(MID(IFERROR(TRIM(INDEX($A146:$AJ146,MATCH(Lists!$L$15,$A$1:$AJ$1,0))&amp;""),""),6,2)),VALUE(MID(IFERROR(TRIM(INDEX($A146:$AJ146,MATCH(Lists!$L$15,$A$1:$AJ$1,0))&amp;""),""),9,2)))+TIME(VALUE(MID(IFERROR(TRIM(INDEX($A146:$AJ146,MATCH(Lists!$L$15,$A$1:$AJ$1,0))&amp;""),""),12,2)),VALUE(MID(IFERROR(TRIM(INDEX($A146:$AJ146,MATCH(Lists!$L$15,$A$1:$AJ$1,0))&amp;""),""),15,2)),VALUE(MID(IFERROR(TRIM(INDEX($A146:$AJ146,MATCH(Lists!$L$15,$A$1:$AJ$1,0))&amp;""),""),18,2)))),""))</f>
        <v/>
      </c>
      <c r="BH146" s="22">
        <f>IF(AT146="","",IF(AL146="","New",AL146))</f>
        <v/>
      </c>
      <c r="BI146" s="22">
        <f>IF(AT146="",0,IF(OR(BH146="Hired",BH146="Not now"),0,1))</f>
        <v/>
      </c>
      <c r="BJ146" s="22">
        <f>IF(AT146="","",IF(COUNTIF(AN146:AQ146,"No")&gt;0,"Has a No",IF(COUNTIF(AN146:AQ146,"Yes")=4,"All yes","Still checking")))</f>
        <v/>
      </c>
      <c r="BK146" s="22">
        <f>IF(AT146="","",IF(AND(BH146="New",NOT(ISNUMBER(AM146)),ISNUMBER(BG146)),IF(Pipeline!$M$14-INT(BG146)&gt;Pipeline!$M$15,"Reply due",""),""))</f>
        <v/>
      </c>
      <c r="BL146" s="22">
        <f>IF(AT146="","",IF(AND(ISNUMBER(AM146),ISNUMBER(BG146)),MAX(0,AM146-INT(BG146)),""))</f>
        <v/>
      </c>
      <c r="BM146" s="22">
        <f>IF(BI146=0,0,IF(AND(OR('Shift match'!$B$5="",ISNUMBER(SEARCH('Shift match'!$B$5,AY146))),OR('Shift match'!$B$6="",ISNUMBER(SEARCH('Shift match'!$B$6,BA146)))),1,0))</f>
        <v/>
      </c>
      <c r="BN146" s="22">
        <f>IF(BM146=1,SUM($BM$2:BM146),"")</f>
        <v/>
      </c>
      <c r="BO146" s="22">
        <f>IF(AT146="",0,IF(AX146="",0,IF(COUNTIF($AX$2:AX146,AX146)=1,1,0)))</f>
        <v/>
      </c>
      <c r="BP146" s="22">
        <f>IF(BO146=1,SUM($BO$2:BO146),"")</f>
        <v/>
      </c>
    </row>
    <row r="147">
      <c r="AK147" s="19" t="n"/>
      <c r="AL147" s="24" t="n"/>
      <c r="AM147" s="25" t="n"/>
      <c r="AN147" s="24" t="n"/>
      <c r="AO147" s="24" t="n"/>
      <c r="AP147" s="24" t="n"/>
      <c r="AQ147" s="24" t="n"/>
      <c r="AR147" s="24" t="n"/>
      <c r="AS147" s="19" t="n"/>
      <c r="AT147" s="22">
        <f>IFERROR(TRIM(INDEX($A147:$AJ147,MATCH(Lists!$L$2,$A$1:$AJ$1,0))&amp;""),"")</f>
        <v/>
      </c>
      <c r="AU147" s="22">
        <f>IF(AT147="","",IFERROR(TRIM(INDEX($A147:$AJ147,MATCH(Lists!$L$3,$A$1:$AJ$1,0))&amp;""),""))</f>
        <v/>
      </c>
      <c r="AV147" s="22">
        <f>IF(AT147="","",LOWER(IFERROR(TRIM(INDEX($A147:$AJ147,MATCH(Lists!$L$4,$A$1:$AJ$1,0))&amp;""),"")))</f>
        <v/>
      </c>
      <c r="AW147" s="22">
        <f>IF(AT147="","",IFERROR(TRIM(INDEX($A147:$AJ147,MATCH(Lists!$L$5,$A$1:$AJ$1,0))&amp;""),""))</f>
        <v/>
      </c>
      <c r="AX147" s="22">
        <f>IF(AT147="","",IFERROR(TRIM(INDEX($A147:$AJ147,MATCH(Lists!$L$6,$A$1:$AJ$1,0))&amp;""),""))</f>
        <v/>
      </c>
      <c r="AY147" s="22">
        <f>IF(AT147="","",IFERROR(TRIM(INDEX($A147:$AJ147,MATCH(Lists!$L$7,$A$1:$AJ$1,0))&amp;""),""))</f>
        <v/>
      </c>
      <c r="AZ147" s="22">
        <f>IF(AT147="","",IFERROR(TRIM(INDEX($A147:$AJ147,MATCH(Lists!$L$8,$A$1:$AJ$1,0))&amp;""),""))</f>
        <v/>
      </c>
      <c r="BA147" s="22">
        <f>IF(AT147="","",IFERROR(TRIM(INDEX($A147:$AJ147,MATCH(Lists!$L$9,$A$1:$AJ$1,0))&amp;""),""))</f>
        <v/>
      </c>
      <c r="BB147" s="22">
        <f>IF(AT147="","",IFERROR(TRIM(INDEX($A147:$AJ147,MATCH(Lists!$L$10,$A$1:$AJ$1,0))&amp;""),""))</f>
        <v/>
      </c>
      <c r="BC147" s="22">
        <f>IF(AT147="","",IFERROR(TRIM(INDEX($A147:$AJ147,MATCH(Lists!$L$11,$A$1:$AJ$1,0))&amp;""),""))</f>
        <v/>
      </c>
      <c r="BD147" s="22">
        <f>IF(AT147="","",IFERROR(TRIM(INDEX($A147:$AJ147,MATCH(Lists!$L$12,$A$1:$AJ$1,0))&amp;""),""))</f>
        <v/>
      </c>
      <c r="BE147" s="23">
        <f>IF(AT147="","",IFERROR(IF(TRIM(INDEX($A147:$AJ147,MATCH(Lists!$L$13,$A$1:$AJ$1,0))&amp;"")="","",IF(ISNUMBER(INDEX($A147:$AJ147,MATCH(Lists!$L$13,$A$1:$AJ$1,0))),INT(INDEX($A147:$AJ147,MATCH(Lists!$L$13,$A$1:$AJ$1,0))),DATE(VALUE(LEFT(INDEX($A147:$AJ147,MATCH(Lists!$L$13,$A$1:$AJ$1,0)),4)),VALUE(MID(INDEX($A147:$AJ147,MATCH(Lists!$L$13,$A$1:$AJ$1,0)),6,2)),VALUE(MID(INDEX($A147:$AJ147,MATCH(Lists!$L$13,$A$1:$AJ$1,0)),9,2))))),""))</f>
        <v/>
      </c>
      <c r="BF147" s="22">
        <f>IF(AT147="","",IFERROR(TRIM(INDEX($A147:$AJ147,MATCH(Lists!$L$14,$A$1:$AJ$1,0))&amp;""),""))</f>
        <v/>
      </c>
      <c r="BG147" s="23">
        <f>IF(AT147="","",IFERROR(IF(ISNUMBER(INDEX($A147:$AJ147,MATCH(Lists!$L$15,$A$1:$AJ$1,0))),INDEX($A147:$AJ147,MATCH(Lists!$L$15,$A$1:$AJ$1,0)),DATE(VALUE(LEFT(IFERROR(TRIM(INDEX($A147:$AJ147,MATCH(Lists!$L$15,$A$1:$AJ$1,0))&amp;""),""),4)),VALUE(MID(IFERROR(TRIM(INDEX($A147:$AJ147,MATCH(Lists!$L$15,$A$1:$AJ$1,0))&amp;""),""),6,2)),VALUE(MID(IFERROR(TRIM(INDEX($A147:$AJ147,MATCH(Lists!$L$15,$A$1:$AJ$1,0))&amp;""),""),9,2)))+TIME(VALUE(MID(IFERROR(TRIM(INDEX($A147:$AJ147,MATCH(Lists!$L$15,$A$1:$AJ$1,0))&amp;""),""),12,2)),VALUE(MID(IFERROR(TRIM(INDEX($A147:$AJ147,MATCH(Lists!$L$15,$A$1:$AJ$1,0))&amp;""),""),15,2)),VALUE(MID(IFERROR(TRIM(INDEX($A147:$AJ147,MATCH(Lists!$L$15,$A$1:$AJ$1,0))&amp;""),""),18,2)))),""))</f>
        <v/>
      </c>
      <c r="BH147" s="22">
        <f>IF(AT147="","",IF(AL147="","New",AL147))</f>
        <v/>
      </c>
      <c r="BI147" s="22">
        <f>IF(AT147="",0,IF(OR(BH147="Hired",BH147="Not now"),0,1))</f>
        <v/>
      </c>
      <c r="BJ147" s="22">
        <f>IF(AT147="","",IF(COUNTIF(AN147:AQ147,"No")&gt;0,"Has a No",IF(COUNTIF(AN147:AQ147,"Yes")=4,"All yes","Still checking")))</f>
        <v/>
      </c>
      <c r="BK147" s="22">
        <f>IF(AT147="","",IF(AND(BH147="New",NOT(ISNUMBER(AM147)),ISNUMBER(BG147)),IF(Pipeline!$M$14-INT(BG147)&gt;Pipeline!$M$15,"Reply due",""),""))</f>
        <v/>
      </c>
      <c r="BL147" s="22">
        <f>IF(AT147="","",IF(AND(ISNUMBER(AM147),ISNUMBER(BG147)),MAX(0,AM147-INT(BG147)),""))</f>
        <v/>
      </c>
      <c r="BM147" s="22">
        <f>IF(BI147=0,0,IF(AND(OR('Shift match'!$B$5="",ISNUMBER(SEARCH('Shift match'!$B$5,AY147))),OR('Shift match'!$B$6="",ISNUMBER(SEARCH('Shift match'!$B$6,BA147)))),1,0))</f>
        <v/>
      </c>
      <c r="BN147" s="22">
        <f>IF(BM147=1,SUM($BM$2:BM147),"")</f>
        <v/>
      </c>
      <c r="BO147" s="22">
        <f>IF(AT147="",0,IF(AX147="",0,IF(COUNTIF($AX$2:AX147,AX147)=1,1,0)))</f>
        <v/>
      </c>
      <c r="BP147" s="22">
        <f>IF(BO147=1,SUM($BO$2:BO147),"")</f>
        <v/>
      </c>
    </row>
    <row r="148">
      <c r="AK148" s="19" t="n"/>
      <c r="AL148" s="24" t="n"/>
      <c r="AM148" s="25" t="n"/>
      <c r="AN148" s="24" t="n"/>
      <c r="AO148" s="24" t="n"/>
      <c r="AP148" s="24" t="n"/>
      <c r="AQ148" s="24" t="n"/>
      <c r="AR148" s="24" t="n"/>
      <c r="AS148" s="19" t="n"/>
      <c r="AT148" s="22">
        <f>IFERROR(TRIM(INDEX($A148:$AJ148,MATCH(Lists!$L$2,$A$1:$AJ$1,0))&amp;""),"")</f>
        <v/>
      </c>
      <c r="AU148" s="22">
        <f>IF(AT148="","",IFERROR(TRIM(INDEX($A148:$AJ148,MATCH(Lists!$L$3,$A$1:$AJ$1,0))&amp;""),""))</f>
        <v/>
      </c>
      <c r="AV148" s="22">
        <f>IF(AT148="","",LOWER(IFERROR(TRIM(INDEX($A148:$AJ148,MATCH(Lists!$L$4,$A$1:$AJ$1,0))&amp;""),"")))</f>
        <v/>
      </c>
      <c r="AW148" s="22">
        <f>IF(AT148="","",IFERROR(TRIM(INDEX($A148:$AJ148,MATCH(Lists!$L$5,$A$1:$AJ$1,0))&amp;""),""))</f>
        <v/>
      </c>
      <c r="AX148" s="22">
        <f>IF(AT148="","",IFERROR(TRIM(INDEX($A148:$AJ148,MATCH(Lists!$L$6,$A$1:$AJ$1,0))&amp;""),""))</f>
        <v/>
      </c>
      <c r="AY148" s="22">
        <f>IF(AT148="","",IFERROR(TRIM(INDEX($A148:$AJ148,MATCH(Lists!$L$7,$A$1:$AJ$1,0))&amp;""),""))</f>
        <v/>
      </c>
      <c r="AZ148" s="22">
        <f>IF(AT148="","",IFERROR(TRIM(INDEX($A148:$AJ148,MATCH(Lists!$L$8,$A$1:$AJ$1,0))&amp;""),""))</f>
        <v/>
      </c>
      <c r="BA148" s="22">
        <f>IF(AT148="","",IFERROR(TRIM(INDEX($A148:$AJ148,MATCH(Lists!$L$9,$A$1:$AJ$1,0))&amp;""),""))</f>
        <v/>
      </c>
      <c r="BB148" s="22">
        <f>IF(AT148="","",IFERROR(TRIM(INDEX($A148:$AJ148,MATCH(Lists!$L$10,$A$1:$AJ$1,0))&amp;""),""))</f>
        <v/>
      </c>
      <c r="BC148" s="22">
        <f>IF(AT148="","",IFERROR(TRIM(INDEX($A148:$AJ148,MATCH(Lists!$L$11,$A$1:$AJ$1,0))&amp;""),""))</f>
        <v/>
      </c>
      <c r="BD148" s="22">
        <f>IF(AT148="","",IFERROR(TRIM(INDEX($A148:$AJ148,MATCH(Lists!$L$12,$A$1:$AJ$1,0))&amp;""),""))</f>
        <v/>
      </c>
      <c r="BE148" s="23">
        <f>IF(AT148="","",IFERROR(IF(TRIM(INDEX($A148:$AJ148,MATCH(Lists!$L$13,$A$1:$AJ$1,0))&amp;"")="","",IF(ISNUMBER(INDEX($A148:$AJ148,MATCH(Lists!$L$13,$A$1:$AJ$1,0))),INT(INDEX($A148:$AJ148,MATCH(Lists!$L$13,$A$1:$AJ$1,0))),DATE(VALUE(LEFT(INDEX($A148:$AJ148,MATCH(Lists!$L$13,$A$1:$AJ$1,0)),4)),VALUE(MID(INDEX($A148:$AJ148,MATCH(Lists!$L$13,$A$1:$AJ$1,0)),6,2)),VALUE(MID(INDEX($A148:$AJ148,MATCH(Lists!$L$13,$A$1:$AJ$1,0)),9,2))))),""))</f>
        <v/>
      </c>
      <c r="BF148" s="22">
        <f>IF(AT148="","",IFERROR(TRIM(INDEX($A148:$AJ148,MATCH(Lists!$L$14,$A$1:$AJ$1,0))&amp;""),""))</f>
        <v/>
      </c>
      <c r="BG148" s="23">
        <f>IF(AT148="","",IFERROR(IF(ISNUMBER(INDEX($A148:$AJ148,MATCH(Lists!$L$15,$A$1:$AJ$1,0))),INDEX($A148:$AJ148,MATCH(Lists!$L$15,$A$1:$AJ$1,0)),DATE(VALUE(LEFT(IFERROR(TRIM(INDEX($A148:$AJ148,MATCH(Lists!$L$15,$A$1:$AJ$1,0))&amp;""),""),4)),VALUE(MID(IFERROR(TRIM(INDEX($A148:$AJ148,MATCH(Lists!$L$15,$A$1:$AJ$1,0))&amp;""),""),6,2)),VALUE(MID(IFERROR(TRIM(INDEX($A148:$AJ148,MATCH(Lists!$L$15,$A$1:$AJ$1,0))&amp;""),""),9,2)))+TIME(VALUE(MID(IFERROR(TRIM(INDEX($A148:$AJ148,MATCH(Lists!$L$15,$A$1:$AJ$1,0))&amp;""),""),12,2)),VALUE(MID(IFERROR(TRIM(INDEX($A148:$AJ148,MATCH(Lists!$L$15,$A$1:$AJ$1,0))&amp;""),""),15,2)),VALUE(MID(IFERROR(TRIM(INDEX($A148:$AJ148,MATCH(Lists!$L$15,$A$1:$AJ$1,0))&amp;""),""),18,2)))),""))</f>
        <v/>
      </c>
      <c r="BH148" s="22">
        <f>IF(AT148="","",IF(AL148="","New",AL148))</f>
        <v/>
      </c>
      <c r="BI148" s="22">
        <f>IF(AT148="",0,IF(OR(BH148="Hired",BH148="Not now"),0,1))</f>
        <v/>
      </c>
      <c r="BJ148" s="22">
        <f>IF(AT148="","",IF(COUNTIF(AN148:AQ148,"No")&gt;0,"Has a No",IF(COUNTIF(AN148:AQ148,"Yes")=4,"All yes","Still checking")))</f>
        <v/>
      </c>
      <c r="BK148" s="22">
        <f>IF(AT148="","",IF(AND(BH148="New",NOT(ISNUMBER(AM148)),ISNUMBER(BG148)),IF(Pipeline!$M$14-INT(BG148)&gt;Pipeline!$M$15,"Reply due",""),""))</f>
        <v/>
      </c>
      <c r="BL148" s="22">
        <f>IF(AT148="","",IF(AND(ISNUMBER(AM148),ISNUMBER(BG148)),MAX(0,AM148-INT(BG148)),""))</f>
        <v/>
      </c>
      <c r="BM148" s="22">
        <f>IF(BI148=0,0,IF(AND(OR('Shift match'!$B$5="",ISNUMBER(SEARCH('Shift match'!$B$5,AY148))),OR('Shift match'!$B$6="",ISNUMBER(SEARCH('Shift match'!$B$6,BA148)))),1,0))</f>
        <v/>
      </c>
      <c r="BN148" s="22">
        <f>IF(BM148=1,SUM($BM$2:BM148),"")</f>
        <v/>
      </c>
      <c r="BO148" s="22">
        <f>IF(AT148="",0,IF(AX148="",0,IF(COUNTIF($AX$2:AX148,AX148)=1,1,0)))</f>
        <v/>
      </c>
      <c r="BP148" s="22">
        <f>IF(BO148=1,SUM($BO$2:BO148),"")</f>
        <v/>
      </c>
    </row>
    <row r="149">
      <c r="AK149" s="19" t="n"/>
      <c r="AL149" s="24" t="n"/>
      <c r="AM149" s="25" t="n"/>
      <c r="AN149" s="24" t="n"/>
      <c r="AO149" s="24" t="n"/>
      <c r="AP149" s="24" t="n"/>
      <c r="AQ149" s="24" t="n"/>
      <c r="AR149" s="24" t="n"/>
      <c r="AS149" s="19" t="n"/>
      <c r="AT149" s="22">
        <f>IFERROR(TRIM(INDEX($A149:$AJ149,MATCH(Lists!$L$2,$A$1:$AJ$1,0))&amp;""),"")</f>
        <v/>
      </c>
      <c r="AU149" s="22">
        <f>IF(AT149="","",IFERROR(TRIM(INDEX($A149:$AJ149,MATCH(Lists!$L$3,$A$1:$AJ$1,0))&amp;""),""))</f>
        <v/>
      </c>
      <c r="AV149" s="22">
        <f>IF(AT149="","",LOWER(IFERROR(TRIM(INDEX($A149:$AJ149,MATCH(Lists!$L$4,$A$1:$AJ$1,0))&amp;""),"")))</f>
        <v/>
      </c>
      <c r="AW149" s="22">
        <f>IF(AT149="","",IFERROR(TRIM(INDEX($A149:$AJ149,MATCH(Lists!$L$5,$A$1:$AJ$1,0))&amp;""),""))</f>
        <v/>
      </c>
      <c r="AX149" s="22">
        <f>IF(AT149="","",IFERROR(TRIM(INDEX($A149:$AJ149,MATCH(Lists!$L$6,$A$1:$AJ$1,0))&amp;""),""))</f>
        <v/>
      </c>
      <c r="AY149" s="22">
        <f>IF(AT149="","",IFERROR(TRIM(INDEX($A149:$AJ149,MATCH(Lists!$L$7,$A$1:$AJ$1,0))&amp;""),""))</f>
        <v/>
      </c>
      <c r="AZ149" s="22">
        <f>IF(AT149="","",IFERROR(TRIM(INDEX($A149:$AJ149,MATCH(Lists!$L$8,$A$1:$AJ$1,0))&amp;""),""))</f>
        <v/>
      </c>
      <c r="BA149" s="22">
        <f>IF(AT149="","",IFERROR(TRIM(INDEX($A149:$AJ149,MATCH(Lists!$L$9,$A$1:$AJ$1,0))&amp;""),""))</f>
        <v/>
      </c>
      <c r="BB149" s="22">
        <f>IF(AT149="","",IFERROR(TRIM(INDEX($A149:$AJ149,MATCH(Lists!$L$10,$A$1:$AJ$1,0))&amp;""),""))</f>
        <v/>
      </c>
      <c r="BC149" s="22">
        <f>IF(AT149="","",IFERROR(TRIM(INDEX($A149:$AJ149,MATCH(Lists!$L$11,$A$1:$AJ$1,0))&amp;""),""))</f>
        <v/>
      </c>
      <c r="BD149" s="22">
        <f>IF(AT149="","",IFERROR(TRIM(INDEX($A149:$AJ149,MATCH(Lists!$L$12,$A$1:$AJ$1,0))&amp;""),""))</f>
        <v/>
      </c>
      <c r="BE149" s="23">
        <f>IF(AT149="","",IFERROR(IF(TRIM(INDEX($A149:$AJ149,MATCH(Lists!$L$13,$A$1:$AJ$1,0))&amp;"")="","",IF(ISNUMBER(INDEX($A149:$AJ149,MATCH(Lists!$L$13,$A$1:$AJ$1,0))),INT(INDEX($A149:$AJ149,MATCH(Lists!$L$13,$A$1:$AJ$1,0))),DATE(VALUE(LEFT(INDEX($A149:$AJ149,MATCH(Lists!$L$13,$A$1:$AJ$1,0)),4)),VALUE(MID(INDEX($A149:$AJ149,MATCH(Lists!$L$13,$A$1:$AJ$1,0)),6,2)),VALUE(MID(INDEX($A149:$AJ149,MATCH(Lists!$L$13,$A$1:$AJ$1,0)),9,2))))),""))</f>
        <v/>
      </c>
      <c r="BF149" s="22">
        <f>IF(AT149="","",IFERROR(TRIM(INDEX($A149:$AJ149,MATCH(Lists!$L$14,$A$1:$AJ$1,0))&amp;""),""))</f>
        <v/>
      </c>
      <c r="BG149" s="23">
        <f>IF(AT149="","",IFERROR(IF(ISNUMBER(INDEX($A149:$AJ149,MATCH(Lists!$L$15,$A$1:$AJ$1,0))),INDEX($A149:$AJ149,MATCH(Lists!$L$15,$A$1:$AJ$1,0)),DATE(VALUE(LEFT(IFERROR(TRIM(INDEX($A149:$AJ149,MATCH(Lists!$L$15,$A$1:$AJ$1,0))&amp;""),""),4)),VALUE(MID(IFERROR(TRIM(INDEX($A149:$AJ149,MATCH(Lists!$L$15,$A$1:$AJ$1,0))&amp;""),""),6,2)),VALUE(MID(IFERROR(TRIM(INDEX($A149:$AJ149,MATCH(Lists!$L$15,$A$1:$AJ$1,0))&amp;""),""),9,2)))+TIME(VALUE(MID(IFERROR(TRIM(INDEX($A149:$AJ149,MATCH(Lists!$L$15,$A$1:$AJ$1,0))&amp;""),""),12,2)),VALUE(MID(IFERROR(TRIM(INDEX($A149:$AJ149,MATCH(Lists!$L$15,$A$1:$AJ$1,0))&amp;""),""),15,2)),VALUE(MID(IFERROR(TRIM(INDEX($A149:$AJ149,MATCH(Lists!$L$15,$A$1:$AJ$1,0))&amp;""),""),18,2)))),""))</f>
        <v/>
      </c>
      <c r="BH149" s="22">
        <f>IF(AT149="","",IF(AL149="","New",AL149))</f>
        <v/>
      </c>
      <c r="BI149" s="22">
        <f>IF(AT149="",0,IF(OR(BH149="Hired",BH149="Not now"),0,1))</f>
        <v/>
      </c>
      <c r="BJ149" s="22">
        <f>IF(AT149="","",IF(COUNTIF(AN149:AQ149,"No")&gt;0,"Has a No",IF(COUNTIF(AN149:AQ149,"Yes")=4,"All yes","Still checking")))</f>
        <v/>
      </c>
      <c r="BK149" s="22">
        <f>IF(AT149="","",IF(AND(BH149="New",NOT(ISNUMBER(AM149)),ISNUMBER(BG149)),IF(Pipeline!$M$14-INT(BG149)&gt;Pipeline!$M$15,"Reply due",""),""))</f>
        <v/>
      </c>
      <c r="BL149" s="22">
        <f>IF(AT149="","",IF(AND(ISNUMBER(AM149),ISNUMBER(BG149)),MAX(0,AM149-INT(BG149)),""))</f>
        <v/>
      </c>
      <c r="BM149" s="22">
        <f>IF(BI149=0,0,IF(AND(OR('Shift match'!$B$5="",ISNUMBER(SEARCH('Shift match'!$B$5,AY149))),OR('Shift match'!$B$6="",ISNUMBER(SEARCH('Shift match'!$B$6,BA149)))),1,0))</f>
        <v/>
      </c>
      <c r="BN149" s="22">
        <f>IF(BM149=1,SUM($BM$2:BM149),"")</f>
        <v/>
      </c>
      <c r="BO149" s="22">
        <f>IF(AT149="",0,IF(AX149="",0,IF(COUNTIF($AX$2:AX149,AX149)=1,1,0)))</f>
        <v/>
      </c>
      <c r="BP149" s="22">
        <f>IF(BO149=1,SUM($BO$2:BO149),"")</f>
        <v/>
      </c>
    </row>
    <row r="150">
      <c r="AK150" s="19" t="n"/>
      <c r="AL150" s="24" t="n"/>
      <c r="AM150" s="25" t="n"/>
      <c r="AN150" s="24" t="n"/>
      <c r="AO150" s="24" t="n"/>
      <c r="AP150" s="24" t="n"/>
      <c r="AQ150" s="24" t="n"/>
      <c r="AR150" s="24" t="n"/>
      <c r="AS150" s="19" t="n"/>
      <c r="AT150" s="22">
        <f>IFERROR(TRIM(INDEX($A150:$AJ150,MATCH(Lists!$L$2,$A$1:$AJ$1,0))&amp;""),"")</f>
        <v/>
      </c>
      <c r="AU150" s="22">
        <f>IF(AT150="","",IFERROR(TRIM(INDEX($A150:$AJ150,MATCH(Lists!$L$3,$A$1:$AJ$1,0))&amp;""),""))</f>
        <v/>
      </c>
      <c r="AV150" s="22">
        <f>IF(AT150="","",LOWER(IFERROR(TRIM(INDEX($A150:$AJ150,MATCH(Lists!$L$4,$A$1:$AJ$1,0))&amp;""),"")))</f>
        <v/>
      </c>
      <c r="AW150" s="22">
        <f>IF(AT150="","",IFERROR(TRIM(INDEX($A150:$AJ150,MATCH(Lists!$L$5,$A$1:$AJ$1,0))&amp;""),""))</f>
        <v/>
      </c>
      <c r="AX150" s="22">
        <f>IF(AT150="","",IFERROR(TRIM(INDEX($A150:$AJ150,MATCH(Lists!$L$6,$A$1:$AJ$1,0))&amp;""),""))</f>
        <v/>
      </c>
      <c r="AY150" s="22">
        <f>IF(AT150="","",IFERROR(TRIM(INDEX($A150:$AJ150,MATCH(Lists!$L$7,$A$1:$AJ$1,0))&amp;""),""))</f>
        <v/>
      </c>
      <c r="AZ150" s="22">
        <f>IF(AT150="","",IFERROR(TRIM(INDEX($A150:$AJ150,MATCH(Lists!$L$8,$A$1:$AJ$1,0))&amp;""),""))</f>
        <v/>
      </c>
      <c r="BA150" s="22">
        <f>IF(AT150="","",IFERROR(TRIM(INDEX($A150:$AJ150,MATCH(Lists!$L$9,$A$1:$AJ$1,0))&amp;""),""))</f>
        <v/>
      </c>
      <c r="BB150" s="22">
        <f>IF(AT150="","",IFERROR(TRIM(INDEX($A150:$AJ150,MATCH(Lists!$L$10,$A$1:$AJ$1,0))&amp;""),""))</f>
        <v/>
      </c>
      <c r="BC150" s="22">
        <f>IF(AT150="","",IFERROR(TRIM(INDEX($A150:$AJ150,MATCH(Lists!$L$11,$A$1:$AJ$1,0))&amp;""),""))</f>
        <v/>
      </c>
      <c r="BD150" s="22">
        <f>IF(AT150="","",IFERROR(TRIM(INDEX($A150:$AJ150,MATCH(Lists!$L$12,$A$1:$AJ$1,0))&amp;""),""))</f>
        <v/>
      </c>
      <c r="BE150" s="23">
        <f>IF(AT150="","",IFERROR(IF(TRIM(INDEX($A150:$AJ150,MATCH(Lists!$L$13,$A$1:$AJ$1,0))&amp;"")="","",IF(ISNUMBER(INDEX($A150:$AJ150,MATCH(Lists!$L$13,$A$1:$AJ$1,0))),INT(INDEX($A150:$AJ150,MATCH(Lists!$L$13,$A$1:$AJ$1,0))),DATE(VALUE(LEFT(INDEX($A150:$AJ150,MATCH(Lists!$L$13,$A$1:$AJ$1,0)),4)),VALUE(MID(INDEX($A150:$AJ150,MATCH(Lists!$L$13,$A$1:$AJ$1,0)),6,2)),VALUE(MID(INDEX($A150:$AJ150,MATCH(Lists!$L$13,$A$1:$AJ$1,0)),9,2))))),""))</f>
        <v/>
      </c>
      <c r="BF150" s="22">
        <f>IF(AT150="","",IFERROR(TRIM(INDEX($A150:$AJ150,MATCH(Lists!$L$14,$A$1:$AJ$1,0))&amp;""),""))</f>
        <v/>
      </c>
      <c r="BG150" s="23">
        <f>IF(AT150="","",IFERROR(IF(ISNUMBER(INDEX($A150:$AJ150,MATCH(Lists!$L$15,$A$1:$AJ$1,0))),INDEX($A150:$AJ150,MATCH(Lists!$L$15,$A$1:$AJ$1,0)),DATE(VALUE(LEFT(IFERROR(TRIM(INDEX($A150:$AJ150,MATCH(Lists!$L$15,$A$1:$AJ$1,0))&amp;""),""),4)),VALUE(MID(IFERROR(TRIM(INDEX($A150:$AJ150,MATCH(Lists!$L$15,$A$1:$AJ$1,0))&amp;""),""),6,2)),VALUE(MID(IFERROR(TRIM(INDEX($A150:$AJ150,MATCH(Lists!$L$15,$A$1:$AJ$1,0))&amp;""),""),9,2)))+TIME(VALUE(MID(IFERROR(TRIM(INDEX($A150:$AJ150,MATCH(Lists!$L$15,$A$1:$AJ$1,0))&amp;""),""),12,2)),VALUE(MID(IFERROR(TRIM(INDEX($A150:$AJ150,MATCH(Lists!$L$15,$A$1:$AJ$1,0))&amp;""),""),15,2)),VALUE(MID(IFERROR(TRIM(INDEX($A150:$AJ150,MATCH(Lists!$L$15,$A$1:$AJ$1,0))&amp;""),""),18,2)))),""))</f>
        <v/>
      </c>
      <c r="BH150" s="22">
        <f>IF(AT150="","",IF(AL150="","New",AL150))</f>
        <v/>
      </c>
      <c r="BI150" s="22">
        <f>IF(AT150="",0,IF(OR(BH150="Hired",BH150="Not now"),0,1))</f>
        <v/>
      </c>
      <c r="BJ150" s="22">
        <f>IF(AT150="","",IF(COUNTIF(AN150:AQ150,"No")&gt;0,"Has a No",IF(COUNTIF(AN150:AQ150,"Yes")=4,"All yes","Still checking")))</f>
        <v/>
      </c>
      <c r="BK150" s="22">
        <f>IF(AT150="","",IF(AND(BH150="New",NOT(ISNUMBER(AM150)),ISNUMBER(BG150)),IF(Pipeline!$M$14-INT(BG150)&gt;Pipeline!$M$15,"Reply due",""),""))</f>
        <v/>
      </c>
      <c r="BL150" s="22">
        <f>IF(AT150="","",IF(AND(ISNUMBER(AM150),ISNUMBER(BG150)),MAX(0,AM150-INT(BG150)),""))</f>
        <v/>
      </c>
      <c r="BM150" s="22">
        <f>IF(BI150=0,0,IF(AND(OR('Shift match'!$B$5="",ISNUMBER(SEARCH('Shift match'!$B$5,AY150))),OR('Shift match'!$B$6="",ISNUMBER(SEARCH('Shift match'!$B$6,BA150)))),1,0))</f>
        <v/>
      </c>
      <c r="BN150" s="22">
        <f>IF(BM150=1,SUM($BM$2:BM150),"")</f>
        <v/>
      </c>
      <c r="BO150" s="22">
        <f>IF(AT150="",0,IF(AX150="",0,IF(COUNTIF($AX$2:AX150,AX150)=1,1,0)))</f>
        <v/>
      </c>
      <c r="BP150" s="22">
        <f>IF(BO150=1,SUM($BO$2:BO150),"")</f>
        <v/>
      </c>
    </row>
    <row r="151">
      <c r="AK151" s="19" t="n"/>
      <c r="AL151" s="24" t="n"/>
      <c r="AM151" s="25" t="n"/>
      <c r="AN151" s="24" t="n"/>
      <c r="AO151" s="24" t="n"/>
      <c r="AP151" s="24" t="n"/>
      <c r="AQ151" s="24" t="n"/>
      <c r="AR151" s="24" t="n"/>
      <c r="AS151" s="19" t="n"/>
      <c r="AT151" s="22">
        <f>IFERROR(TRIM(INDEX($A151:$AJ151,MATCH(Lists!$L$2,$A$1:$AJ$1,0))&amp;""),"")</f>
        <v/>
      </c>
      <c r="AU151" s="22">
        <f>IF(AT151="","",IFERROR(TRIM(INDEX($A151:$AJ151,MATCH(Lists!$L$3,$A$1:$AJ$1,0))&amp;""),""))</f>
        <v/>
      </c>
      <c r="AV151" s="22">
        <f>IF(AT151="","",LOWER(IFERROR(TRIM(INDEX($A151:$AJ151,MATCH(Lists!$L$4,$A$1:$AJ$1,0))&amp;""),"")))</f>
        <v/>
      </c>
      <c r="AW151" s="22">
        <f>IF(AT151="","",IFERROR(TRIM(INDEX($A151:$AJ151,MATCH(Lists!$L$5,$A$1:$AJ$1,0))&amp;""),""))</f>
        <v/>
      </c>
      <c r="AX151" s="22">
        <f>IF(AT151="","",IFERROR(TRIM(INDEX($A151:$AJ151,MATCH(Lists!$L$6,$A$1:$AJ$1,0))&amp;""),""))</f>
        <v/>
      </c>
      <c r="AY151" s="22">
        <f>IF(AT151="","",IFERROR(TRIM(INDEX($A151:$AJ151,MATCH(Lists!$L$7,$A$1:$AJ$1,0))&amp;""),""))</f>
        <v/>
      </c>
      <c r="AZ151" s="22">
        <f>IF(AT151="","",IFERROR(TRIM(INDEX($A151:$AJ151,MATCH(Lists!$L$8,$A$1:$AJ$1,0))&amp;""),""))</f>
        <v/>
      </c>
      <c r="BA151" s="22">
        <f>IF(AT151="","",IFERROR(TRIM(INDEX($A151:$AJ151,MATCH(Lists!$L$9,$A$1:$AJ$1,0))&amp;""),""))</f>
        <v/>
      </c>
      <c r="BB151" s="22">
        <f>IF(AT151="","",IFERROR(TRIM(INDEX($A151:$AJ151,MATCH(Lists!$L$10,$A$1:$AJ$1,0))&amp;""),""))</f>
        <v/>
      </c>
      <c r="BC151" s="22">
        <f>IF(AT151="","",IFERROR(TRIM(INDEX($A151:$AJ151,MATCH(Lists!$L$11,$A$1:$AJ$1,0))&amp;""),""))</f>
        <v/>
      </c>
      <c r="BD151" s="22">
        <f>IF(AT151="","",IFERROR(TRIM(INDEX($A151:$AJ151,MATCH(Lists!$L$12,$A$1:$AJ$1,0))&amp;""),""))</f>
        <v/>
      </c>
      <c r="BE151" s="23">
        <f>IF(AT151="","",IFERROR(IF(TRIM(INDEX($A151:$AJ151,MATCH(Lists!$L$13,$A$1:$AJ$1,0))&amp;"")="","",IF(ISNUMBER(INDEX($A151:$AJ151,MATCH(Lists!$L$13,$A$1:$AJ$1,0))),INT(INDEX($A151:$AJ151,MATCH(Lists!$L$13,$A$1:$AJ$1,0))),DATE(VALUE(LEFT(INDEX($A151:$AJ151,MATCH(Lists!$L$13,$A$1:$AJ$1,0)),4)),VALUE(MID(INDEX($A151:$AJ151,MATCH(Lists!$L$13,$A$1:$AJ$1,0)),6,2)),VALUE(MID(INDEX($A151:$AJ151,MATCH(Lists!$L$13,$A$1:$AJ$1,0)),9,2))))),""))</f>
        <v/>
      </c>
      <c r="BF151" s="22">
        <f>IF(AT151="","",IFERROR(TRIM(INDEX($A151:$AJ151,MATCH(Lists!$L$14,$A$1:$AJ$1,0))&amp;""),""))</f>
        <v/>
      </c>
      <c r="BG151" s="23">
        <f>IF(AT151="","",IFERROR(IF(ISNUMBER(INDEX($A151:$AJ151,MATCH(Lists!$L$15,$A$1:$AJ$1,0))),INDEX($A151:$AJ151,MATCH(Lists!$L$15,$A$1:$AJ$1,0)),DATE(VALUE(LEFT(IFERROR(TRIM(INDEX($A151:$AJ151,MATCH(Lists!$L$15,$A$1:$AJ$1,0))&amp;""),""),4)),VALUE(MID(IFERROR(TRIM(INDEX($A151:$AJ151,MATCH(Lists!$L$15,$A$1:$AJ$1,0))&amp;""),""),6,2)),VALUE(MID(IFERROR(TRIM(INDEX($A151:$AJ151,MATCH(Lists!$L$15,$A$1:$AJ$1,0))&amp;""),""),9,2)))+TIME(VALUE(MID(IFERROR(TRIM(INDEX($A151:$AJ151,MATCH(Lists!$L$15,$A$1:$AJ$1,0))&amp;""),""),12,2)),VALUE(MID(IFERROR(TRIM(INDEX($A151:$AJ151,MATCH(Lists!$L$15,$A$1:$AJ$1,0))&amp;""),""),15,2)),VALUE(MID(IFERROR(TRIM(INDEX($A151:$AJ151,MATCH(Lists!$L$15,$A$1:$AJ$1,0))&amp;""),""),18,2)))),""))</f>
        <v/>
      </c>
      <c r="BH151" s="22">
        <f>IF(AT151="","",IF(AL151="","New",AL151))</f>
        <v/>
      </c>
      <c r="BI151" s="22">
        <f>IF(AT151="",0,IF(OR(BH151="Hired",BH151="Not now"),0,1))</f>
        <v/>
      </c>
      <c r="BJ151" s="22">
        <f>IF(AT151="","",IF(COUNTIF(AN151:AQ151,"No")&gt;0,"Has a No",IF(COUNTIF(AN151:AQ151,"Yes")=4,"All yes","Still checking")))</f>
        <v/>
      </c>
      <c r="BK151" s="22">
        <f>IF(AT151="","",IF(AND(BH151="New",NOT(ISNUMBER(AM151)),ISNUMBER(BG151)),IF(Pipeline!$M$14-INT(BG151)&gt;Pipeline!$M$15,"Reply due",""),""))</f>
        <v/>
      </c>
      <c r="BL151" s="22">
        <f>IF(AT151="","",IF(AND(ISNUMBER(AM151),ISNUMBER(BG151)),MAX(0,AM151-INT(BG151)),""))</f>
        <v/>
      </c>
      <c r="BM151" s="22">
        <f>IF(BI151=0,0,IF(AND(OR('Shift match'!$B$5="",ISNUMBER(SEARCH('Shift match'!$B$5,AY151))),OR('Shift match'!$B$6="",ISNUMBER(SEARCH('Shift match'!$B$6,BA151)))),1,0))</f>
        <v/>
      </c>
      <c r="BN151" s="22">
        <f>IF(BM151=1,SUM($BM$2:BM151),"")</f>
        <v/>
      </c>
      <c r="BO151" s="22">
        <f>IF(AT151="",0,IF(AX151="",0,IF(COUNTIF($AX$2:AX151,AX151)=1,1,0)))</f>
        <v/>
      </c>
      <c r="BP151" s="22">
        <f>IF(BO151=1,SUM($BO$2:BO151),"")</f>
        <v/>
      </c>
    </row>
    <row r="152">
      <c r="AK152" s="19" t="n"/>
      <c r="AL152" s="24" t="n"/>
      <c r="AM152" s="25" t="n"/>
      <c r="AN152" s="24" t="n"/>
      <c r="AO152" s="24" t="n"/>
      <c r="AP152" s="24" t="n"/>
      <c r="AQ152" s="24" t="n"/>
      <c r="AR152" s="24" t="n"/>
      <c r="AS152" s="19" t="n"/>
      <c r="AT152" s="22">
        <f>IFERROR(TRIM(INDEX($A152:$AJ152,MATCH(Lists!$L$2,$A$1:$AJ$1,0))&amp;""),"")</f>
        <v/>
      </c>
      <c r="AU152" s="22">
        <f>IF(AT152="","",IFERROR(TRIM(INDEX($A152:$AJ152,MATCH(Lists!$L$3,$A$1:$AJ$1,0))&amp;""),""))</f>
        <v/>
      </c>
      <c r="AV152" s="22">
        <f>IF(AT152="","",LOWER(IFERROR(TRIM(INDEX($A152:$AJ152,MATCH(Lists!$L$4,$A$1:$AJ$1,0))&amp;""),"")))</f>
        <v/>
      </c>
      <c r="AW152" s="22">
        <f>IF(AT152="","",IFERROR(TRIM(INDEX($A152:$AJ152,MATCH(Lists!$L$5,$A$1:$AJ$1,0))&amp;""),""))</f>
        <v/>
      </c>
      <c r="AX152" s="22">
        <f>IF(AT152="","",IFERROR(TRIM(INDEX($A152:$AJ152,MATCH(Lists!$L$6,$A$1:$AJ$1,0))&amp;""),""))</f>
        <v/>
      </c>
      <c r="AY152" s="22">
        <f>IF(AT152="","",IFERROR(TRIM(INDEX($A152:$AJ152,MATCH(Lists!$L$7,$A$1:$AJ$1,0))&amp;""),""))</f>
        <v/>
      </c>
      <c r="AZ152" s="22">
        <f>IF(AT152="","",IFERROR(TRIM(INDEX($A152:$AJ152,MATCH(Lists!$L$8,$A$1:$AJ$1,0))&amp;""),""))</f>
        <v/>
      </c>
      <c r="BA152" s="22">
        <f>IF(AT152="","",IFERROR(TRIM(INDEX($A152:$AJ152,MATCH(Lists!$L$9,$A$1:$AJ$1,0))&amp;""),""))</f>
        <v/>
      </c>
      <c r="BB152" s="22">
        <f>IF(AT152="","",IFERROR(TRIM(INDEX($A152:$AJ152,MATCH(Lists!$L$10,$A$1:$AJ$1,0))&amp;""),""))</f>
        <v/>
      </c>
      <c r="BC152" s="22">
        <f>IF(AT152="","",IFERROR(TRIM(INDEX($A152:$AJ152,MATCH(Lists!$L$11,$A$1:$AJ$1,0))&amp;""),""))</f>
        <v/>
      </c>
      <c r="BD152" s="22">
        <f>IF(AT152="","",IFERROR(TRIM(INDEX($A152:$AJ152,MATCH(Lists!$L$12,$A$1:$AJ$1,0))&amp;""),""))</f>
        <v/>
      </c>
      <c r="BE152" s="23">
        <f>IF(AT152="","",IFERROR(IF(TRIM(INDEX($A152:$AJ152,MATCH(Lists!$L$13,$A$1:$AJ$1,0))&amp;"")="","",IF(ISNUMBER(INDEX($A152:$AJ152,MATCH(Lists!$L$13,$A$1:$AJ$1,0))),INT(INDEX($A152:$AJ152,MATCH(Lists!$L$13,$A$1:$AJ$1,0))),DATE(VALUE(LEFT(INDEX($A152:$AJ152,MATCH(Lists!$L$13,$A$1:$AJ$1,0)),4)),VALUE(MID(INDEX($A152:$AJ152,MATCH(Lists!$L$13,$A$1:$AJ$1,0)),6,2)),VALUE(MID(INDEX($A152:$AJ152,MATCH(Lists!$L$13,$A$1:$AJ$1,0)),9,2))))),""))</f>
        <v/>
      </c>
      <c r="BF152" s="22">
        <f>IF(AT152="","",IFERROR(TRIM(INDEX($A152:$AJ152,MATCH(Lists!$L$14,$A$1:$AJ$1,0))&amp;""),""))</f>
        <v/>
      </c>
      <c r="BG152" s="23">
        <f>IF(AT152="","",IFERROR(IF(ISNUMBER(INDEX($A152:$AJ152,MATCH(Lists!$L$15,$A$1:$AJ$1,0))),INDEX($A152:$AJ152,MATCH(Lists!$L$15,$A$1:$AJ$1,0)),DATE(VALUE(LEFT(IFERROR(TRIM(INDEX($A152:$AJ152,MATCH(Lists!$L$15,$A$1:$AJ$1,0))&amp;""),""),4)),VALUE(MID(IFERROR(TRIM(INDEX($A152:$AJ152,MATCH(Lists!$L$15,$A$1:$AJ$1,0))&amp;""),""),6,2)),VALUE(MID(IFERROR(TRIM(INDEX($A152:$AJ152,MATCH(Lists!$L$15,$A$1:$AJ$1,0))&amp;""),""),9,2)))+TIME(VALUE(MID(IFERROR(TRIM(INDEX($A152:$AJ152,MATCH(Lists!$L$15,$A$1:$AJ$1,0))&amp;""),""),12,2)),VALUE(MID(IFERROR(TRIM(INDEX($A152:$AJ152,MATCH(Lists!$L$15,$A$1:$AJ$1,0))&amp;""),""),15,2)),VALUE(MID(IFERROR(TRIM(INDEX($A152:$AJ152,MATCH(Lists!$L$15,$A$1:$AJ$1,0))&amp;""),""),18,2)))),""))</f>
        <v/>
      </c>
      <c r="BH152" s="22">
        <f>IF(AT152="","",IF(AL152="","New",AL152))</f>
        <v/>
      </c>
      <c r="BI152" s="22">
        <f>IF(AT152="",0,IF(OR(BH152="Hired",BH152="Not now"),0,1))</f>
        <v/>
      </c>
      <c r="BJ152" s="22">
        <f>IF(AT152="","",IF(COUNTIF(AN152:AQ152,"No")&gt;0,"Has a No",IF(COUNTIF(AN152:AQ152,"Yes")=4,"All yes","Still checking")))</f>
        <v/>
      </c>
      <c r="BK152" s="22">
        <f>IF(AT152="","",IF(AND(BH152="New",NOT(ISNUMBER(AM152)),ISNUMBER(BG152)),IF(Pipeline!$M$14-INT(BG152)&gt;Pipeline!$M$15,"Reply due",""),""))</f>
        <v/>
      </c>
      <c r="BL152" s="22">
        <f>IF(AT152="","",IF(AND(ISNUMBER(AM152),ISNUMBER(BG152)),MAX(0,AM152-INT(BG152)),""))</f>
        <v/>
      </c>
      <c r="BM152" s="22">
        <f>IF(BI152=0,0,IF(AND(OR('Shift match'!$B$5="",ISNUMBER(SEARCH('Shift match'!$B$5,AY152))),OR('Shift match'!$B$6="",ISNUMBER(SEARCH('Shift match'!$B$6,BA152)))),1,0))</f>
        <v/>
      </c>
      <c r="BN152" s="22">
        <f>IF(BM152=1,SUM($BM$2:BM152),"")</f>
        <v/>
      </c>
      <c r="BO152" s="22">
        <f>IF(AT152="",0,IF(AX152="",0,IF(COUNTIF($AX$2:AX152,AX152)=1,1,0)))</f>
        <v/>
      </c>
      <c r="BP152" s="22">
        <f>IF(BO152=1,SUM($BO$2:BO152),"")</f>
        <v/>
      </c>
    </row>
    <row r="153">
      <c r="AK153" s="19" t="n"/>
      <c r="AL153" s="24" t="n"/>
      <c r="AM153" s="25" t="n"/>
      <c r="AN153" s="24" t="n"/>
      <c r="AO153" s="24" t="n"/>
      <c r="AP153" s="24" t="n"/>
      <c r="AQ153" s="24" t="n"/>
      <c r="AR153" s="24" t="n"/>
      <c r="AS153" s="19" t="n"/>
      <c r="AT153" s="22">
        <f>IFERROR(TRIM(INDEX($A153:$AJ153,MATCH(Lists!$L$2,$A$1:$AJ$1,0))&amp;""),"")</f>
        <v/>
      </c>
      <c r="AU153" s="22">
        <f>IF(AT153="","",IFERROR(TRIM(INDEX($A153:$AJ153,MATCH(Lists!$L$3,$A$1:$AJ$1,0))&amp;""),""))</f>
        <v/>
      </c>
      <c r="AV153" s="22">
        <f>IF(AT153="","",LOWER(IFERROR(TRIM(INDEX($A153:$AJ153,MATCH(Lists!$L$4,$A$1:$AJ$1,0))&amp;""),"")))</f>
        <v/>
      </c>
      <c r="AW153" s="22">
        <f>IF(AT153="","",IFERROR(TRIM(INDEX($A153:$AJ153,MATCH(Lists!$L$5,$A$1:$AJ$1,0))&amp;""),""))</f>
        <v/>
      </c>
      <c r="AX153" s="22">
        <f>IF(AT153="","",IFERROR(TRIM(INDEX($A153:$AJ153,MATCH(Lists!$L$6,$A$1:$AJ$1,0))&amp;""),""))</f>
        <v/>
      </c>
      <c r="AY153" s="22">
        <f>IF(AT153="","",IFERROR(TRIM(INDEX($A153:$AJ153,MATCH(Lists!$L$7,$A$1:$AJ$1,0))&amp;""),""))</f>
        <v/>
      </c>
      <c r="AZ153" s="22">
        <f>IF(AT153="","",IFERROR(TRIM(INDEX($A153:$AJ153,MATCH(Lists!$L$8,$A$1:$AJ$1,0))&amp;""),""))</f>
        <v/>
      </c>
      <c r="BA153" s="22">
        <f>IF(AT153="","",IFERROR(TRIM(INDEX($A153:$AJ153,MATCH(Lists!$L$9,$A$1:$AJ$1,0))&amp;""),""))</f>
        <v/>
      </c>
      <c r="BB153" s="22">
        <f>IF(AT153="","",IFERROR(TRIM(INDEX($A153:$AJ153,MATCH(Lists!$L$10,$A$1:$AJ$1,0))&amp;""),""))</f>
        <v/>
      </c>
      <c r="BC153" s="22">
        <f>IF(AT153="","",IFERROR(TRIM(INDEX($A153:$AJ153,MATCH(Lists!$L$11,$A$1:$AJ$1,0))&amp;""),""))</f>
        <v/>
      </c>
      <c r="BD153" s="22">
        <f>IF(AT153="","",IFERROR(TRIM(INDEX($A153:$AJ153,MATCH(Lists!$L$12,$A$1:$AJ$1,0))&amp;""),""))</f>
        <v/>
      </c>
      <c r="BE153" s="23">
        <f>IF(AT153="","",IFERROR(IF(TRIM(INDEX($A153:$AJ153,MATCH(Lists!$L$13,$A$1:$AJ$1,0))&amp;"")="","",IF(ISNUMBER(INDEX($A153:$AJ153,MATCH(Lists!$L$13,$A$1:$AJ$1,0))),INT(INDEX($A153:$AJ153,MATCH(Lists!$L$13,$A$1:$AJ$1,0))),DATE(VALUE(LEFT(INDEX($A153:$AJ153,MATCH(Lists!$L$13,$A$1:$AJ$1,0)),4)),VALUE(MID(INDEX($A153:$AJ153,MATCH(Lists!$L$13,$A$1:$AJ$1,0)),6,2)),VALUE(MID(INDEX($A153:$AJ153,MATCH(Lists!$L$13,$A$1:$AJ$1,0)),9,2))))),""))</f>
        <v/>
      </c>
      <c r="BF153" s="22">
        <f>IF(AT153="","",IFERROR(TRIM(INDEX($A153:$AJ153,MATCH(Lists!$L$14,$A$1:$AJ$1,0))&amp;""),""))</f>
        <v/>
      </c>
      <c r="BG153" s="23">
        <f>IF(AT153="","",IFERROR(IF(ISNUMBER(INDEX($A153:$AJ153,MATCH(Lists!$L$15,$A$1:$AJ$1,0))),INDEX($A153:$AJ153,MATCH(Lists!$L$15,$A$1:$AJ$1,0)),DATE(VALUE(LEFT(IFERROR(TRIM(INDEX($A153:$AJ153,MATCH(Lists!$L$15,$A$1:$AJ$1,0))&amp;""),""),4)),VALUE(MID(IFERROR(TRIM(INDEX($A153:$AJ153,MATCH(Lists!$L$15,$A$1:$AJ$1,0))&amp;""),""),6,2)),VALUE(MID(IFERROR(TRIM(INDEX($A153:$AJ153,MATCH(Lists!$L$15,$A$1:$AJ$1,0))&amp;""),""),9,2)))+TIME(VALUE(MID(IFERROR(TRIM(INDEX($A153:$AJ153,MATCH(Lists!$L$15,$A$1:$AJ$1,0))&amp;""),""),12,2)),VALUE(MID(IFERROR(TRIM(INDEX($A153:$AJ153,MATCH(Lists!$L$15,$A$1:$AJ$1,0))&amp;""),""),15,2)),VALUE(MID(IFERROR(TRIM(INDEX($A153:$AJ153,MATCH(Lists!$L$15,$A$1:$AJ$1,0))&amp;""),""),18,2)))),""))</f>
        <v/>
      </c>
      <c r="BH153" s="22">
        <f>IF(AT153="","",IF(AL153="","New",AL153))</f>
        <v/>
      </c>
      <c r="BI153" s="22">
        <f>IF(AT153="",0,IF(OR(BH153="Hired",BH153="Not now"),0,1))</f>
        <v/>
      </c>
      <c r="BJ153" s="22">
        <f>IF(AT153="","",IF(COUNTIF(AN153:AQ153,"No")&gt;0,"Has a No",IF(COUNTIF(AN153:AQ153,"Yes")=4,"All yes","Still checking")))</f>
        <v/>
      </c>
      <c r="BK153" s="22">
        <f>IF(AT153="","",IF(AND(BH153="New",NOT(ISNUMBER(AM153)),ISNUMBER(BG153)),IF(Pipeline!$M$14-INT(BG153)&gt;Pipeline!$M$15,"Reply due",""),""))</f>
        <v/>
      </c>
      <c r="BL153" s="22">
        <f>IF(AT153="","",IF(AND(ISNUMBER(AM153),ISNUMBER(BG153)),MAX(0,AM153-INT(BG153)),""))</f>
        <v/>
      </c>
      <c r="BM153" s="22">
        <f>IF(BI153=0,0,IF(AND(OR('Shift match'!$B$5="",ISNUMBER(SEARCH('Shift match'!$B$5,AY153))),OR('Shift match'!$B$6="",ISNUMBER(SEARCH('Shift match'!$B$6,BA153)))),1,0))</f>
        <v/>
      </c>
      <c r="BN153" s="22">
        <f>IF(BM153=1,SUM($BM$2:BM153),"")</f>
        <v/>
      </c>
      <c r="BO153" s="22">
        <f>IF(AT153="",0,IF(AX153="",0,IF(COUNTIF($AX$2:AX153,AX153)=1,1,0)))</f>
        <v/>
      </c>
      <c r="BP153" s="22">
        <f>IF(BO153=1,SUM($BO$2:BO153),"")</f>
        <v/>
      </c>
    </row>
    <row r="154">
      <c r="AK154" s="19" t="n"/>
      <c r="AL154" s="24" t="n"/>
      <c r="AM154" s="25" t="n"/>
      <c r="AN154" s="24" t="n"/>
      <c r="AO154" s="24" t="n"/>
      <c r="AP154" s="24" t="n"/>
      <c r="AQ154" s="24" t="n"/>
      <c r="AR154" s="24" t="n"/>
      <c r="AS154" s="19" t="n"/>
      <c r="AT154" s="22">
        <f>IFERROR(TRIM(INDEX($A154:$AJ154,MATCH(Lists!$L$2,$A$1:$AJ$1,0))&amp;""),"")</f>
        <v/>
      </c>
      <c r="AU154" s="22">
        <f>IF(AT154="","",IFERROR(TRIM(INDEX($A154:$AJ154,MATCH(Lists!$L$3,$A$1:$AJ$1,0))&amp;""),""))</f>
        <v/>
      </c>
      <c r="AV154" s="22">
        <f>IF(AT154="","",LOWER(IFERROR(TRIM(INDEX($A154:$AJ154,MATCH(Lists!$L$4,$A$1:$AJ$1,0))&amp;""),"")))</f>
        <v/>
      </c>
      <c r="AW154" s="22">
        <f>IF(AT154="","",IFERROR(TRIM(INDEX($A154:$AJ154,MATCH(Lists!$L$5,$A$1:$AJ$1,0))&amp;""),""))</f>
        <v/>
      </c>
      <c r="AX154" s="22">
        <f>IF(AT154="","",IFERROR(TRIM(INDEX($A154:$AJ154,MATCH(Lists!$L$6,$A$1:$AJ$1,0))&amp;""),""))</f>
        <v/>
      </c>
      <c r="AY154" s="22">
        <f>IF(AT154="","",IFERROR(TRIM(INDEX($A154:$AJ154,MATCH(Lists!$L$7,$A$1:$AJ$1,0))&amp;""),""))</f>
        <v/>
      </c>
      <c r="AZ154" s="22">
        <f>IF(AT154="","",IFERROR(TRIM(INDEX($A154:$AJ154,MATCH(Lists!$L$8,$A$1:$AJ$1,0))&amp;""),""))</f>
        <v/>
      </c>
      <c r="BA154" s="22">
        <f>IF(AT154="","",IFERROR(TRIM(INDEX($A154:$AJ154,MATCH(Lists!$L$9,$A$1:$AJ$1,0))&amp;""),""))</f>
        <v/>
      </c>
      <c r="BB154" s="22">
        <f>IF(AT154="","",IFERROR(TRIM(INDEX($A154:$AJ154,MATCH(Lists!$L$10,$A$1:$AJ$1,0))&amp;""),""))</f>
        <v/>
      </c>
      <c r="BC154" s="22">
        <f>IF(AT154="","",IFERROR(TRIM(INDEX($A154:$AJ154,MATCH(Lists!$L$11,$A$1:$AJ$1,0))&amp;""),""))</f>
        <v/>
      </c>
      <c r="BD154" s="22">
        <f>IF(AT154="","",IFERROR(TRIM(INDEX($A154:$AJ154,MATCH(Lists!$L$12,$A$1:$AJ$1,0))&amp;""),""))</f>
        <v/>
      </c>
      <c r="BE154" s="23">
        <f>IF(AT154="","",IFERROR(IF(TRIM(INDEX($A154:$AJ154,MATCH(Lists!$L$13,$A$1:$AJ$1,0))&amp;"")="","",IF(ISNUMBER(INDEX($A154:$AJ154,MATCH(Lists!$L$13,$A$1:$AJ$1,0))),INT(INDEX($A154:$AJ154,MATCH(Lists!$L$13,$A$1:$AJ$1,0))),DATE(VALUE(LEFT(INDEX($A154:$AJ154,MATCH(Lists!$L$13,$A$1:$AJ$1,0)),4)),VALUE(MID(INDEX($A154:$AJ154,MATCH(Lists!$L$13,$A$1:$AJ$1,0)),6,2)),VALUE(MID(INDEX($A154:$AJ154,MATCH(Lists!$L$13,$A$1:$AJ$1,0)),9,2))))),""))</f>
        <v/>
      </c>
      <c r="BF154" s="22">
        <f>IF(AT154="","",IFERROR(TRIM(INDEX($A154:$AJ154,MATCH(Lists!$L$14,$A$1:$AJ$1,0))&amp;""),""))</f>
        <v/>
      </c>
      <c r="BG154" s="23">
        <f>IF(AT154="","",IFERROR(IF(ISNUMBER(INDEX($A154:$AJ154,MATCH(Lists!$L$15,$A$1:$AJ$1,0))),INDEX($A154:$AJ154,MATCH(Lists!$L$15,$A$1:$AJ$1,0)),DATE(VALUE(LEFT(IFERROR(TRIM(INDEX($A154:$AJ154,MATCH(Lists!$L$15,$A$1:$AJ$1,0))&amp;""),""),4)),VALUE(MID(IFERROR(TRIM(INDEX($A154:$AJ154,MATCH(Lists!$L$15,$A$1:$AJ$1,0))&amp;""),""),6,2)),VALUE(MID(IFERROR(TRIM(INDEX($A154:$AJ154,MATCH(Lists!$L$15,$A$1:$AJ$1,0))&amp;""),""),9,2)))+TIME(VALUE(MID(IFERROR(TRIM(INDEX($A154:$AJ154,MATCH(Lists!$L$15,$A$1:$AJ$1,0))&amp;""),""),12,2)),VALUE(MID(IFERROR(TRIM(INDEX($A154:$AJ154,MATCH(Lists!$L$15,$A$1:$AJ$1,0))&amp;""),""),15,2)),VALUE(MID(IFERROR(TRIM(INDEX($A154:$AJ154,MATCH(Lists!$L$15,$A$1:$AJ$1,0))&amp;""),""),18,2)))),""))</f>
        <v/>
      </c>
      <c r="BH154" s="22">
        <f>IF(AT154="","",IF(AL154="","New",AL154))</f>
        <v/>
      </c>
      <c r="BI154" s="22">
        <f>IF(AT154="",0,IF(OR(BH154="Hired",BH154="Not now"),0,1))</f>
        <v/>
      </c>
      <c r="BJ154" s="22">
        <f>IF(AT154="","",IF(COUNTIF(AN154:AQ154,"No")&gt;0,"Has a No",IF(COUNTIF(AN154:AQ154,"Yes")=4,"All yes","Still checking")))</f>
        <v/>
      </c>
      <c r="BK154" s="22">
        <f>IF(AT154="","",IF(AND(BH154="New",NOT(ISNUMBER(AM154)),ISNUMBER(BG154)),IF(Pipeline!$M$14-INT(BG154)&gt;Pipeline!$M$15,"Reply due",""),""))</f>
        <v/>
      </c>
      <c r="BL154" s="22">
        <f>IF(AT154="","",IF(AND(ISNUMBER(AM154),ISNUMBER(BG154)),MAX(0,AM154-INT(BG154)),""))</f>
        <v/>
      </c>
      <c r="BM154" s="22">
        <f>IF(BI154=0,0,IF(AND(OR('Shift match'!$B$5="",ISNUMBER(SEARCH('Shift match'!$B$5,AY154))),OR('Shift match'!$B$6="",ISNUMBER(SEARCH('Shift match'!$B$6,BA154)))),1,0))</f>
        <v/>
      </c>
      <c r="BN154" s="22">
        <f>IF(BM154=1,SUM($BM$2:BM154),"")</f>
        <v/>
      </c>
      <c r="BO154" s="22">
        <f>IF(AT154="",0,IF(AX154="",0,IF(COUNTIF($AX$2:AX154,AX154)=1,1,0)))</f>
        <v/>
      </c>
      <c r="BP154" s="22">
        <f>IF(BO154=1,SUM($BO$2:BO154),"")</f>
        <v/>
      </c>
    </row>
    <row r="155">
      <c r="AK155" s="19" t="n"/>
      <c r="AL155" s="24" t="n"/>
      <c r="AM155" s="25" t="n"/>
      <c r="AN155" s="24" t="n"/>
      <c r="AO155" s="24" t="n"/>
      <c r="AP155" s="24" t="n"/>
      <c r="AQ155" s="24" t="n"/>
      <c r="AR155" s="24" t="n"/>
      <c r="AS155" s="19" t="n"/>
      <c r="AT155" s="22">
        <f>IFERROR(TRIM(INDEX($A155:$AJ155,MATCH(Lists!$L$2,$A$1:$AJ$1,0))&amp;""),"")</f>
        <v/>
      </c>
      <c r="AU155" s="22">
        <f>IF(AT155="","",IFERROR(TRIM(INDEX($A155:$AJ155,MATCH(Lists!$L$3,$A$1:$AJ$1,0))&amp;""),""))</f>
        <v/>
      </c>
      <c r="AV155" s="22">
        <f>IF(AT155="","",LOWER(IFERROR(TRIM(INDEX($A155:$AJ155,MATCH(Lists!$L$4,$A$1:$AJ$1,0))&amp;""),"")))</f>
        <v/>
      </c>
      <c r="AW155" s="22">
        <f>IF(AT155="","",IFERROR(TRIM(INDEX($A155:$AJ155,MATCH(Lists!$L$5,$A$1:$AJ$1,0))&amp;""),""))</f>
        <v/>
      </c>
      <c r="AX155" s="22">
        <f>IF(AT155="","",IFERROR(TRIM(INDEX($A155:$AJ155,MATCH(Lists!$L$6,$A$1:$AJ$1,0))&amp;""),""))</f>
        <v/>
      </c>
      <c r="AY155" s="22">
        <f>IF(AT155="","",IFERROR(TRIM(INDEX($A155:$AJ155,MATCH(Lists!$L$7,$A$1:$AJ$1,0))&amp;""),""))</f>
        <v/>
      </c>
      <c r="AZ155" s="22">
        <f>IF(AT155="","",IFERROR(TRIM(INDEX($A155:$AJ155,MATCH(Lists!$L$8,$A$1:$AJ$1,0))&amp;""),""))</f>
        <v/>
      </c>
      <c r="BA155" s="22">
        <f>IF(AT155="","",IFERROR(TRIM(INDEX($A155:$AJ155,MATCH(Lists!$L$9,$A$1:$AJ$1,0))&amp;""),""))</f>
        <v/>
      </c>
      <c r="BB155" s="22">
        <f>IF(AT155="","",IFERROR(TRIM(INDEX($A155:$AJ155,MATCH(Lists!$L$10,$A$1:$AJ$1,0))&amp;""),""))</f>
        <v/>
      </c>
      <c r="BC155" s="22">
        <f>IF(AT155="","",IFERROR(TRIM(INDEX($A155:$AJ155,MATCH(Lists!$L$11,$A$1:$AJ$1,0))&amp;""),""))</f>
        <v/>
      </c>
      <c r="BD155" s="22">
        <f>IF(AT155="","",IFERROR(TRIM(INDEX($A155:$AJ155,MATCH(Lists!$L$12,$A$1:$AJ$1,0))&amp;""),""))</f>
        <v/>
      </c>
      <c r="BE155" s="23">
        <f>IF(AT155="","",IFERROR(IF(TRIM(INDEX($A155:$AJ155,MATCH(Lists!$L$13,$A$1:$AJ$1,0))&amp;"")="","",IF(ISNUMBER(INDEX($A155:$AJ155,MATCH(Lists!$L$13,$A$1:$AJ$1,0))),INT(INDEX($A155:$AJ155,MATCH(Lists!$L$13,$A$1:$AJ$1,0))),DATE(VALUE(LEFT(INDEX($A155:$AJ155,MATCH(Lists!$L$13,$A$1:$AJ$1,0)),4)),VALUE(MID(INDEX($A155:$AJ155,MATCH(Lists!$L$13,$A$1:$AJ$1,0)),6,2)),VALUE(MID(INDEX($A155:$AJ155,MATCH(Lists!$L$13,$A$1:$AJ$1,0)),9,2))))),""))</f>
        <v/>
      </c>
      <c r="BF155" s="22">
        <f>IF(AT155="","",IFERROR(TRIM(INDEX($A155:$AJ155,MATCH(Lists!$L$14,$A$1:$AJ$1,0))&amp;""),""))</f>
        <v/>
      </c>
      <c r="BG155" s="23">
        <f>IF(AT155="","",IFERROR(IF(ISNUMBER(INDEX($A155:$AJ155,MATCH(Lists!$L$15,$A$1:$AJ$1,0))),INDEX($A155:$AJ155,MATCH(Lists!$L$15,$A$1:$AJ$1,0)),DATE(VALUE(LEFT(IFERROR(TRIM(INDEX($A155:$AJ155,MATCH(Lists!$L$15,$A$1:$AJ$1,0))&amp;""),""),4)),VALUE(MID(IFERROR(TRIM(INDEX($A155:$AJ155,MATCH(Lists!$L$15,$A$1:$AJ$1,0))&amp;""),""),6,2)),VALUE(MID(IFERROR(TRIM(INDEX($A155:$AJ155,MATCH(Lists!$L$15,$A$1:$AJ$1,0))&amp;""),""),9,2)))+TIME(VALUE(MID(IFERROR(TRIM(INDEX($A155:$AJ155,MATCH(Lists!$L$15,$A$1:$AJ$1,0))&amp;""),""),12,2)),VALUE(MID(IFERROR(TRIM(INDEX($A155:$AJ155,MATCH(Lists!$L$15,$A$1:$AJ$1,0))&amp;""),""),15,2)),VALUE(MID(IFERROR(TRIM(INDEX($A155:$AJ155,MATCH(Lists!$L$15,$A$1:$AJ$1,0))&amp;""),""),18,2)))),""))</f>
        <v/>
      </c>
      <c r="BH155" s="22">
        <f>IF(AT155="","",IF(AL155="","New",AL155))</f>
        <v/>
      </c>
      <c r="BI155" s="22">
        <f>IF(AT155="",0,IF(OR(BH155="Hired",BH155="Not now"),0,1))</f>
        <v/>
      </c>
      <c r="BJ155" s="22">
        <f>IF(AT155="","",IF(COUNTIF(AN155:AQ155,"No")&gt;0,"Has a No",IF(COUNTIF(AN155:AQ155,"Yes")=4,"All yes","Still checking")))</f>
        <v/>
      </c>
      <c r="BK155" s="22">
        <f>IF(AT155="","",IF(AND(BH155="New",NOT(ISNUMBER(AM155)),ISNUMBER(BG155)),IF(Pipeline!$M$14-INT(BG155)&gt;Pipeline!$M$15,"Reply due",""),""))</f>
        <v/>
      </c>
      <c r="BL155" s="22">
        <f>IF(AT155="","",IF(AND(ISNUMBER(AM155),ISNUMBER(BG155)),MAX(0,AM155-INT(BG155)),""))</f>
        <v/>
      </c>
      <c r="BM155" s="22">
        <f>IF(BI155=0,0,IF(AND(OR('Shift match'!$B$5="",ISNUMBER(SEARCH('Shift match'!$B$5,AY155))),OR('Shift match'!$B$6="",ISNUMBER(SEARCH('Shift match'!$B$6,BA155)))),1,0))</f>
        <v/>
      </c>
      <c r="BN155" s="22">
        <f>IF(BM155=1,SUM($BM$2:BM155),"")</f>
        <v/>
      </c>
      <c r="BO155" s="22">
        <f>IF(AT155="",0,IF(AX155="",0,IF(COUNTIF($AX$2:AX155,AX155)=1,1,0)))</f>
        <v/>
      </c>
      <c r="BP155" s="22">
        <f>IF(BO155=1,SUM($BO$2:BO155),"")</f>
        <v/>
      </c>
    </row>
    <row r="156">
      <c r="AK156" s="19" t="n"/>
      <c r="AL156" s="24" t="n"/>
      <c r="AM156" s="25" t="n"/>
      <c r="AN156" s="24" t="n"/>
      <c r="AO156" s="24" t="n"/>
      <c r="AP156" s="24" t="n"/>
      <c r="AQ156" s="24" t="n"/>
      <c r="AR156" s="24" t="n"/>
      <c r="AS156" s="19" t="n"/>
      <c r="AT156" s="22">
        <f>IFERROR(TRIM(INDEX($A156:$AJ156,MATCH(Lists!$L$2,$A$1:$AJ$1,0))&amp;""),"")</f>
        <v/>
      </c>
      <c r="AU156" s="22">
        <f>IF(AT156="","",IFERROR(TRIM(INDEX($A156:$AJ156,MATCH(Lists!$L$3,$A$1:$AJ$1,0))&amp;""),""))</f>
        <v/>
      </c>
      <c r="AV156" s="22">
        <f>IF(AT156="","",LOWER(IFERROR(TRIM(INDEX($A156:$AJ156,MATCH(Lists!$L$4,$A$1:$AJ$1,0))&amp;""),"")))</f>
        <v/>
      </c>
      <c r="AW156" s="22">
        <f>IF(AT156="","",IFERROR(TRIM(INDEX($A156:$AJ156,MATCH(Lists!$L$5,$A$1:$AJ$1,0))&amp;""),""))</f>
        <v/>
      </c>
      <c r="AX156" s="22">
        <f>IF(AT156="","",IFERROR(TRIM(INDEX($A156:$AJ156,MATCH(Lists!$L$6,$A$1:$AJ$1,0))&amp;""),""))</f>
        <v/>
      </c>
      <c r="AY156" s="22">
        <f>IF(AT156="","",IFERROR(TRIM(INDEX($A156:$AJ156,MATCH(Lists!$L$7,$A$1:$AJ$1,0))&amp;""),""))</f>
        <v/>
      </c>
      <c r="AZ156" s="22">
        <f>IF(AT156="","",IFERROR(TRIM(INDEX($A156:$AJ156,MATCH(Lists!$L$8,$A$1:$AJ$1,0))&amp;""),""))</f>
        <v/>
      </c>
      <c r="BA156" s="22">
        <f>IF(AT156="","",IFERROR(TRIM(INDEX($A156:$AJ156,MATCH(Lists!$L$9,$A$1:$AJ$1,0))&amp;""),""))</f>
        <v/>
      </c>
      <c r="BB156" s="22">
        <f>IF(AT156="","",IFERROR(TRIM(INDEX($A156:$AJ156,MATCH(Lists!$L$10,$A$1:$AJ$1,0))&amp;""),""))</f>
        <v/>
      </c>
      <c r="BC156" s="22">
        <f>IF(AT156="","",IFERROR(TRIM(INDEX($A156:$AJ156,MATCH(Lists!$L$11,$A$1:$AJ$1,0))&amp;""),""))</f>
        <v/>
      </c>
      <c r="BD156" s="22">
        <f>IF(AT156="","",IFERROR(TRIM(INDEX($A156:$AJ156,MATCH(Lists!$L$12,$A$1:$AJ$1,0))&amp;""),""))</f>
        <v/>
      </c>
      <c r="BE156" s="23">
        <f>IF(AT156="","",IFERROR(IF(TRIM(INDEX($A156:$AJ156,MATCH(Lists!$L$13,$A$1:$AJ$1,0))&amp;"")="","",IF(ISNUMBER(INDEX($A156:$AJ156,MATCH(Lists!$L$13,$A$1:$AJ$1,0))),INT(INDEX($A156:$AJ156,MATCH(Lists!$L$13,$A$1:$AJ$1,0))),DATE(VALUE(LEFT(INDEX($A156:$AJ156,MATCH(Lists!$L$13,$A$1:$AJ$1,0)),4)),VALUE(MID(INDEX($A156:$AJ156,MATCH(Lists!$L$13,$A$1:$AJ$1,0)),6,2)),VALUE(MID(INDEX($A156:$AJ156,MATCH(Lists!$L$13,$A$1:$AJ$1,0)),9,2))))),""))</f>
        <v/>
      </c>
      <c r="BF156" s="22">
        <f>IF(AT156="","",IFERROR(TRIM(INDEX($A156:$AJ156,MATCH(Lists!$L$14,$A$1:$AJ$1,0))&amp;""),""))</f>
        <v/>
      </c>
      <c r="BG156" s="23">
        <f>IF(AT156="","",IFERROR(IF(ISNUMBER(INDEX($A156:$AJ156,MATCH(Lists!$L$15,$A$1:$AJ$1,0))),INDEX($A156:$AJ156,MATCH(Lists!$L$15,$A$1:$AJ$1,0)),DATE(VALUE(LEFT(IFERROR(TRIM(INDEX($A156:$AJ156,MATCH(Lists!$L$15,$A$1:$AJ$1,0))&amp;""),""),4)),VALUE(MID(IFERROR(TRIM(INDEX($A156:$AJ156,MATCH(Lists!$L$15,$A$1:$AJ$1,0))&amp;""),""),6,2)),VALUE(MID(IFERROR(TRIM(INDEX($A156:$AJ156,MATCH(Lists!$L$15,$A$1:$AJ$1,0))&amp;""),""),9,2)))+TIME(VALUE(MID(IFERROR(TRIM(INDEX($A156:$AJ156,MATCH(Lists!$L$15,$A$1:$AJ$1,0))&amp;""),""),12,2)),VALUE(MID(IFERROR(TRIM(INDEX($A156:$AJ156,MATCH(Lists!$L$15,$A$1:$AJ$1,0))&amp;""),""),15,2)),VALUE(MID(IFERROR(TRIM(INDEX($A156:$AJ156,MATCH(Lists!$L$15,$A$1:$AJ$1,0))&amp;""),""),18,2)))),""))</f>
        <v/>
      </c>
      <c r="BH156" s="22">
        <f>IF(AT156="","",IF(AL156="","New",AL156))</f>
        <v/>
      </c>
      <c r="BI156" s="22">
        <f>IF(AT156="",0,IF(OR(BH156="Hired",BH156="Not now"),0,1))</f>
        <v/>
      </c>
      <c r="BJ156" s="22">
        <f>IF(AT156="","",IF(COUNTIF(AN156:AQ156,"No")&gt;0,"Has a No",IF(COUNTIF(AN156:AQ156,"Yes")=4,"All yes","Still checking")))</f>
        <v/>
      </c>
      <c r="BK156" s="22">
        <f>IF(AT156="","",IF(AND(BH156="New",NOT(ISNUMBER(AM156)),ISNUMBER(BG156)),IF(Pipeline!$M$14-INT(BG156)&gt;Pipeline!$M$15,"Reply due",""),""))</f>
        <v/>
      </c>
      <c r="BL156" s="22">
        <f>IF(AT156="","",IF(AND(ISNUMBER(AM156),ISNUMBER(BG156)),MAX(0,AM156-INT(BG156)),""))</f>
        <v/>
      </c>
      <c r="BM156" s="22">
        <f>IF(BI156=0,0,IF(AND(OR('Shift match'!$B$5="",ISNUMBER(SEARCH('Shift match'!$B$5,AY156))),OR('Shift match'!$B$6="",ISNUMBER(SEARCH('Shift match'!$B$6,BA156)))),1,0))</f>
        <v/>
      </c>
      <c r="BN156" s="22">
        <f>IF(BM156=1,SUM($BM$2:BM156),"")</f>
        <v/>
      </c>
      <c r="BO156" s="22">
        <f>IF(AT156="",0,IF(AX156="",0,IF(COUNTIF($AX$2:AX156,AX156)=1,1,0)))</f>
        <v/>
      </c>
      <c r="BP156" s="22">
        <f>IF(BO156=1,SUM($BO$2:BO156),"")</f>
        <v/>
      </c>
    </row>
    <row r="157">
      <c r="AK157" s="19" t="n"/>
      <c r="AL157" s="24" t="n"/>
      <c r="AM157" s="25" t="n"/>
      <c r="AN157" s="24" t="n"/>
      <c r="AO157" s="24" t="n"/>
      <c r="AP157" s="24" t="n"/>
      <c r="AQ157" s="24" t="n"/>
      <c r="AR157" s="24" t="n"/>
      <c r="AS157" s="19" t="n"/>
      <c r="AT157" s="22">
        <f>IFERROR(TRIM(INDEX($A157:$AJ157,MATCH(Lists!$L$2,$A$1:$AJ$1,0))&amp;""),"")</f>
        <v/>
      </c>
      <c r="AU157" s="22">
        <f>IF(AT157="","",IFERROR(TRIM(INDEX($A157:$AJ157,MATCH(Lists!$L$3,$A$1:$AJ$1,0))&amp;""),""))</f>
        <v/>
      </c>
      <c r="AV157" s="22">
        <f>IF(AT157="","",LOWER(IFERROR(TRIM(INDEX($A157:$AJ157,MATCH(Lists!$L$4,$A$1:$AJ$1,0))&amp;""),"")))</f>
        <v/>
      </c>
      <c r="AW157" s="22">
        <f>IF(AT157="","",IFERROR(TRIM(INDEX($A157:$AJ157,MATCH(Lists!$L$5,$A$1:$AJ$1,0))&amp;""),""))</f>
        <v/>
      </c>
      <c r="AX157" s="22">
        <f>IF(AT157="","",IFERROR(TRIM(INDEX($A157:$AJ157,MATCH(Lists!$L$6,$A$1:$AJ$1,0))&amp;""),""))</f>
        <v/>
      </c>
      <c r="AY157" s="22">
        <f>IF(AT157="","",IFERROR(TRIM(INDEX($A157:$AJ157,MATCH(Lists!$L$7,$A$1:$AJ$1,0))&amp;""),""))</f>
        <v/>
      </c>
      <c r="AZ157" s="22">
        <f>IF(AT157="","",IFERROR(TRIM(INDEX($A157:$AJ157,MATCH(Lists!$L$8,$A$1:$AJ$1,0))&amp;""),""))</f>
        <v/>
      </c>
      <c r="BA157" s="22">
        <f>IF(AT157="","",IFERROR(TRIM(INDEX($A157:$AJ157,MATCH(Lists!$L$9,$A$1:$AJ$1,0))&amp;""),""))</f>
        <v/>
      </c>
      <c r="BB157" s="22">
        <f>IF(AT157="","",IFERROR(TRIM(INDEX($A157:$AJ157,MATCH(Lists!$L$10,$A$1:$AJ$1,0))&amp;""),""))</f>
        <v/>
      </c>
      <c r="BC157" s="22">
        <f>IF(AT157="","",IFERROR(TRIM(INDEX($A157:$AJ157,MATCH(Lists!$L$11,$A$1:$AJ$1,0))&amp;""),""))</f>
        <v/>
      </c>
      <c r="BD157" s="22">
        <f>IF(AT157="","",IFERROR(TRIM(INDEX($A157:$AJ157,MATCH(Lists!$L$12,$A$1:$AJ$1,0))&amp;""),""))</f>
        <v/>
      </c>
      <c r="BE157" s="23">
        <f>IF(AT157="","",IFERROR(IF(TRIM(INDEX($A157:$AJ157,MATCH(Lists!$L$13,$A$1:$AJ$1,0))&amp;"")="","",IF(ISNUMBER(INDEX($A157:$AJ157,MATCH(Lists!$L$13,$A$1:$AJ$1,0))),INT(INDEX($A157:$AJ157,MATCH(Lists!$L$13,$A$1:$AJ$1,0))),DATE(VALUE(LEFT(INDEX($A157:$AJ157,MATCH(Lists!$L$13,$A$1:$AJ$1,0)),4)),VALUE(MID(INDEX($A157:$AJ157,MATCH(Lists!$L$13,$A$1:$AJ$1,0)),6,2)),VALUE(MID(INDEX($A157:$AJ157,MATCH(Lists!$L$13,$A$1:$AJ$1,0)),9,2))))),""))</f>
        <v/>
      </c>
      <c r="BF157" s="22">
        <f>IF(AT157="","",IFERROR(TRIM(INDEX($A157:$AJ157,MATCH(Lists!$L$14,$A$1:$AJ$1,0))&amp;""),""))</f>
        <v/>
      </c>
      <c r="BG157" s="23">
        <f>IF(AT157="","",IFERROR(IF(ISNUMBER(INDEX($A157:$AJ157,MATCH(Lists!$L$15,$A$1:$AJ$1,0))),INDEX($A157:$AJ157,MATCH(Lists!$L$15,$A$1:$AJ$1,0)),DATE(VALUE(LEFT(IFERROR(TRIM(INDEX($A157:$AJ157,MATCH(Lists!$L$15,$A$1:$AJ$1,0))&amp;""),""),4)),VALUE(MID(IFERROR(TRIM(INDEX($A157:$AJ157,MATCH(Lists!$L$15,$A$1:$AJ$1,0))&amp;""),""),6,2)),VALUE(MID(IFERROR(TRIM(INDEX($A157:$AJ157,MATCH(Lists!$L$15,$A$1:$AJ$1,0))&amp;""),""),9,2)))+TIME(VALUE(MID(IFERROR(TRIM(INDEX($A157:$AJ157,MATCH(Lists!$L$15,$A$1:$AJ$1,0))&amp;""),""),12,2)),VALUE(MID(IFERROR(TRIM(INDEX($A157:$AJ157,MATCH(Lists!$L$15,$A$1:$AJ$1,0))&amp;""),""),15,2)),VALUE(MID(IFERROR(TRIM(INDEX($A157:$AJ157,MATCH(Lists!$L$15,$A$1:$AJ$1,0))&amp;""),""),18,2)))),""))</f>
        <v/>
      </c>
      <c r="BH157" s="22">
        <f>IF(AT157="","",IF(AL157="","New",AL157))</f>
        <v/>
      </c>
      <c r="BI157" s="22">
        <f>IF(AT157="",0,IF(OR(BH157="Hired",BH157="Not now"),0,1))</f>
        <v/>
      </c>
      <c r="BJ157" s="22">
        <f>IF(AT157="","",IF(COUNTIF(AN157:AQ157,"No")&gt;0,"Has a No",IF(COUNTIF(AN157:AQ157,"Yes")=4,"All yes","Still checking")))</f>
        <v/>
      </c>
      <c r="BK157" s="22">
        <f>IF(AT157="","",IF(AND(BH157="New",NOT(ISNUMBER(AM157)),ISNUMBER(BG157)),IF(Pipeline!$M$14-INT(BG157)&gt;Pipeline!$M$15,"Reply due",""),""))</f>
        <v/>
      </c>
      <c r="BL157" s="22">
        <f>IF(AT157="","",IF(AND(ISNUMBER(AM157),ISNUMBER(BG157)),MAX(0,AM157-INT(BG157)),""))</f>
        <v/>
      </c>
      <c r="BM157" s="22">
        <f>IF(BI157=0,0,IF(AND(OR('Shift match'!$B$5="",ISNUMBER(SEARCH('Shift match'!$B$5,AY157))),OR('Shift match'!$B$6="",ISNUMBER(SEARCH('Shift match'!$B$6,BA157)))),1,0))</f>
        <v/>
      </c>
      <c r="BN157" s="22">
        <f>IF(BM157=1,SUM($BM$2:BM157),"")</f>
        <v/>
      </c>
      <c r="BO157" s="22">
        <f>IF(AT157="",0,IF(AX157="",0,IF(COUNTIF($AX$2:AX157,AX157)=1,1,0)))</f>
        <v/>
      </c>
      <c r="BP157" s="22">
        <f>IF(BO157=1,SUM($BO$2:BO157),"")</f>
        <v/>
      </c>
    </row>
    <row r="158">
      <c r="AK158" s="19" t="n"/>
      <c r="AL158" s="24" t="n"/>
      <c r="AM158" s="25" t="n"/>
      <c r="AN158" s="24" t="n"/>
      <c r="AO158" s="24" t="n"/>
      <c r="AP158" s="24" t="n"/>
      <c r="AQ158" s="24" t="n"/>
      <c r="AR158" s="24" t="n"/>
      <c r="AS158" s="19" t="n"/>
      <c r="AT158" s="22">
        <f>IFERROR(TRIM(INDEX($A158:$AJ158,MATCH(Lists!$L$2,$A$1:$AJ$1,0))&amp;""),"")</f>
        <v/>
      </c>
      <c r="AU158" s="22">
        <f>IF(AT158="","",IFERROR(TRIM(INDEX($A158:$AJ158,MATCH(Lists!$L$3,$A$1:$AJ$1,0))&amp;""),""))</f>
        <v/>
      </c>
      <c r="AV158" s="22">
        <f>IF(AT158="","",LOWER(IFERROR(TRIM(INDEX($A158:$AJ158,MATCH(Lists!$L$4,$A$1:$AJ$1,0))&amp;""),"")))</f>
        <v/>
      </c>
      <c r="AW158" s="22">
        <f>IF(AT158="","",IFERROR(TRIM(INDEX($A158:$AJ158,MATCH(Lists!$L$5,$A$1:$AJ$1,0))&amp;""),""))</f>
        <v/>
      </c>
      <c r="AX158" s="22">
        <f>IF(AT158="","",IFERROR(TRIM(INDEX($A158:$AJ158,MATCH(Lists!$L$6,$A$1:$AJ$1,0))&amp;""),""))</f>
        <v/>
      </c>
      <c r="AY158" s="22">
        <f>IF(AT158="","",IFERROR(TRIM(INDEX($A158:$AJ158,MATCH(Lists!$L$7,$A$1:$AJ$1,0))&amp;""),""))</f>
        <v/>
      </c>
      <c r="AZ158" s="22">
        <f>IF(AT158="","",IFERROR(TRIM(INDEX($A158:$AJ158,MATCH(Lists!$L$8,$A$1:$AJ$1,0))&amp;""),""))</f>
        <v/>
      </c>
      <c r="BA158" s="22">
        <f>IF(AT158="","",IFERROR(TRIM(INDEX($A158:$AJ158,MATCH(Lists!$L$9,$A$1:$AJ$1,0))&amp;""),""))</f>
        <v/>
      </c>
      <c r="BB158" s="22">
        <f>IF(AT158="","",IFERROR(TRIM(INDEX($A158:$AJ158,MATCH(Lists!$L$10,$A$1:$AJ$1,0))&amp;""),""))</f>
        <v/>
      </c>
      <c r="BC158" s="22">
        <f>IF(AT158="","",IFERROR(TRIM(INDEX($A158:$AJ158,MATCH(Lists!$L$11,$A$1:$AJ$1,0))&amp;""),""))</f>
        <v/>
      </c>
      <c r="BD158" s="22">
        <f>IF(AT158="","",IFERROR(TRIM(INDEX($A158:$AJ158,MATCH(Lists!$L$12,$A$1:$AJ$1,0))&amp;""),""))</f>
        <v/>
      </c>
      <c r="BE158" s="23">
        <f>IF(AT158="","",IFERROR(IF(TRIM(INDEX($A158:$AJ158,MATCH(Lists!$L$13,$A$1:$AJ$1,0))&amp;"")="","",IF(ISNUMBER(INDEX($A158:$AJ158,MATCH(Lists!$L$13,$A$1:$AJ$1,0))),INT(INDEX($A158:$AJ158,MATCH(Lists!$L$13,$A$1:$AJ$1,0))),DATE(VALUE(LEFT(INDEX($A158:$AJ158,MATCH(Lists!$L$13,$A$1:$AJ$1,0)),4)),VALUE(MID(INDEX($A158:$AJ158,MATCH(Lists!$L$13,$A$1:$AJ$1,0)),6,2)),VALUE(MID(INDEX($A158:$AJ158,MATCH(Lists!$L$13,$A$1:$AJ$1,0)),9,2))))),""))</f>
        <v/>
      </c>
      <c r="BF158" s="22">
        <f>IF(AT158="","",IFERROR(TRIM(INDEX($A158:$AJ158,MATCH(Lists!$L$14,$A$1:$AJ$1,0))&amp;""),""))</f>
        <v/>
      </c>
      <c r="BG158" s="23">
        <f>IF(AT158="","",IFERROR(IF(ISNUMBER(INDEX($A158:$AJ158,MATCH(Lists!$L$15,$A$1:$AJ$1,0))),INDEX($A158:$AJ158,MATCH(Lists!$L$15,$A$1:$AJ$1,0)),DATE(VALUE(LEFT(IFERROR(TRIM(INDEX($A158:$AJ158,MATCH(Lists!$L$15,$A$1:$AJ$1,0))&amp;""),""),4)),VALUE(MID(IFERROR(TRIM(INDEX($A158:$AJ158,MATCH(Lists!$L$15,$A$1:$AJ$1,0))&amp;""),""),6,2)),VALUE(MID(IFERROR(TRIM(INDEX($A158:$AJ158,MATCH(Lists!$L$15,$A$1:$AJ$1,0))&amp;""),""),9,2)))+TIME(VALUE(MID(IFERROR(TRIM(INDEX($A158:$AJ158,MATCH(Lists!$L$15,$A$1:$AJ$1,0))&amp;""),""),12,2)),VALUE(MID(IFERROR(TRIM(INDEX($A158:$AJ158,MATCH(Lists!$L$15,$A$1:$AJ$1,0))&amp;""),""),15,2)),VALUE(MID(IFERROR(TRIM(INDEX($A158:$AJ158,MATCH(Lists!$L$15,$A$1:$AJ$1,0))&amp;""),""),18,2)))),""))</f>
        <v/>
      </c>
      <c r="BH158" s="22">
        <f>IF(AT158="","",IF(AL158="","New",AL158))</f>
        <v/>
      </c>
      <c r="BI158" s="22">
        <f>IF(AT158="",0,IF(OR(BH158="Hired",BH158="Not now"),0,1))</f>
        <v/>
      </c>
      <c r="BJ158" s="22">
        <f>IF(AT158="","",IF(COUNTIF(AN158:AQ158,"No")&gt;0,"Has a No",IF(COUNTIF(AN158:AQ158,"Yes")=4,"All yes","Still checking")))</f>
        <v/>
      </c>
      <c r="BK158" s="22">
        <f>IF(AT158="","",IF(AND(BH158="New",NOT(ISNUMBER(AM158)),ISNUMBER(BG158)),IF(Pipeline!$M$14-INT(BG158)&gt;Pipeline!$M$15,"Reply due",""),""))</f>
        <v/>
      </c>
      <c r="BL158" s="22">
        <f>IF(AT158="","",IF(AND(ISNUMBER(AM158),ISNUMBER(BG158)),MAX(0,AM158-INT(BG158)),""))</f>
        <v/>
      </c>
      <c r="BM158" s="22">
        <f>IF(BI158=0,0,IF(AND(OR('Shift match'!$B$5="",ISNUMBER(SEARCH('Shift match'!$B$5,AY158))),OR('Shift match'!$B$6="",ISNUMBER(SEARCH('Shift match'!$B$6,BA158)))),1,0))</f>
        <v/>
      </c>
      <c r="BN158" s="22">
        <f>IF(BM158=1,SUM($BM$2:BM158),"")</f>
        <v/>
      </c>
      <c r="BO158" s="22">
        <f>IF(AT158="",0,IF(AX158="",0,IF(COUNTIF($AX$2:AX158,AX158)=1,1,0)))</f>
        <v/>
      </c>
      <c r="BP158" s="22">
        <f>IF(BO158=1,SUM($BO$2:BO158),"")</f>
        <v/>
      </c>
    </row>
    <row r="159">
      <c r="AK159" s="19" t="n"/>
      <c r="AL159" s="24" t="n"/>
      <c r="AM159" s="25" t="n"/>
      <c r="AN159" s="24" t="n"/>
      <c r="AO159" s="24" t="n"/>
      <c r="AP159" s="24" t="n"/>
      <c r="AQ159" s="24" t="n"/>
      <c r="AR159" s="24" t="n"/>
      <c r="AS159" s="19" t="n"/>
      <c r="AT159" s="22">
        <f>IFERROR(TRIM(INDEX($A159:$AJ159,MATCH(Lists!$L$2,$A$1:$AJ$1,0))&amp;""),"")</f>
        <v/>
      </c>
      <c r="AU159" s="22">
        <f>IF(AT159="","",IFERROR(TRIM(INDEX($A159:$AJ159,MATCH(Lists!$L$3,$A$1:$AJ$1,0))&amp;""),""))</f>
        <v/>
      </c>
      <c r="AV159" s="22">
        <f>IF(AT159="","",LOWER(IFERROR(TRIM(INDEX($A159:$AJ159,MATCH(Lists!$L$4,$A$1:$AJ$1,0))&amp;""),"")))</f>
        <v/>
      </c>
      <c r="AW159" s="22">
        <f>IF(AT159="","",IFERROR(TRIM(INDEX($A159:$AJ159,MATCH(Lists!$L$5,$A$1:$AJ$1,0))&amp;""),""))</f>
        <v/>
      </c>
      <c r="AX159" s="22">
        <f>IF(AT159="","",IFERROR(TRIM(INDEX($A159:$AJ159,MATCH(Lists!$L$6,$A$1:$AJ$1,0))&amp;""),""))</f>
        <v/>
      </c>
      <c r="AY159" s="22">
        <f>IF(AT159="","",IFERROR(TRIM(INDEX($A159:$AJ159,MATCH(Lists!$L$7,$A$1:$AJ$1,0))&amp;""),""))</f>
        <v/>
      </c>
      <c r="AZ159" s="22">
        <f>IF(AT159="","",IFERROR(TRIM(INDEX($A159:$AJ159,MATCH(Lists!$L$8,$A$1:$AJ$1,0))&amp;""),""))</f>
        <v/>
      </c>
      <c r="BA159" s="22">
        <f>IF(AT159="","",IFERROR(TRIM(INDEX($A159:$AJ159,MATCH(Lists!$L$9,$A$1:$AJ$1,0))&amp;""),""))</f>
        <v/>
      </c>
      <c r="BB159" s="22">
        <f>IF(AT159="","",IFERROR(TRIM(INDEX($A159:$AJ159,MATCH(Lists!$L$10,$A$1:$AJ$1,0))&amp;""),""))</f>
        <v/>
      </c>
      <c r="BC159" s="22">
        <f>IF(AT159="","",IFERROR(TRIM(INDEX($A159:$AJ159,MATCH(Lists!$L$11,$A$1:$AJ$1,0))&amp;""),""))</f>
        <v/>
      </c>
      <c r="BD159" s="22">
        <f>IF(AT159="","",IFERROR(TRIM(INDEX($A159:$AJ159,MATCH(Lists!$L$12,$A$1:$AJ$1,0))&amp;""),""))</f>
        <v/>
      </c>
      <c r="BE159" s="23">
        <f>IF(AT159="","",IFERROR(IF(TRIM(INDEX($A159:$AJ159,MATCH(Lists!$L$13,$A$1:$AJ$1,0))&amp;"")="","",IF(ISNUMBER(INDEX($A159:$AJ159,MATCH(Lists!$L$13,$A$1:$AJ$1,0))),INT(INDEX($A159:$AJ159,MATCH(Lists!$L$13,$A$1:$AJ$1,0))),DATE(VALUE(LEFT(INDEX($A159:$AJ159,MATCH(Lists!$L$13,$A$1:$AJ$1,0)),4)),VALUE(MID(INDEX($A159:$AJ159,MATCH(Lists!$L$13,$A$1:$AJ$1,0)),6,2)),VALUE(MID(INDEX($A159:$AJ159,MATCH(Lists!$L$13,$A$1:$AJ$1,0)),9,2))))),""))</f>
        <v/>
      </c>
      <c r="BF159" s="22">
        <f>IF(AT159="","",IFERROR(TRIM(INDEX($A159:$AJ159,MATCH(Lists!$L$14,$A$1:$AJ$1,0))&amp;""),""))</f>
        <v/>
      </c>
      <c r="BG159" s="23">
        <f>IF(AT159="","",IFERROR(IF(ISNUMBER(INDEX($A159:$AJ159,MATCH(Lists!$L$15,$A$1:$AJ$1,0))),INDEX($A159:$AJ159,MATCH(Lists!$L$15,$A$1:$AJ$1,0)),DATE(VALUE(LEFT(IFERROR(TRIM(INDEX($A159:$AJ159,MATCH(Lists!$L$15,$A$1:$AJ$1,0))&amp;""),""),4)),VALUE(MID(IFERROR(TRIM(INDEX($A159:$AJ159,MATCH(Lists!$L$15,$A$1:$AJ$1,0))&amp;""),""),6,2)),VALUE(MID(IFERROR(TRIM(INDEX($A159:$AJ159,MATCH(Lists!$L$15,$A$1:$AJ$1,0))&amp;""),""),9,2)))+TIME(VALUE(MID(IFERROR(TRIM(INDEX($A159:$AJ159,MATCH(Lists!$L$15,$A$1:$AJ$1,0))&amp;""),""),12,2)),VALUE(MID(IFERROR(TRIM(INDEX($A159:$AJ159,MATCH(Lists!$L$15,$A$1:$AJ$1,0))&amp;""),""),15,2)),VALUE(MID(IFERROR(TRIM(INDEX($A159:$AJ159,MATCH(Lists!$L$15,$A$1:$AJ$1,0))&amp;""),""),18,2)))),""))</f>
        <v/>
      </c>
      <c r="BH159" s="22">
        <f>IF(AT159="","",IF(AL159="","New",AL159))</f>
        <v/>
      </c>
      <c r="BI159" s="22">
        <f>IF(AT159="",0,IF(OR(BH159="Hired",BH159="Not now"),0,1))</f>
        <v/>
      </c>
      <c r="BJ159" s="22">
        <f>IF(AT159="","",IF(COUNTIF(AN159:AQ159,"No")&gt;0,"Has a No",IF(COUNTIF(AN159:AQ159,"Yes")=4,"All yes","Still checking")))</f>
        <v/>
      </c>
      <c r="BK159" s="22">
        <f>IF(AT159="","",IF(AND(BH159="New",NOT(ISNUMBER(AM159)),ISNUMBER(BG159)),IF(Pipeline!$M$14-INT(BG159)&gt;Pipeline!$M$15,"Reply due",""),""))</f>
        <v/>
      </c>
      <c r="BL159" s="22">
        <f>IF(AT159="","",IF(AND(ISNUMBER(AM159),ISNUMBER(BG159)),MAX(0,AM159-INT(BG159)),""))</f>
        <v/>
      </c>
      <c r="BM159" s="22">
        <f>IF(BI159=0,0,IF(AND(OR('Shift match'!$B$5="",ISNUMBER(SEARCH('Shift match'!$B$5,AY159))),OR('Shift match'!$B$6="",ISNUMBER(SEARCH('Shift match'!$B$6,BA159)))),1,0))</f>
        <v/>
      </c>
      <c r="BN159" s="22">
        <f>IF(BM159=1,SUM($BM$2:BM159),"")</f>
        <v/>
      </c>
      <c r="BO159" s="22">
        <f>IF(AT159="",0,IF(AX159="",0,IF(COUNTIF($AX$2:AX159,AX159)=1,1,0)))</f>
        <v/>
      </c>
      <c r="BP159" s="22">
        <f>IF(BO159=1,SUM($BO$2:BO159),"")</f>
        <v/>
      </c>
    </row>
    <row r="160">
      <c r="AK160" s="19" t="n"/>
      <c r="AL160" s="24" t="n"/>
      <c r="AM160" s="25" t="n"/>
      <c r="AN160" s="24" t="n"/>
      <c r="AO160" s="24" t="n"/>
      <c r="AP160" s="24" t="n"/>
      <c r="AQ160" s="24" t="n"/>
      <c r="AR160" s="24" t="n"/>
      <c r="AS160" s="19" t="n"/>
      <c r="AT160" s="22">
        <f>IFERROR(TRIM(INDEX($A160:$AJ160,MATCH(Lists!$L$2,$A$1:$AJ$1,0))&amp;""),"")</f>
        <v/>
      </c>
      <c r="AU160" s="22">
        <f>IF(AT160="","",IFERROR(TRIM(INDEX($A160:$AJ160,MATCH(Lists!$L$3,$A$1:$AJ$1,0))&amp;""),""))</f>
        <v/>
      </c>
      <c r="AV160" s="22">
        <f>IF(AT160="","",LOWER(IFERROR(TRIM(INDEX($A160:$AJ160,MATCH(Lists!$L$4,$A$1:$AJ$1,0))&amp;""),"")))</f>
        <v/>
      </c>
      <c r="AW160" s="22">
        <f>IF(AT160="","",IFERROR(TRIM(INDEX($A160:$AJ160,MATCH(Lists!$L$5,$A$1:$AJ$1,0))&amp;""),""))</f>
        <v/>
      </c>
      <c r="AX160" s="22">
        <f>IF(AT160="","",IFERROR(TRIM(INDEX($A160:$AJ160,MATCH(Lists!$L$6,$A$1:$AJ$1,0))&amp;""),""))</f>
        <v/>
      </c>
      <c r="AY160" s="22">
        <f>IF(AT160="","",IFERROR(TRIM(INDEX($A160:$AJ160,MATCH(Lists!$L$7,$A$1:$AJ$1,0))&amp;""),""))</f>
        <v/>
      </c>
      <c r="AZ160" s="22">
        <f>IF(AT160="","",IFERROR(TRIM(INDEX($A160:$AJ160,MATCH(Lists!$L$8,$A$1:$AJ$1,0))&amp;""),""))</f>
        <v/>
      </c>
      <c r="BA160" s="22">
        <f>IF(AT160="","",IFERROR(TRIM(INDEX($A160:$AJ160,MATCH(Lists!$L$9,$A$1:$AJ$1,0))&amp;""),""))</f>
        <v/>
      </c>
      <c r="BB160" s="22">
        <f>IF(AT160="","",IFERROR(TRIM(INDEX($A160:$AJ160,MATCH(Lists!$L$10,$A$1:$AJ$1,0))&amp;""),""))</f>
        <v/>
      </c>
      <c r="BC160" s="22">
        <f>IF(AT160="","",IFERROR(TRIM(INDEX($A160:$AJ160,MATCH(Lists!$L$11,$A$1:$AJ$1,0))&amp;""),""))</f>
        <v/>
      </c>
      <c r="BD160" s="22">
        <f>IF(AT160="","",IFERROR(TRIM(INDEX($A160:$AJ160,MATCH(Lists!$L$12,$A$1:$AJ$1,0))&amp;""),""))</f>
        <v/>
      </c>
      <c r="BE160" s="23">
        <f>IF(AT160="","",IFERROR(IF(TRIM(INDEX($A160:$AJ160,MATCH(Lists!$L$13,$A$1:$AJ$1,0))&amp;"")="","",IF(ISNUMBER(INDEX($A160:$AJ160,MATCH(Lists!$L$13,$A$1:$AJ$1,0))),INT(INDEX($A160:$AJ160,MATCH(Lists!$L$13,$A$1:$AJ$1,0))),DATE(VALUE(LEFT(INDEX($A160:$AJ160,MATCH(Lists!$L$13,$A$1:$AJ$1,0)),4)),VALUE(MID(INDEX($A160:$AJ160,MATCH(Lists!$L$13,$A$1:$AJ$1,0)),6,2)),VALUE(MID(INDEX($A160:$AJ160,MATCH(Lists!$L$13,$A$1:$AJ$1,0)),9,2))))),""))</f>
        <v/>
      </c>
      <c r="BF160" s="22">
        <f>IF(AT160="","",IFERROR(TRIM(INDEX($A160:$AJ160,MATCH(Lists!$L$14,$A$1:$AJ$1,0))&amp;""),""))</f>
        <v/>
      </c>
      <c r="BG160" s="23">
        <f>IF(AT160="","",IFERROR(IF(ISNUMBER(INDEX($A160:$AJ160,MATCH(Lists!$L$15,$A$1:$AJ$1,0))),INDEX($A160:$AJ160,MATCH(Lists!$L$15,$A$1:$AJ$1,0)),DATE(VALUE(LEFT(IFERROR(TRIM(INDEX($A160:$AJ160,MATCH(Lists!$L$15,$A$1:$AJ$1,0))&amp;""),""),4)),VALUE(MID(IFERROR(TRIM(INDEX($A160:$AJ160,MATCH(Lists!$L$15,$A$1:$AJ$1,0))&amp;""),""),6,2)),VALUE(MID(IFERROR(TRIM(INDEX($A160:$AJ160,MATCH(Lists!$L$15,$A$1:$AJ$1,0))&amp;""),""),9,2)))+TIME(VALUE(MID(IFERROR(TRIM(INDEX($A160:$AJ160,MATCH(Lists!$L$15,$A$1:$AJ$1,0))&amp;""),""),12,2)),VALUE(MID(IFERROR(TRIM(INDEX($A160:$AJ160,MATCH(Lists!$L$15,$A$1:$AJ$1,0))&amp;""),""),15,2)),VALUE(MID(IFERROR(TRIM(INDEX($A160:$AJ160,MATCH(Lists!$L$15,$A$1:$AJ$1,0))&amp;""),""),18,2)))),""))</f>
        <v/>
      </c>
      <c r="BH160" s="22">
        <f>IF(AT160="","",IF(AL160="","New",AL160))</f>
        <v/>
      </c>
      <c r="BI160" s="22">
        <f>IF(AT160="",0,IF(OR(BH160="Hired",BH160="Not now"),0,1))</f>
        <v/>
      </c>
      <c r="BJ160" s="22">
        <f>IF(AT160="","",IF(COUNTIF(AN160:AQ160,"No")&gt;0,"Has a No",IF(COUNTIF(AN160:AQ160,"Yes")=4,"All yes","Still checking")))</f>
        <v/>
      </c>
      <c r="BK160" s="22">
        <f>IF(AT160="","",IF(AND(BH160="New",NOT(ISNUMBER(AM160)),ISNUMBER(BG160)),IF(Pipeline!$M$14-INT(BG160)&gt;Pipeline!$M$15,"Reply due",""),""))</f>
        <v/>
      </c>
      <c r="BL160" s="22">
        <f>IF(AT160="","",IF(AND(ISNUMBER(AM160),ISNUMBER(BG160)),MAX(0,AM160-INT(BG160)),""))</f>
        <v/>
      </c>
      <c r="BM160" s="22">
        <f>IF(BI160=0,0,IF(AND(OR('Shift match'!$B$5="",ISNUMBER(SEARCH('Shift match'!$B$5,AY160))),OR('Shift match'!$B$6="",ISNUMBER(SEARCH('Shift match'!$B$6,BA160)))),1,0))</f>
        <v/>
      </c>
      <c r="BN160" s="22">
        <f>IF(BM160=1,SUM($BM$2:BM160),"")</f>
        <v/>
      </c>
      <c r="BO160" s="22">
        <f>IF(AT160="",0,IF(AX160="",0,IF(COUNTIF($AX$2:AX160,AX160)=1,1,0)))</f>
        <v/>
      </c>
      <c r="BP160" s="22">
        <f>IF(BO160=1,SUM($BO$2:BO160),"")</f>
        <v/>
      </c>
    </row>
    <row r="161">
      <c r="AK161" s="19" t="n"/>
      <c r="AL161" s="24" t="n"/>
      <c r="AM161" s="25" t="n"/>
      <c r="AN161" s="24" t="n"/>
      <c r="AO161" s="24" t="n"/>
      <c r="AP161" s="24" t="n"/>
      <c r="AQ161" s="24" t="n"/>
      <c r="AR161" s="24" t="n"/>
      <c r="AS161" s="19" t="n"/>
      <c r="AT161" s="22">
        <f>IFERROR(TRIM(INDEX($A161:$AJ161,MATCH(Lists!$L$2,$A$1:$AJ$1,0))&amp;""),"")</f>
        <v/>
      </c>
      <c r="AU161" s="22">
        <f>IF(AT161="","",IFERROR(TRIM(INDEX($A161:$AJ161,MATCH(Lists!$L$3,$A$1:$AJ$1,0))&amp;""),""))</f>
        <v/>
      </c>
      <c r="AV161" s="22">
        <f>IF(AT161="","",LOWER(IFERROR(TRIM(INDEX($A161:$AJ161,MATCH(Lists!$L$4,$A$1:$AJ$1,0))&amp;""),"")))</f>
        <v/>
      </c>
      <c r="AW161" s="22">
        <f>IF(AT161="","",IFERROR(TRIM(INDEX($A161:$AJ161,MATCH(Lists!$L$5,$A$1:$AJ$1,0))&amp;""),""))</f>
        <v/>
      </c>
      <c r="AX161" s="22">
        <f>IF(AT161="","",IFERROR(TRIM(INDEX($A161:$AJ161,MATCH(Lists!$L$6,$A$1:$AJ$1,0))&amp;""),""))</f>
        <v/>
      </c>
      <c r="AY161" s="22">
        <f>IF(AT161="","",IFERROR(TRIM(INDEX($A161:$AJ161,MATCH(Lists!$L$7,$A$1:$AJ$1,0))&amp;""),""))</f>
        <v/>
      </c>
      <c r="AZ161" s="22">
        <f>IF(AT161="","",IFERROR(TRIM(INDEX($A161:$AJ161,MATCH(Lists!$L$8,$A$1:$AJ$1,0))&amp;""),""))</f>
        <v/>
      </c>
      <c r="BA161" s="22">
        <f>IF(AT161="","",IFERROR(TRIM(INDEX($A161:$AJ161,MATCH(Lists!$L$9,$A$1:$AJ$1,0))&amp;""),""))</f>
        <v/>
      </c>
      <c r="BB161" s="22">
        <f>IF(AT161="","",IFERROR(TRIM(INDEX($A161:$AJ161,MATCH(Lists!$L$10,$A$1:$AJ$1,0))&amp;""),""))</f>
        <v/>
      </c>
      <c r="BC161" s="22">
        <f>IF(AT161="","",IFERROR(TRIM(INDEX($A161:$AJ161,MATCH(Lists!$L$11,$A$1:$AJ$1,0))&amp;""),""))</f>
        <v/>
      </c>
      <c r="BD161" s="22">
        <f>IF(AT161="","",IFERROR(TRIM(INDEX($A161:$AJ161,MATCH(Lists!$L$12,$A$1:$AJ$1,0))&amp;""),""))</f>
        <v/>
      </c>
      <c r="BE161" s="23">
        <f>IF(AT161="","",IFERROR(IF(TRIM(INDEX($A161:$AJ161,MATCH(Lists!$L$13,$A$1:$AJ$1,0))&amp;"")="","",IF(ISNUMBER(INDEX($A161:$AJ161,MATCH(Lists!$L$13,$A$1:$AJ$1,0))),INT(INDEX($A161:$AJ161,MATCH(Lists!$L$13,$A$1:$AJ$1,0))),DATE(VALUE(LEFT(INDEX($A161:$AJ161,MATCH(Lists!$L$13,$A$1:$AJ$1,0)),4)),VALUE(MID(INDEX($A161:$AJ161,MATCH(Lists!$L$13,$A$1:$AJ$1,0)),6,2)),VALUE(MID(INDEX($A161:$AJ161,MATCH(Lists!$L$13,$A$1:$AJ$1,0)),9,2))))),""))</f>
        <v/>
      </c>
      <c r="BF161" s="22">
        <f>IF(AT161="","",IFERROR(TRIM(INDEX($A161:$AJ161,MATCH(Lists!$L$14,$A$1:$AJ$1,0))&amp;""),""))</f>
        <v/>
      </c>
      <c r="BG161" s="23">
        <f>IF(AT161="","",IFERROR(IF(ISNUMBER(INDEX($A161:$AJ161,MATCH(Lists!$L$15,$A$1:$AJ$1,0))),INDEX($A161:$AJ161,MATCH(Lists!$L$15,$A$1:$AJ$1,0)),DATE(VALUE(LEFT(IFERROR(TRIM(INDEX($A161:$AJ161,MATCH(Lists!$L$15,$A$1:$AJ$1,0))&amp;""),""),4)),VALUE(MID(IFERROR(TRIM(INDEX($A161:$AJ161,MATCH(Lists!$L$15,$A$1:$AJ$1,0))&amp;""),""),6,2)),VALUE(MID(IFERROR(TRIM(INDEX($A161:$AJ161,MATCH(Lists!$L$15,$A$1:$AJ$1,0))&amp;""),""),9,2)))+TIME(VALUE(MID(IFERROR(TRIM(INDEX($A161:$AJ161,MATCH(Lists!$L$15,$A$1:$AJ$1,0))&amp;""),""),12,2)),VALUE(MID(IFERROR(TRIM(INDEX($A161:$AJ161,MATCH(Lists!$L$15,$A$1:$AJ$1,0))&amp;""),""),15,2)),VALUE(MID(IFERROR(TRIM(INDEX($A161:$AJ161,MATCH(Lists!$L$15,$A$1:$AJ$1,0))&amp;""),""),18,2)))),""))</f>
        <v/>
      </c>
      <c r="BH161" s="22">
        <f>IF(AT161="","",IF(AL161="","New",AL161))</f>
        <v/>
      </c>
      <c r="BI161" s="22">
        <f>IF(AT161="",0,IF(OR(BH161="Hired",BH161="Not now"),0,1))</f>
        <v/>
      </c>
      <c r="BJ161" s="22">
        <f>IF(AT161="","",IF(COUNTIF(AN161:AQ161,"No")&gt;0,"Has a No",IF(COUNTIF(AN161:AQ161,"Yes")=4,"All yes","Still checking")))</f>
        <v/>
      </c>
      <c r="BK161" s="22">
        <f>IF(AT161="","",IF(AND(BH161="New",NOT(ISNUMBER(AM161)),ISNUMBER(BG161)),IF(Pipeline!$M$14-INT(BG161)&gt;Pipeline!$M$15,"Reply due",""),""))</f>
        <v/>
      </c>
      <c r="BL161" s="22">
        <f>IF(AT161="","",IF(AND(ISNUMBER(AM161),ISNUMBER(BG161)),MAX(0,AM161-INT(BG161)),""))</f>
        <v/>
      </c>
      <c r="BM161" s="22">
        <f>IF(BI161=0,0,IF(AND(OR('Shift match'!$B$5="",ISNUMBER(SEARCH('Shift match'!$B$5,AY161))),OR('Shift match'!$B$6="",ISNUMBER(SEARCH('Shift match'!$B$6,BA161)))),1,0))</f>
        <v/>
      </c>
      <c r="BN161" s="22">
        <f>IF(BM161=1,SUM($BM$2:BM161),"")</f>
        <v/>
      </c>
      <c r="BO161" s="22">
        <f>IF(AT161="",0,IF(AX161="",0,IF(COUNTIF($AX$2:AX161,AX161)=1,1,0)))</f>
        <v/>
      </c>
      <c r="BP161" s="22">
        <f>IF(BO161=1,SUM($BO$2:BO161),"")</f>
        <v/>
      </c>
    </row>
    <row r="162">
      <c r="AK162" s="19" t="n"/>
      <c r="AL162" s="24" t="n"/>
      <c r="AM162" s="25" t="n"/>
      <c r="AN162" s="24" t="n"/>
      <c r="AO162" s="24" t="n"/>
      <c r="AP162" s="24" t="n"/>
      <c r="AQ162" s="24" t="n"/>
      <c r="AR162" s="24" t="n"/>
      <c r="AS162" s="19" t="n"/>
      <c r="AT162" s="22">
        <f>IFERROR(TRIM(INDEX($A162:$AJ162,MATCH(Lists!$L$2,$A$1:$AJ$1,0))&amp;""),"")</f>
        <v/>
      </c>
      <c r="AU162" s="22">
        <f>IF(AT162="","",IFERROR(TRIM(INDEX($A162:$AJ162,MATCH(Lists!$L$3,$A$1:$AJ$1,0))&amp;""),""))</f>
        <v/>
      </c>
      <c r="AV162" s="22">
        <f>IF(AT162="","",LOWER(IFERROR(TRIM(INDEX($A162:$AJ162,MATCH(Lists!$L$4,$A$1:$AJ$1,0))&amp;""),"")))</f>
        <v/>
      </c>
      <c r="AW162" s="22">
        <f>IF(AT162="","",IFERROR(TRIM(INDEX($A162:$AJ162,MATCH(Lists!$L$5,$A$1:$AJ$1,0))&amp;""),""))</f>
        <v/>
      </c>
      <c r="AX162" s="22">
        <f>IF(AT162="","",IFERROR(TRIM(INDEX($A162:$AJ162,MATCH(Lists!$L$6,$A$1:$AJ$1,0))&amp;""),""))</f>
        <v/>
      </c>
      <c r="AY162" s="22">
        <f>IF(AT162="","",IFERROR(TRIM(INDEX($A162:$AJ162,MATCH(Lists!$L$7,$A$1:$AJ$1,0))&amp;""),""))</f>
        <v/>
      </c>
      <c r="AZ162" s="22">
        <f>IF(AT162="","",IFERROR(TRIM(INDEX($A162:$AJ162,MATCH(Lists!$L$8,$A$1:$AJ$1,0))&amp;""),""))</f>
        <v/>
      </c>
      <c r="BA162" s="22">
        <f>IF(AT162="","",IFERROR(TRIM(INDEX($A162:$AJ162,MATCH(Lists!$L$9,$A$1:$AJ$1,0))&amp;""),""))</f>
        <v/>
      </c>
      <c r="BB162" s="22">
        <f>IF(AT162="","",IFERROR(TRIM(INDEX($A162:$AJ162,MATCH(Lists!$L$10,$A$1:$AJ$1,0))&amp;""),""))</f>
        <v/>
      </c>
      <c r="BC162" s="22">
        <f>IF(AT162="","",IFERROR(TRIM(INDEX($A162:$AJ162,MATCH(Lists!$L$11,$A$1:$AJ$1,0))&amp;""),""))</f>
        <v/>
      </c>
      <c r="BD162" s="22">
        <f>IF(AT162="","",IFERROR(TRIM(INDEX($A162:$AJ162,MATCH(Lists!$L$12,$A$1:$AJ$1,0))&amp;""),""))</f>
        <v/>
      </c>
      <c r="BE162" s="23">
        <f>IF(AT162="","",IFERROR(IF(TRIM(INDEX($A162:$AJ162,MATCH(Lists!$L$13,$A$1:$AJ$1,0))&amp;"")="","",IF(ISNUMBER(INDEX($A162:$AJ162,MATCH(Lists!$L$13,$A$1:$AJ$1,0))),INT(INDEX($A162:$AJ162,MATCH(Lists!$L$13,$A$1:$AJ$1,0))),DATE(VALUE(LEFT(INDEX($A162:$AJ162,MATCH(Lists!$L$13,$A$1:$AJ$1,0)),4)),VALUE(MID(INDEX($A162:$AJ162,MATCH(Lists!$L$13,$A$1:$AJ$1,0)),6,2)),VALUE(MID(INDEX($A162:$AJ162,MATCH(Lists!$L$13,$A$1:$AJ$1,0)),9,2))))),""))</f>
        <v/>
      </c>
      <c r="BF162" s="22">
        <f>IF(AT162="","",IFERROR(TRIM(INDEX($A162:$AJ162,MATCH(Lists!$L$14,$A$1:$AJ$1,0))&amp;""),""))</f>
        <v/>
      </c>
      <c r="BG162" s="23">
        <f>IF(AT162="","",IFERROR(IF(ISNUMBER(INDEX($A162:$AJ162,MATCH(Lists!$L$15,$A$1:$AJ$1,0))),INDEX($A162:$AJ162,MATCH(Lists!$L$15,$A$1:$AJ$1,0)),DATE(VALUE(LEFT(IFERROR(TRIM(INDEX($A162:$AJ162,MATCH(Lists!$L$15,$A$1:$AJ$1,0))&amp;""),""),4)),VALUE(MID(IFERROR(TRIM(INDEX($A162:$AJ162,MATCH(Lists!$L$15,$A$1:$AJ$1,0))&amp;""),""),6,2)),VALUE(MID(IFERROR(TRIM(INDEX($A162:$AJ162,MATCH(Lists!$L$15,$A$1:$AJ$1,0))&amp;""),""),9,2)))+TIME(VALUE(MID(IFERROR(TRIM(INDEX($A162:$AJ162,MATCH(Lists!$L$15,$A$1:$AJ$1,0))&amp;""),""),12,2)),VALUE(MID(IFERROR(TRIM(INDEX($A162:$AJ162,MATCH(Lists!$L$15,$A$1:$AJ$1,0))&amp;""),""),15,2)),VALUE(MID(IFERROR(TRIM(INDEX($A162:$AJ162,MATCH(Lists!$L$15,$A$1:$AJ$1,0))&amp;""),""),18,2)))),""))</f>
        <v/>
      </c>
      <c r="BH162" s="22">
        <f>IF(AT162="","",IF(AL162="","New",AL162))</f>
        <v/>
      </c>
      <c r="BI162" s="22">
        <f>IF(AT162="",0,IF(OR(BH162="Hired",BH162="Not now"),0,1))</f>
        <v/>
      </c>
      <c r="BJ162" s="22">
        <f>IF(AT162="","",IF(COUNTIF(AN162:AQ162,"No")&gt;0,"Has a No",IF(COUNTIF(AN162:AQ162,"Yes")=4,"All yes","Still checking")))</f>
        <v/>
      </c>
      <c r="BK162" s="22">
        <f>IF(AT162="","",IF(AND(BH162="New",NOT(ISNUMBER(AM162)),ISNUMBER(BG162)),IF(Pipeline!$M$14-INT(BG162)&gt;Pipeline!$M$15,"Reply due",""),""))</f>
        <v/>
      </c>
      <c r="BL162" s="22">
        <f>IF(AT162="","",IF(AND(ISNUMBER(AM162),ISNUMBER(BG162)),MAX(0,AM162-INT(BG162)),""))</f>
        <v/>
      </c>
      <c r="BM162" s="22">
        <f>IF(BI162=0,0,IF(AND(OR('Shift match'!$B$5="",ISNUMBER(SEARCH('Shift match'!$B$5,AY162))),OR('Shift match'!$B$6="",ISNUMBER(SEARCH('Shift match'!$B$6,BA162)))),1,0))</f>
        <v/>
      </c>
      <c r="BN162" s="22">
        <f>IF(BM162=1,SUM($BM$2:BM162),"")</f>
        <v/>
      </c>
      <c r="BO162" s="22">
        <f>IF(AT162="",0,IF(AX162="",0,IF(COUNTIF($AX$2:AX162,AX162)=1,1,0)))</f>
        <v/>
      </c>
      <c r="BP162" s="22">
        <f>IF(BO162=1,SUM($BO$2:BO162),"")</f>
        <v/>
      </c>
    </row>
    <row r="163">
      <c r="AK163" s="19" t="n"/>
      <c r="AL163" s="24" t="n"/>
      <c r="AM163" s="25" t="n"/>
      <c r="AN163" s="24" t="n"/>
      <c r="AO163" s="24" t="n"/>
      <c r="AP163" s="24" t="n"/>
      <c r="AQ163" s="24" t="n"/>
      <c r="AR163" s="24" t="n"/>
      <c r="AS163" s="19" t="n"/>
      <c r="AT163" s="22">
        <f>IFERROR(TRIM(INDEX($A163:$AJ163,MATCH(Lists!$L$2,$A$1:$AJ$1,0))&amp;""),"")</f>
        <v/>
      </c>
      <c r="AU163" s="22">
        <f>IF(AT163="","",IFERROR(TRIM(INDEX($A163:$AJ163,MATCH(Lists!$L$3,$A$1:$AJ$1,0))&amp;""),""))</f>
        <v/>
      </c>
      <c r="AV163" s="22">
        <f>IF(AT163="","",LOWER(IFERROR(TRIM(INDEX($A163:$AJ163,MATCH(Lists!$L$4,$A$1:$AJ$1,0))&amp;""),"")))</f>
        <v/>
      </c>
      <c r="AW163" s="22">
        <f>IF(AT163="","",IFERROR(TRIM(INDEX($A163:$AJ163,MATCH(Lists!$L$5,$A$1:$AJ$1,0))&amp;""),""))</f>
        <v/>
      </c>
      <c r="AX163" s="22">
        <f>IF(AT163="","",IFERROR(TRIM(INDEX($A163:$AJ163,MATCH(Lists!$L$6,$A$1:$AJ$1,0))&amp;""),""))</f>
        <v/>
      </c>
      <c r="AY163" s="22">
        <f>IF(AT163="","",IFERROR(TRIM(INDEX($A163:$AJ163,MATCH(Lists!$L$7,$A$1:$AJ$1,0))&amp;""),""))</f>
        <v/>
      </c>
      <c r="AZ163" s="22">
        <f>IF(AT163="","",IFERROR(TRIM(INDEX($A163:$AJ163,MATCH(Lists!$L$8,$A$1:$AJ$1,0))&amp;""),""))</f>
        <v/>
      </c>
      <c r="BA163" s="22">
        <f>IF(AT163="","",IFERROR(TRIM(INDEX($A163:$AJ163,MATCH(Lists!$L$9,$A$1:$AJ$1,0))&amp;""),""))</f>
        <v/>
      </c>
      <c r="BB163" s="22">
        <f>IF(AT163="","",IFERROR(TRIM(INDEX($A163:$AJ163,MATCH(Lists!$L$10,$A$1:$AJ$1,0))&amp;""),""))</f>
        <v/>
      </c>
      <c r="BC163" s="22">
        <f>IF(AT163="","",IFERROR(TRIM(INDEX($A163:$AJ163,MATCH(Lists!$L$11,$A$1:$AJ$1,0))&amp;""),""))</f>
        <v/>
      </c>
      <c r="BD163" s="22">
        <f>IF(AT163="","",IFERROR(TRIM(INDEX($A163:$AJ163,MATCH(Lists!$L$12,$A$1:$AJ$1,0))&amp;""),""))</f>
        <v/>
      </c>
      <c r="BE163" s="23">
        <f>IF(AT163="","",IFERROR(IF(TRIM(INDEX($A163:$AJ163,MATCH(Lists!$L$13,$A$1:$AJ$1,0))&amp;"")="","",IF(ISNUMBER(INDEX($A163:$AJ163,MATCH(Lists!$L$13,$A$1:$AJ$1,0))),INT(INDEX($A163:$AJ163,MATCH(Lists!$L$13,$A$1:$AJ$1,0))),DATE(VALUE(LEFT(INDEX($A163:$AJ163,MATCH(Lists!$L$13,$A$1:$AJ$1,0)),4)),VALUE(MID(INDEX($A163:$AJ163,MATCH(Lists!$L$13,$A$1:$AJ$1,0)),6,2)),VALUE(MID(INDEX($A163:$AJ163,MATCH(Lists!$L$13,$A$1:$AJ$1,0)),9,2))))),""))</f>
        <v/>
      </c>
      <c r="BF163" s="22">
        <f>IF(AT163="","",IFERROR(TRIM(INDEX($A163:$AJ163,MATCH(Lists!$L$14,$A$1:$AJ$1,0))&amp;""),""))</f>
        <v/>
      </c>
      <c r="BG163" s="23">
        <f>IF(AT163="","",IFERROR(IF(ISNUMBER(INDEX($A163:$AJ163,MATCH(Lists!$L$15,$A$1:$AJ$1,0))),INDEX($A163:$AJ163,MATCH(Lists!$L$15,$A$1:$AJ$1,0)),DATE(VALUE(LEFT(IFERROR(TRIM(INDEX($A163:$AJ163,MATCH(Lists!$L$15,$A$1:$AJ$1,0))&amp;""),""),4)),VALUE(MID(IFERROR(TRIM(INDEX($A163:$AJ163,MATCH(Lists!$L$15,$A$1:$AJ$1,0))&amp;""),""),6,2)),VALUE(MID(IFERROR(TRIM(INDEX($A163:$AJ163,MATCH(Lists!$L$15,$A$1:$AJ$1,0))&amp;""),""),9,2)))+TIME(VALUE(MID(IFERROR(TRIM(INDEX($A163:$AJ163,MATCH(Lists!$L$15,$A$1:$AJ$1,0))&amp;""),""),12,2)),VALUE(MID(IFERROR(TRIM(INDEX($A163:$AJ163,MATCH(Lists!$L$15,$A$1:$AJ$1,0))&amp;""),""),15,2)),VALUE(MID(IFERROR(TRIM(INDEX($A163:$AJ163,MATCH(Lists!$L$15,$A$1:$AJ$1,0))&amp;""),""),18,2)))),""))</f>
        <v/>
      </c>
      <c r="BH163" s="22">
        <f>IF(AT163="","",IF(AL163="","New",AL163))</f>
        <v/>
      </c>
      <c r="BI163" s="22">
        <f>IF(AT163="",0,IF(OR(BH163="Hired",BH163="Not now"),0,1))</f>
        <v/>
      </c>
      <c r="BJ163" s="22">
        <f>IF(AT163="","",IF(COUNTIF(AN163:AQ163,"No")&gt;0,"Has a No",IF(COUNTIF(AN163:AQ163,"Yes")=4,"All yes","Still checking")))</f>
        <v/>
      </c>
      <c r="BK163" s="22">
        <f>IF(AT163="","",IF(AND(BH163="New",NOT(ISNUMBER(AM163)),ISNUMBER(BG163)),IF(Pipeline!$M$14-INT(BG163)&gt;Pipeline!$M$15,"Reply due",""),""))</f>
        <v/>
      </c>
      <c r="BL163" s="22">
        <f>IF(AT163="","",IF(AND(ISNUMBER(AM163),ISNUMBER(BG163)),MAX(0,AM163-INT(BG163)),""))</f>
        <v/>
      </c>
      <c r="BM163" s="22">
        <f>IF(BI163=0,0,IF(AND(OR('Shift match'!$B$5="",ISNUMBER(SEARCH('Shift match'!$B$5,AY163))),OR('Shift match'!$B$6="",ISNUMBER(SEARCH('Shift match'!$B$6,BA163)))),1,0))</f>
        <v/>
      </c>
      <c r="BN163" s="22">
        <f>IF(BM163=1,SUM($BM$2:BM163),"")</f>
        <v/>
      </c>
      <c r="BO163" s="22">
        <f>IF(AT163="",0,IF(AX163="",0,IF(COUNTIF($AX$2:AX163,AX163)=1,1,0)))</f>
        <v/>
      </c>
      <c r="BP163" s="22">
        <f>IF(BO163=1,SUM($BO$2:BO163),"")</f>
        <v/>
      </c>
    </row>
    <row r="164">
      <c r="AK164" s="19" t="n"/>
      <c r="AL164" s="24" t="n"/>
      <c r="AM164" s="25" t="n"/>
      <c r="AN164" s="24" t="n"/>
      <c r="AO164" s="24" t="n"/>
      <c r="AP164" s="24" t="n"/>
      <c r="AQ164" s="24" t="n"/>
      <c r="AR164" s="24" t="n"/>
      <c r="AS164" s="19" t="n"/>
      <c r="AT164" s="22">
        <f>IFERROR(TRIM(INDEX($A164:$AJ164,MATCH(Lists!$L$2,$A$1:$AJ$1,0))&amp;""),"")</f>
        <v/>
      </c>
      <c r="AU164" s="22">
        <f>IF(AT164="","",IFERROR(TRIM(INDEX($A164:$AJ164,MATCH(Lists!$L$3,$A$1:$AJ$1,0))&amp;""),""))</f>
        <v/>
      </c>
      <c r="AV164" s="22">
        <f>IF(AT164="","",LOWER(IFERROR(TRIM(INDEX($A164:$AJ164,MATCH(Lists!$L$4,$A$1:$AJ$1,0))&amp;""),"")))</f>
        <v/>
      </c>
      <c r="AW164" s="22">
        <f>IF(AT164="","",IFERROR(TRIM(INDEX($A164:$AJ164,MATCH(Lists!$L$5,$A$1:$AJ$1,0))&amp;""),""))</f>
        <v/>
      </c>
      <c r="AX164" s="22">
        <f>IF(AT164="","",IFERROR(TRIM(INDEX($A164:$AJ164,MATCH(Lists!$L$6,$A$1:$AJ$1,0))&amp;""),""))</f>
        <v/>
      </c>
      <c r="AY164" s="22">
        <f>IF(AT164="","",IFERROR(TRIM(INDEX($A164:$AJ164,MATCH(Lists!$L$7,$A$1:$AJ$1,0))&amp;""),""))</f>
        <v/>
      </c>
      <c r="AZ164" s="22">
        <f>IF(AT164="","",IFERROR(TRIM(INDEX($A164:$AJ164,MATCH(Lists!$L$8,$A$1:$AJ$1,0))&amp;""),""))</f>
        <v/>
      </c>
      <c r="BA164" s="22">
        <f>IF(AT164="","",IFERROR(TRIM(INDEX($A164:$AJ164,MATCH(Lists!$L$9,$A$1:$AJ$1,0))&amp;""),""))</f>
        <v/>
      </c>
      <c r="BB164" s="22">
        <f>IF(AT164="","",IFERROR(TRIM(INDEX($A164:$AJ164,MATCH(Lists!$L$10,$A$1:$AJ$1,0))&amp;""),""))</f>
        <v/>
      </c>
      <c r="BC164" s="22">
        <f>IF(AT164="","",IFERROR(TRIM(INDEX($A164:$AJ164,MATCH(Lists!$L$11,$A$1:$AJ$1,0))&amp;""),""))</f>
        <v/>
      </c>
      <c r="BD164" s="22">
        <f>IF(AT164="","",IFERROR(TRIM(INDEX($A164:$AJ164,MATCH(Lists!$L$12,$A$1:$AJ$1,0))&amp;""),""))</f>
        <v/>
      </c>
      <c r="BE164" s="23">
        <f>IF(AT164="","",IFERROR(IF(TRIM(INDEX($A164:$AJ164,MATCH(Lists!$L$13,$A$1:$AJ$1,0))&amp;"")="","",IF(ISNUMBER(INDEX($A164:$AJ164,MATCH(Lists!$L$13,$A$1:$AJ$1,0))),INT(INDEX($A164:$AJ164,MATCH(Lists!$L$13,$A$1:$AJ$1,0))),DATE(VALUE(LEFT(INDEX($A164:$AJ164,MATCH(Lists!$L$13,$A$1:$AJ$1,0)),4)),VALUE(MID(INDEX($A164:$AJ164,MATCH(Lists!$L$13,$A$1:$AJ$1,0)),6,2)),VALUE(MID(INDEX($A164:$AJ164,MATCH(Lists!$L$13,$A$1:$AJ$1,0)),9,2))))),""))</f>
        <v/>
      </c>
      <c r="BF164" s="22">
        <f>IF(AT164="","",IFERROR(TRIM(INDEX($A164:$AJ164,MATCH(Lists!$L$14,$A$1:$AJ$1,0))&amp;""),""))</f>
        <v/>
      </c>
      <c r="BG164" s="23">
        <f>IF(AT164="","",IFERROR(IF(ISNUMBER(INDEX($A164:$AJ164,MATCH(Lists!$L$15,$A$1:$AJ$1,0))),INDEX($A164:$AJ164,MATCH(Lists!$L$15,$A$1:$AJ$1,0)),DATE(VALUE(LEFT(IFERROR(TRIM(INDEX($A164:$AJ164,MATCH(Lists!$L$15,$A$1:$AJ$1,0))&amp;""),""),4)),VALUE(MID(IFERROR(TRIM(INDEX($A164:$AJ164,MATCH(Lists!$L$15,$A$1:$AJ$1,0))&amp;""),""),6,2)),VALUE(MID(IFERROR(TRIM(INDEX($A164:$AJ164,MATCH(Lists!$L$15,$A$1:$AJ$1,0))&amp;""),""),9,2)))+TIME(VALUE(MID(IFERROR(TRIM(INDEX($A164:$AJ164,MATCH(Lists!$L$15,$A$1:$AJ$1,0))&amp;""),""),12,2)),VALUE(MID(IFERROR(TRIM(INDEX($A164:$AJ164,MATCH(Lists!$L$15,$A$1:$AJ$1,0))&amp;""),""),15,2)),VALUE(MID(IFERROR(TRIM(INDEX($A164:$AJ164,MATCH(Lists!$L$15,$A$1:$AJ$1,0))&amp;""),""),18,2)))),""))</f>
        <v/>
      </c>
      <c r="BH164" s="22">
        <f>IF(AT164="","",IF(AL164="","New",AL164))</f>
        <v/>
      </c>
      <c r="BI164" s="22">
        <f>IF(AT164="",0,IF(OR(BH164="Hired",BH164="Not now"),0,1))</f>
        <v/>
      </c>
      <c r="BJ164" s="22">
        <f>IF(AT164="","",IF(COUNTIF(AN164:AQ164,"No")&gt;0,"Has a No",IF(COUNTIF(AN164:AQ164,"Yes")=4,"All yes","Still checking")))</f>
        <v/>
      </c>
      <c r="BK164" s="22">
        <f>IF(AT164="","",IF(AND(BH164="New",NOT(ISNUMBER(AM164)),ISNUMBER(BG164)),IF(Pipeline!$M$14-INT(BG164)&gt;Pipeline!$M$15,"Reply due",""),""))</f>
        <v/>
      </c>
      <c r="BL164" s="22">
        <f>IF(AT164="","",IF(AND(ISNUMBER(AM164),ISNUMBER(BG164)),MAX(0,AM164-INT(BG164)),""))</f>
        <v/>
      </c>
      <c r="BM164" s="22">
        <f>IF(BI164=0,0,IF(AND(OR('Shift match'!$B$5="",ISNUMBER(SEARCH('Shift match'!$B$5,AY164))),OR('Shift match'!$B$6="",ISNUMBER(SEARCH('Shift match'!$B$6,BA164)))),1,0))</f>
        <v/>
      </c>
      <c r="BN164" s="22">
        <f>IF(BM164=1,SUM($BM$2:BM164),"")</f>
        <v/>
      </c>
      <c r="BO164" s="22">
        <f>IF(AT164="",0,IF(AX164="",0,IF(COUNTIF($AX$2:AX164,AX164)=1,1,0)))</f>
        <v/>
      </c>
      <c r="BP164" s="22">
        <f>IF(BO164=1,SUM($BO$2:BO164),"")</f>
        <v/>
      </c>
    </row>
    <row r="165">
      <c r="AK165" s="19" t="n"/>
      <c r="AL165" s="24" t="n"/>
      <c r="AM165" s="25" t="n"/>
      <c r="AN165" s="24" t="n"/>
      <c r="AO165" s="24" t="n"/>
      <c r="AP165" s="24" t="n"/>
      <c r="AQ165" s="24" t="n"/>
      <c r="AR165" s="24" t="n"/>
      <c r="AS165" s="19" t="n"/>
      <c r="AT165" s="22">
        <f>IFERROR(TRIM(INDEX($A165:$AJ165,MATCH(Lists!$L$2,$A$1:$AJ$1,0))&amp;""),"")</f>
        <v/>
      </c>
      <c r="AU165" s="22">
        <f>IF(AT165="","",IFERROR(TRIM(INDEX($A165:$AJ165,MATCH(Lists!$L$3,$A$1:$AJ$1,0))&amp;""),""))</f>
        <v/>
      </c>
      <c r="AV165" s="22">
        <f>IF(AT165="","",LOWER(IFERROR(TRIM(INDEX($A165:$AJ165,MATCH(Lists!$L$4,$A$1:$AJ$1,0))&amp;""),"")))</f>
        <v/>
      </c>
      <c r="AW165" s="22">
        <f>IF(AT165="","",IFERROR(TRIM(INDEX($A165:$AJ165,MATCH(Lists!$L$5,$A$1:$AJ$1,0))&amp;""),""))</f>
        <v/>
      </c>
      <c r="AX165" s="22">
        <f>IF(AT165="","",IFERROR(TRIM(INDEX($A165:$AJ165,MATCH(Lists!$L$6,$A$1:$AJ$1,0))&amp;""),""))</f>
        <v/>
      </c>
      <c r="AY165" s="22">
        <f>IF(AT165="","",IFERROR(TRIM(INDEX($A165:$AJ165,MATCH(Lists!$L$7,$A$1:$AJ$1,0))&amp;""),""))</f>
        <v/>
      </c>
      <c r="AZ165" s="22">
        <f>IF(AT165="","",IFERROR(TRIM(INDEX($A165:$AJ165,MATCH(Lists!$L$8,$A$1:$AJ$1,0))&amp;""),""))</f>
        <v/>
      </c>
      <c r="BA165" s="22">
        <f>IF(AT165="","",IFERROR(TRIM(INDEX($A165:$AJ165,MATCH(Lists!$L$9,$A$1:$AJ$1,0))&amp;""),""))</f>
        <v/>
      </c>
      <c r="BB165" s="22">
        <f>IF(AT165="","",IFERROR(TRIM(INDEX($A165:$AJ165,MATCH(Lists!$L$10,$A$1:$AJ$1,0))&amp;""),""))</f>
        <v/>
      </c>
      <c r="BC165" s="22">
        <f>IF(AT165="","",IFERROR(TRIM(INDEX($A165:$AJ165,MATCH(Lists!$L$11,$A$1:$AJ$1,0))&amp;""),""))</f>
        <v/>
      </c>
      <c r="BD165" s="22">
        <f>IF(AT165="","",IFERROR(TRIM(INDEX($A165:$AJ165,MATCH(Lists!$L$12,$A$1:$AJ$1,0))&amp;""),""))</f>
        <v/>
      </c>
      <c r="BE165" s="23">
        <f>IF(AT165="","",IFERROR(IF(TRIM(INDEX($A165:$AJ165,MATCH(Lists!$L$13,$A$1:$AJ$1,0))&amp;"")="","",IF(ISNUMBER(INDEX($A165:$AJ165,MATCH(Lists!$L$13,$A$1:$AJ$1,0))),INT(INDEX($A165:$AJ165,MATCH(Lists!$L$13,$A$1:$AJ$1,0))),DATE(VALUE(LEFT(INDEX($A165:$AJ165,MATCH(Lists!$L$13,$A$1:$AJ$1,0)),4)),VALUE(MID(INDEX($A165:$AJ165,MATCH(Lists!$L$13,$A$1:$AJ$1,0)),6,2)),VALUE(MID(INDEX($A165:$AJ165,MATCH(Lists!$L$13,$A$1:$AJ$1,0)),9,2))))),""))</f>
        <v/>
      </c>
      <c r="BF165" s="22">
        <f>IF(AT165="","",IFERROR(TRIM(INDEX($A165:$AJ165,MATCH(Lists!$L$14,$A$1:$AJ$1,0))&amp;""),""))</f>
        <v/>
      </c>
      <c r="BG165" s="23">
        <f>IF(AT165="","",IFERROR(IF(ISNUMBER(INDEX($A165:$AJ165,MATCH(Lists!$L$15,$A$1:$AJ$1,0))),INDEX($A165:$AJ165,MATCH(Lists!$L$15,$A$1:$AJ$1,0)),DATE(VALUE(LEFT(IFERROR(TRIM(INDEX($A165:$AJ165,MATCH(Lists!$L$15,$A$1:$AJ$1,0))&amp;""),""),4)),VALUE(MID(IFERROR(TRIM(INDEX($A165:$AJ165,MATCH(Lists!$L$15,$A$1:$AJ$1,0))&amp;""),""),6,2)),VALUE(MID(IFERROR(TRIM(INDEX($A165:$AJ165,MATCH(Lists!$L$15,$A$1:$AJ$1,0))&amp;""),""),9,2)))+TIME(VALUE(MID(IFERROR(TRIM(INDEX($A165:$AJ165,MATCH(Lists!$L$15,$A$1:$AJ$1,0))&amp;""),""),12,2)),VALUE(MID(IFERROR(TRIM(INDEX($A165:$AJ165,MATCH(Lists!$L$15,$A$1:$AJ$1,0))&amp;""),""),15,2)),VALUE(MID(IFERROR(TRIM(INDEX($A165:$AJ165,MATCH(Lists!$L$15,$A$1:$AJ$1,0))&amp;""),""),18,2)))),""))</f>
        <v/>
      </c>
      <c r="BH165" s="22">
        <f>IF(AT165="","",IF(AL165="","New",AL165))</f>
        <v/>
      </c>
      <c r="BI165" s="22">
        <f>IF(AT165="",0,IF(OR(BH165="Hired",BH165="Not now"),0,1))</f>
        <v/>
      </c>
      <c r="BJ165" s="22">
        <f>IF(AT165="","",IF(COUNTIF(AN165:AQ165,"No")&gt;0,"Has a No",IF(COUNTIF(AN165:AQ165,"Yes")=4,"All yes","Still checking")))</f>
        <v/>
      </c>
      <c r="BK165" s="22">
        <f>IF(AT165="","",IF(AND(BH165="New",NOT(ISNUMBER(AM165)),ISNUMBER(BG165)),IF(Pipeline!$M$14-INT(BG165)&gt;Pipeline!$M$15,"Reply due",""),""))</f>
        <v/>
      </c>
      <c r="BL165" s="22">
        <f>IF(AT165="","",IF(AND(ISNUMBER(AM165),ISNUMBER(BG165)),MAX(0,AM165-INT(BG165)),""))</f>
        <v/>
      </c>
      <c r="BM165" s="22">
        <f>IF(BI165=0,0,IF(AND(OR('Shift match'!$B$5="",ISNUMBER(SEARCH('Shift match'!$B$5,AY165))),OR('Shift match'!$B$6="",ISNUMBER(SEARCH('Shift match'!$B$6,BA165)))),1,0))</f>
        <v/>
      </c>
      <c r="BN165" s="22">
        <f>IF(BM165=1,SUM($BM$2:BM165),"")</f>
        <v/>
      </c>
      <c r="BO165" s="22">
        <f>IF(AT165="",0,IF(AX165="",0,IF(COUNTIF($AX$2:AX165,AX165)=1,1,0)))</f>
        <v/>
      </c>
      <c r="BP165" s="22">
        <f>IF(BO165=1,SUM($BO$2:BO165),"")</f>
        <v/>
      </c>
    </row>
    <row r="166">
      <c r="AK166" s="19" t="n"/>
      <c r="AL166" s="24" t="n"/>
      <c r="AM166" s="25" t="n"/>
      <c r="AN166" s="24" t="n"/>
      <c r="AO166" s="24" t="n"/>
      <c r="AP166" s="24" t="n"/>
      <c r="AQ166" s="24" t="n"/>
      <c r="AR166" s="24" t="n"/>
      <c r="AS166" s="19" t="n"/>
      <c r="AT166" s="22">
        <f>IFERROR(TRIM(INDEX($A166:$AJ166,MATCH(Lists!$L$2,$A$1:$AJ$1,0))&amp;""),"")</f>
        <v/>
      </c>
      <c r="AU166" s="22">
        <f>IF(AT166="","",IFERROR(TRIM(INDEX($A166:$AJ166,MATCH(Lists!$L$3,$A$1:$AJ$1,0))&amp;""),""))</f>
        <v/>
      </c>
      <c r="AV166" s="22">
        <f>IF(AT166="","",LOWER(IFERROR(TRIM(INDEX($A166:$AJ166,MATCH(Lists!$L$4,$A$1:$AJ$1,0))&amp;""),"")))</f>
        <v/>
      </c>
      <c r="AW166" s="22">
        <f>IF(AT166="","",IFERROR(TRIM(INDEX($A166:$AJ166,MATCH(Lists!$L$5,$A$1:$AJ$1,0))&amp;""),""))</f>
        <v/>
      </c>
      <c r="AX166" s="22">
        <f>IF(AT166="","",IFERROR(TRIM(INDEX($A166:$AJ166,MATCH(Lists!$L$6,$A$1:$AJ$1,0))&amp;""),""))</f>
        <v/>
      </c>
      <c r="AY166" s="22">
        <f>IF(AT166="","",IFERROR(TRIM(INDEX($A166:$AJ166,MATCH(Lists!$L$7,$A$1:$AJ$1,0))&amp;""),""))</f>
        <v/>
      </c>
      <c r="AZ166" s="22">
        <f>IF(AT166="","",IFERROR(TRIM(INDEX($A166:$AJ166,MATCH(Lists!$L$8,$A$1:$AJ$1,0))&amp;""),""))</f>
        <v/>
      </c>
      <c r="BA166" s="22">
        <f>IF(AT166="","",IFERROR(TRIM(INDEX($A166:$AJ166,MATCH(Lists!$L$9,$A$1:$AJ$1,0))&amp;""),""))</f>
        <v/>
      </c>
      <c r="BB166" s="22">
        <f>IF(AT166="","",IFERROR(TRIM(INDEX($A166:$AJ166,MATCH(Lists!$L$10,$A$1:$AJ$1,0))&amp;""),""))</f>
        <v/>
      </c>
      <c r="BC166" s="22">
        <f>IF(AT166="","",IFERROR(TRIM(INDEX($A166:$AJ166,MATCH(Lists!$L$11,$A$1:$AJ$1,0))&amp;""),""))</f>
        <v/>
      </c>
      <c r="BD166" s="22">
        <f>IF(AT166="","",IFERROR(TRIM(INDEX($A166:$AJ166,MATCH(Lists!$L$12,$A$1:$AJ$1,0))&amp;""),""))</f>
        <v/>
      </c>
      <c r="BE166" s="23">
        <f>IF(AT166="","",IFERROR(IF(TRIM(INDEX($A166:$AJ166,MATCH(Lists!$L$13,$A$1:$AJ$1,0))&amp;"")="","",IF(ISNUMBER(INDEX($A166:$AJ166,MATCH(Lists!$L$13,$A$1:$AJ$1,0))),INT(INDEX($A166:$AJ166,MATCH(Lists!$L$13,$A$1:$AJ$1,0))),DATE(VALUE(LEFT(INDEX($A166:$AJ166,MATCH(Lists!$L$13,$A$1:$AJ$1,0)),4)),VALUE(MID(INDEX($A166:$AJ166,MATCH(Lists!$L$13,$A$1:$AJ$1,0)),6,2)),VALUE(MID(INDEX($A166:$AJ166,MATCH(Lists!$L$13,$A$1:$AJ$1,0)),9,2))))),""))</f>
        <v/>
      </c>
      <c r="BF166" s="22">
        <f>IF(AT166="","",IFERROR(TRIM(INDEX($A166:$AJ166,MATCH(Lists!$L$14,$A$1:$AJ$1,0))&amp;""),""))</f>
        <v/>
      </c>
      <c r="BG166" s="23">
        <f>IF(AT166="","",IFERROR(IF(ISNUMBER(INDEX($A166:$AJ166,MATCH(Lists!$L$15,$A$1:$AJ$1,0))),INDEX($A166:$AJ166,MATCH(Lists!$L$15,$A$1:$AJ$1,0)),DATE(VALUE(LEFT(IFERROR(TRIM(INDEX($A166:$AJ166,MATCH(Lists!$L$15,$A$1:$AJ$1,0))&amp;""),""),4)),VALUE(MID(IFERROR(TRIM(INDEX($A166:$AJ166,MATCH(Lists!$L$15,$A$1:$AJ$1,0))&amp;""),""),6,2)),VALUE(MID(IFERROR(TRIM(INDEX($A166:$AJ166,MATCH(Lists!$L$15,$A$1:$AJ$1,0))&amp;""),""),9,2)))+TIME(VALUE(MID(IFERROR(TRIM(INDEX($A166:$AJ166,MATCH(Lists!$L$15,$A$1:$AJ$1,0))&amp;""),""),12,2)),VALUE(MID(IFERROR(TRIM(INDEX($A166:$AJ166,MATCH(Lists!$L$15,$A$1:$AJ$1,0))&amp;""),""),15,2)),VALUE(MID(IFERROR(TRIM(INDEX($A166:$AJ166,MATCH(Lists!$L$15,$A$1:$AJ$1,0))&amp;""),""),18,2)))),""))</f>
        <v/>
      </c>
      <c r="BH166" s="22">
        <f>IF(AT166="","",IF(AL166="","New",AL166))</f>
        <v/>
      </c>
      <c r="BI166" s="22">
        <f>IF(AT166="",0,IF(OR(BH166="Hired",BH166="Not now"),0,1))</f>
        <v/>
      </c>
      <c r="BJ166" s="22">
        <f>IF(AT166="","",IF(COUNTIF(AN166:AQ166,"No")&gt;0,"Has a No",IF(COUNTIF(AN166:AQ166,"Yes")=4,"All yes","Still checking")))</f>
        <v/>
      </c>
      <c r="BK166" s="22">
        <f>IF(AT166="","",IF(AND(BH166="New",NOT(ISNUMBER(AM166)),ISNUMBER(BG166)),IF(Pipeline!$M$14-INT(BG166)&gt;Pipeline!$M$15,"Reply due",""),""))</f>
        <v/>
      </c>
      <c r="BL166" s="22">
        <f>IF(AT166="","",IF(AND(ISNUMBER(AM166),ISNUMBER(BG166)),MAX(0,AM166-INT(BG166)),""))</f>
        <v/>
      </c>
      <c r="BM166" s="22">
        <f>IF(BI166=0,0,IF(AND(OR('Shift match'!$B$5="",ISNUMBER(SEARCH('Shift match'!$B$5,AY166))),OR('Shift match'!$B$6="",ISNUMBER(SEARCH('Shift match'!$B$6,BA166)))),1,0))</f>
        <v/>
      </c>
      <c r="BN166" s="22">
        <f>IF(BM166=1,SUM($BM$2:BM166),"")</f>
        <v/>
      </c>
      <c r="BO166" s="22">
        <f>IF(AT166="",0,IF(AX166="",0,IF(COUNTIF($AX$2:AX166,AX166)=1,1,0)))</f>
        <v/>
      </c>
      <c r="BP166" s="22">
        <f>IF(BO166=1,SUM($BO$2:BO166),"")</f>
        <v/>
      </c>
    </row>
    <row r="167">
      <c r="AK167" s="19" t="n"/>
      <c r="AL167" s="24" t="n"/>
      <c r="AM167" s="25" t="n"/>
      <c r="AN167" s="24" t="n"/>
      <c r="AO167" s="24" t="n"/>
      <c r="AP167" s="24" t="n"/>
      <c r="AQ167" s="24" t="n"/>
      <c r="AR167" s="24" t="n"/>
      <c r="AS167" s="19" t="n"/>
      <c r="AT167" s="22">
        <f>IFERROR(TRIM(INDEX($A167:$AJ167,MATCH(Lists!$L$2,$A$1:$AJ$1,0))&amp;""),"")</f>
        <v/>
      </c>
      <c r="AU167" s="22">
        <f>IF(AT167="","",IFERROR(TRIM(INDEX($A167:$AJ167,MATCH(Lists!$L$3,$A$1:$AJ$1,0))&amp;""),""))</f>
        <v/>
      </c>
      <c r="AV167" s="22">
        <f>IF(AT167="","",LOWER(IFERROR(TRIM(INDEX($A167:$AJ167,MATCH(Lists!$L$4,$A$1:$AJ$1,0))&amp;""),"")))</f>
        <v/>
      </c>
      <c r="AW167" s="22">
        <f>IF(AT167="","",IFERROR(TRIM(INDEX($A167:$AJ167,MATCH(Lists!$L$5,$A$1:$AJ$1,0))&amp;""),""))</f>
        <v/>
      </c>
      <c r="AX167" s="22">
        <f>IF(AT167="","",IFERROR(TRIM(INDEX($A167:$AJ167,MATCH(Lists!$L$6,$A$1:$AJ$1,0))&amp;""),""))</f>
        <v/>
      </c>
      <c r="AY167" s="22">
        <f>IF(AT167="","",IFERROR(TRIM(INDEX($A167:$AJ167,MATCH(Lists!$L$7,$A$1:$AJ$1,0))&amp;""),""))</f>
        <v/>
      </c>
      <c r="AZ167" s="22">
        <f>IF(AT167="","",IFERROR(TRIM(INDEX($A167:$AJ167,MATCH(Lists!$L$8,$A$1:$AJ$1,0))&amp;""),""))</f>
        <v/>
      </c>
      <c r="BA167" s="22">
        <f>IF(AT167="","",IFERROR(TRIM(INDEX($A167:$AJ167,MATCH(Lists!$L$9,$A$1:$AJ$1,0))&amp;""),""))</f>
        <v/>
      </c>
      <c r="BB167" s="22">
        <f>IF(AT167="","",IFERROR(TRIM(INDEX($A167:$AJ167,MATCH(Lists!$L$10,$A$1:$AJ$1,0))&amp;""),""))</f>
        <v/>
      </c>
      <c r="BC167" s="22">
        <f>IF(AT167="","",IFERROR(TRIM(INDEX($A167:$AJ167,MATCH(Lists!$L$11,$A$1:$AJ$1,0))&amp;""),""))</f>
        <v/>
      </c>
      <c r="BD167" s="22">
        <f>IF(AT167="","",IFERROR(TRIM(INDEX($A167:$AJ167,MATCH(Lists!$L$12,$A$1:$AJ$1,0))&amp;""),""))</f>
        <v/>
      </c>
      <c r="BE167" s="23">
        <f>IF(AT167="","",IFERROR(IF(TRIM(INDEX($A167:$AJ167,MATCH(Lists!$L$13,$A$1:$AJ$1,0))&amp;"")="","",IF(ISNUMBER(INDEX($A167:$AJ167,MATCH(Lists!$L$13,$A$1:$AJ$1,0))),INT(INDEX($A167:$AJ167,MATCH(Lists!$L$13,$A$1:$AJ$1,0))),DATE(VALUE(LEFT(INDEX($A167:$AJ167,MATCH(Lists!$L$13,$A$1:$AJ$1,0)),4)),VALUE(MID(INDEX($A167:$AJ167,MATCH(Lists!$L$13,$A$1:$AJ$1,0)),6,2)),VALUE(MID(INDEX($A167:$AJ167,MATCH(Lists!$L$13,$A$1:$AJ$1,0)),9,2))))),""))</f>
        <v/>
      </c>
      <c r="BF167" s="22">
        <f>IF(AT167="","",IFERROR(TRIM(INDEX($A167:$AJ167,MATCH(Lists!$L$14,$A$1:$AJ$1,0))&amp;""),""))</f>
        <v/>
      </c>
      <c r="BG167" s="23">
        <f>IF(AT167="","",IFERROR(IF(ISNUMBER(INDEX($A167:$AJ167,MATCH(Lists!$L$15,$A$1:$AJ$1,0))),INDEX($A167:$AJ167,MATCH(Lists!$L$15,$A$1:$AJ$1,0)),DATE(VALUE(LEFT(IFERROR(TRIM(INDEX($A167:$AJ167,MATCH(Lists!$L$15,$A$1:$AJ$1,0))&amp;""),""),4)),VALUE(MID(IFERROR(TRIM(INDEX($A167:$AJ167,MATCH(Lists!$L$15,$A$1:$AJ$1,0))&amp;""),""),6,2)),VALUE(MID(IFERROR(TRIM(INDEX($A167:$AJ167,MATCH(Lists!$L$15,$A$1:$AJ$1,0))&amp;""),""),9,2)))+TIME(VALUE(MID(IFERROR(TRIM(INDEX($A167:$AJ167,MATCH(Lists!$L$15,$A$1:$AJ$1,0))&amp;""),""),12,2)),VALUE(MID(IFERROR(TRIM(INDEX($A167:$AJ167,MATCH(Lists!$L$15,$A$1:$AJ$1,0))&amp;""),""),15,2)),VALUE(MID(IFERROR(TRIM(INDEX($A167:$AJ167,MATCH(Lists!$L$15,$A$1:$AJ$1,0))&amp;""),""),18,2)))),""))</f>
        <v/>
      </c>
      <c r="BH167" s="22">
        <f>IF(AT167="","",IF(AL167="","New",AL167))</f>
        <v/>
      </c>
      <c r="BI167" s="22">
        <f>IF(AT167="",0,IF(OR(BH167="Hired",BH167="Not now"),0,1))</f>
        <v/>
      </c>
      <c r="BJ167" s="22">
        <f>IF(AT167="","",IF(COUNTIF(AN167:AQ167,"No")&gt;0,"Has a No",IF(COUNTIF(AN167:AQ167,"Yes")=4,"All yes","Still checking")))</f>
        <v/>
      </c>
      <c r="BK167" s="22">
        <f>IF(AT167="","",IF(AND(BH167="New",NOT(ISNUMBER(AM167)),ISNUMBER(BG167)),IF(Pipeline!$M$14-INT(BG167)&gt;Pipeline!$M$15,"Reply due",""),""))</f>
        <v/>
      </c>
      <c r="BL167" s="22">
        <f>IF(AT167="","",IF(AND(ISNUMBER(AM167),ISNUMBER(BG167)),MAX(0,AM167-INT(BG167)),""))</f>
        <v/>
      </c>
      <c r="BM167" s="22">
        <f>IF(BI167=0,0,IF(AND(OR('Shift match'!$B$5="",ISNUMBER(SEARCH('Shift match'!$B$5,AY167))),OR('Shift match'!$B$6="",ISNUMBER(SEARCH('Shift match'!$B$6,BA167)))),1,0))</f>
        <v/>
      </c>
      <c r="BN167" s="22">
        <f>IF(BM167=1,SUM($BM$2:BM167),"")</f>
        <v/>
      </c>
      <c r="BO167" s="22">
        <f>IF(AT167="",0,IF(AX167="",0,IF(COUNTIF($AX$2:AX167,AX167)=1,1,0)))</f>
        <v/>
      </c>
      <c r="BP167" s="22">
        <f>IF(BO167=1,SUM($BO$2:BO167),"")</f>
        <v/>
      </c>
    </row>
    <row r="168">
      <c r="AK168" s="19" t="n"/>
      <c r="AL168" s="24" t="n"/>
      <c r="AM168" s="25" t="n"/>
      <c r="AN168" s="24" t="n"/>
      <c r="AO168" s="24" t="n"/>
      <c r="AP168" s="24" t="n"/>
      <c r="AQ168" s="24" t="n"/>
      <c r="AR168" s="24" t="n"/>
      <c r="AS168" s="19" t="n"/>
      <c r="AT168" s="22">
        <f>IFERROR(TRIM(INDEX($A168:$AJ168,MATCH(Lists!$L$2,$A$1:$AJ$1,0))&amp;""),"")</f>
        <v/>
      </c>
      <c r="AU168" s="22">
        <f>IF(AT168="","",IFERROR(TRIM(INDEX($A168:$AJ168,MATCH(Lists!$L$3,$A$1:$AJ$1,0))&amp;""),""))</f>
        <v/>
      </c>
      <c r="AV168" s="22">
        <f>IF(AT168="","",LOWER(IFERROR(TRIM(INDEX($A168:$AJ168,MATCH(Lists!$L$4,$A$1:$AJ$1,0))&amp;""),"")))</f>
        <v/>
      </c>
      <c r="AW168" s="22">
        <f>IF(AT168="","",IFERROR(TRIM(INDEX($A168:$AJ168,MATCH(Lists!$L$5,$A$1:$AJ$1,0))&amp;""),""))</f>
        <v/>
      </c>
      <c r="AX168" s="22">
        <f>IF(AT168="","",IFERROR(TRIM(INDEX($A168:$AJ168,MATCH(Lists!$L$6,$A$1:$AJ$1,0))&amp;""),""))</f>
        <v/>
      </c>
      <c r="AY168" s="22">
        <f>IF(AT168="","",IFERROR(TRIM(INDEX($A168:$AJ168,MATCH(Lists!$L$7,$A$1:$AJ$1,0))&amp;""),""))</f>
        <v/>
      </c>
      <c r="AZ168" s="22">
        <f>IF(AT168="","",IFERROR(TRIM(INDEX($A168:$AJ168,MATCH(Lists!$L$8,$A$1:$AJ$1,0))&amp;""),""))</f>
        <v/>
      </c>
      <c r="BA168" s="22">
        <f>IF(AT168="","",IFERROR(TRIM(INDEX($A168:$AJ168,MATCH(Lists!$L$9,$A$1:$AJ$1,0))&amp;""),""))</f>
        <v/>
      </c>
      <c r="BB168" s="22">
        <f>IF(AT168="","",IFERROR(TRIM(INDEX($A168:$AJ168,MATCH(Lists!$L$10,$A$1:$AJ$1,0))&amp;""),""))</f>
        <v/>
      </c>
      <c r="BC168" s="22">
        <f>IF(AT168="","",IFERROR(TRIM(INDEX($A168:$AJ168,MATCH(Lists!$L$11,$A$1:$AJ$1,0))&amp;""),""))</f>
        <v/>
      </c>
      <c r="BD168" s="22">
        <f>IF(AT168="","",IFERROR(TRIM(INDEX($A168:$AJ168,MATCH(Lists!$L$12,$A$1:$AJ$1,0))&amp;""),""))</f>
        <v/>
      </c>
      <c r="BE168" s="23">
        <f>IF(AT168="","",IFERROR(IF(TRIM(INDEX($A168:$AJ168,MATCH(Lists!$L$13,$A$1:$AJ$1,0))&amp;"")="","",IF(ISNUMBER(INDEX($A168:$AJ168,MATCH(Lists!$L$13,$A$1:$AJ$1,0))),INT(INDEX($A168:$AJ168,MATCH(Lists!$L$13,$A$1:$AJ$1,0))),DATE(VALUE(LEFT(INDEX($A168:$AJ168,MATCH(Lists!$L$13,$A$1:$AJ$1,0)),4)),VALUE(MID(INDEX($A168:$AJ168,MATCH(Lists!$L$13,$A$1:$AJ$1,0)),6,2)),VALUE(MID(INDEX($A168:$AJ168,MATCH(Lists!$L$13,$A$1:$AJ$1,0)),9,2))))),""))</f>
        <v/>
      </c>
      <c r="BF168" s="22">
        <f>IF(AT168="","",IFERROR(TRIM(INDEX($A168:$AJ168,MATCH(Lists!$L$14,$A$1:$AJ$1,0))&amp;""),""))</f>
        <v/>
      </c>
      <c r="BG168" s="23">
        <f>IF(AT168="","",IFERROR(IF(ISNUMBER(INDEX($A168:$AJ168,MATCH(Lists!$L$15,$A$1:$AJ$1,0))),INDEX($A168:$AJ168,MATCH(Lists!$L$15,$A$1:$AJ$1,0)),DATE(VALUE(LEFT(IFERROR(TRIM(INDEX($A168:$AJ168,MATCH(Lists!$L$15,$A$1:$AJ$1,0))&amp;""),""),4)),VALUE(MID(IFERROR(TRIM(INDEX($A168:$AJ168,MATCH(Lists!$L$15,$A$1:$AJ$1,0))&amp;""),""),6,2)),VALUE(MID(IFERROR(TRIM(INDEX($A168:$AJ168,MATCH(Lists!$L$15,$A$1:$AJ$1,0))&amp;""),""),9,2)))+TIME(VALUE(MID(IFERROR(TRIM(INDEX($A168:$AJ168,MATCH(Lists!$L$15,$A$1:$AJ$1,0))&amp;""),""),12,2)),VALUE(MID(IFERROR(TRIM(INDEX($A168:$AJ168,MATCH(Lists!$L$15,$A$1:$AJ$1,0))&amp;""),""),15,2)),VALUE(MID(IFERROR(TRIM(INDEX($A168:$AJ168,MATCH(Lists!$L$15,$A$1:$AJ$1,0))&amp;""),""),18,2)))),""))</f>
        <v/>
      </c>
      <c r="BH168" s="22">
        <f>IF(AT168="","",IF(AL168="","New",AL168))</f>
        <v/>
      </c>
      <c r="BI168" s="22">
        <f>IF(AT168="",0,IF(OR(BH168="Hired",BH168="Not now"),0,1))</f>
        <v/>
      </c>
      <c r="BJ168" s="22">
        <f>IF(AT168="","",IF(COUNTIF(AN168:AQ168,"No")&gt;0,"Has a No",IF(COUNTIF(AN168:AQ168,"Yes")=4,"All yes","Still checking")))</f>
        <v/>
      </c>
      <c r="BK168" s="22">
        <f>IF(AT168="","",IF(AND(BH168="New",NOT(ISNUMBER(AM168)),ISNUMBER(BG168)),IF(Pipeline!$M$14-INT(BG168)&gt;Pipeline!$M$15,"Reply due",""),""))</f>
        <v/>
      </c>
      <c r="BL168" s="22">
        <f>IF(AT168="","",IF(AND(ISNUMBER(AM168),ISNUMBER(BG168)),MAX(0,AM168-INT(BG168)),""))</f>
        <v/>
      </c>
      <c r="BM168" s="22">
        <f>IF(BI168=0,0,IF(AND(OR('Shift match'!$B$5="",ISNUMBER(SEARCH('Shift match'!$B$5,AY168))),OR('Shift match'!$B$6="",ISNUMBER(SEARCH('Shift match'!$B$6,BA168)))),1,0))</f>
        <v/>
      </c>
      <c r="BN168" s="22">
        <f>IF(BM168=1,SUM($BM$2:BM168),"")</f>
        <v/>
      </c>
      <c r="BO168" s="22">
        <f>IF(AT168="",0,IF(AX168="",0,IF(COUNTIF($AX$2:AX168,AX168)=1,1,0)))</f>
        <v/>
      </c>
      <c r="BP168" s="22">
        <f>IF(BO168=1,SUM($BO$2:BO168),"")</f>
        <v/>
      </c>
    </row>
    <row r="169">
      <c r="AK169" s="19" t="n"/>
      <c r="AL169" s="24" t="n"/>
      <c r="AM169" s="25" t="n"/>
      <c r="AN169" s="24" t="n"/>
      <c r="AO169" s="24" t="n"/>
      <c r="AP169" s="24" t="n"/>
      <c r="AQ169" s="24" t="n"/>
      <c r="AR169" s="24" t="n"/>
      <c r="AS169" s="19" t="n"/>
      <c r="AT169" s="22">
        <f>IFERROR(TRIM(INDEX($A169:$AJ169,MATCH(Lists!$L$2,$A$1:$AJ$1,0))&amp;""),"")</f>
        <v/>
      </c>
      <c r="AU169" s="22">
        <f>IF(AT169="","",IFERROR(TRIM(INDEX($A169:$AJ169,MATCH(Lists!$L$3,$A$1:$AJ$1,0))&amp;""),""))</f>
        <v/>
      </c>
      <c r="AV169" s="22">
        <f>IF(AT169="","",LOWER(IFERROR(TRIM(INDEX($A169:$AJ169,MATCH(Lists!$L$4,$A$1:$AJ$1,0))&amp;""),"")))</f>
        <v/>
      </c>
      <c r="AW169" s="22">
        <f>IF(AT169="","",IFERROR(TRIM(INDEX($A169:$AJ169,MATCH(Lists!$L$5,$A$1:$AJ$1,0))&amp;""),""))</f>
        <v/>
      </c>
      <c r="AX169" s="22">
        <f>IF(AT169="","",IFERROR(TRIM(INDEX($A169:$AJ169,MATCH(Lists!$L$6,$A$1:$AJ$1,0))&amp;""),""))</f>
        <v/>
      </c>
      <c r="AY169" s="22">
        <f>IF(AT169="","",IFERROR(TRIM(INDEX($A169:$AJ169,MATCH(Lists!$L$7,$A$1:$AJ$1,0))&amp;""),""))</f>
        <v/>
      </c>
      <c r="AZ169" s="22">
        <f>IF(AT169="","",IFERROR(TRIM(INDEX($A169:$AJ169,MATCH(Lists!$L$8,$A$1:$AJ$1,0))&amp;""),""))</f>
        <v/>
      </c>
      <c r="BA169" s="22">
        <f>IF(AT169="","",IFERROR(TRIM(INDEX($A169:$AJ169,MATCH(Lists!$L$9,$A$1:$AJ$1,0))&amp;""),""))</f>
        <v/>
      </c>
      <c r="BB169" s="22">
        <f>IF(AT169="","",IFERROR(TRIM(INDEX($A169:$AJ169,MATCH(Lists!$L$10,$A$1:$AJ$1,0))&amp;""),""))</f>
        <v/>
      </c>
      <c r="BC169" s="22">
        <f>IF(AT169="","",IFERROR(TRIM(INDEX($A169:$AJ169,MATCH(Lists!$L$11,$A$1:$AJ$1,0))&amp;""),""))</f>
        <v/>
      </c>
      <c r="BD169" s="22">
        <f>IF(AT169="","",IFERROR(TRIM(INDEX($A169:$AJ169,MATCH(Lists!$L$12,$A$1:$AJ$1,0))&amp;""),""))</f>
        <v/>
      </c>
      <c r="BE169" s="23">
        <f>IF(AT169="","",IFERROR(IF(TRIM(INDEX($A169:$AJ169,MATCH(Lists!$L$13,$A$1:$AJ$1,0))&amp;"")="","",IF(ISNUMBER(INDEX($A169:$AJ169,MATCH(Lists!$L$13,$A$1:$AJ$1,0))),INT(INDEX($A169:$AJ169,MATCH(Lists!$L$13,$A$1:$AJ$1,0))),DATE(VALUE(LEFT(INDEX($A169:$AJ169,MATCH(Lists!$L$13,$A$1:$AJ$1,0)),4)),VALUE(MID(INDEX($A169:$AJ169,MATCH(Lists!$L$13,$A$1:$AJ$1,0)),6,2)),VALUE(MID(INDEX($A169:$AJ169,MATCH(Lists!$L$13,$A$1:$AJ$1,0)),9,2))))),""))</f>
        <v/>
      </c>
      <c r="BF169" s="22">
        <f>IF(AT169="","",IFERROR(TRIM(INDEX($A169:$AJ169,MATCH(Lists!$L$14,$A$1:$AJ$1,0))&amp;""),""))</f>
        <v/>
      </c>
      <c r="BG169" s="23">
        <f>IF(AT169="","",IFERROR(IF(ISNUMBER(INDEX($A169:$AJ169,MATCH(Lists!$L$15,$A$1:$AJ$1,0))),INDEX($A169:$AJ169,MATCH(Lists!$L$15,$A$1:$AJ$1,0)),DATE(VALUE(LEFT(IFERROR(TRIM(INDEX($A169:$AJ169,MATCH(Lists!$L$15,$A$1:$AJ$1,0))&amp;""),""),4)),VALUE(MID(IFERROR(TRIM(INDEX($A169:$AJ169,MATCH(Lists!$L$15,$A$1:$AJ$1,0))&amp;""),""),6,2)),VALUE(MID(IFERROR(TRIM(INDEX($A169:$AJ169,MATCH(Lists!$L$15,$A$1:$AJ$1,0))&amp;""),""),9,2)))+TIME(VALUE(MID(IFERROR(TRIM(INDEX($A169:$AJ169,MATCH(Lists!$L$15,$A$1:$AJ$1,0))&amp;""),""),12,2)),VALUE(MID(IFERROR(TRIM(INDEX($A169:$AJ169,MATCH(Lists!$L$15,$A$1:$AJ$1,0))&amp;""),""),15,2)),VALUE(MID(IFERROR(TRIM(INDEX($A169:$AJ169,MATCH(Lists!$L$15,$A$1:$AJ$1,0))&amp;""),""),18,2)))),""))</f>
        <v/>
      </c>
      <c r="BH169" s="22">
        <f>IF(AT169="","",IF(AL169="","New",AL169))</f>
        <v/>
      </c>
      <c r="BI169" s="22">
        <f>IF(AT169="",0,IF(OR(BH169="Hired",BH169="Not now"),0,1))</f>
        <v/>
      </c>
      <c r="BJ169" s="22">
        <f>IF(AT169="","",IF(COUNTIF(AN169:AQ169,"No")&gt;0,"Has a No",IF(COUNTIF(AN169:AQ169,"Yes")=4,"All yes","Still checking")))</f>
        <v/>
      </c>
      <c r="BK169" s="22">
        <f>IF(AT169="","",IF(AND(BH169="New",NOT(ISNUMBER(AM169)),ISNUMBER(BG169)),IF(Pipeline!$M$14-INT(BG169)&gt;Pipeline!$M$15,"Reply due",""),""))</f>
        <v/>
      </c>
      <c r="BL169" s="22">
        <f>IF(AT169="","",IF(AND(ISNUMBER(AM169),ISNUMBER(BG169)),MAX(0,AM169-INT(BG169)),""))</f>
        <v/>
      </c>
      <c r="BM169" s="22">
        <f>IF(BI169=0,0,IF(AND(OR('Shift match'!$B$5="",ISNUMBER(SEARCH('Shift match'!$B$5,AY169))),OR('Shift match'!$B$6="",ISNUMBER(SEARCH('Shift match'!$B$6,BA169)))),1,0))</f>
        <v/>
      </c>
      <c r="BN169" s="22">
        <f>IF(BM169=1,SUM($BM$2:BM169),"")</f>
        <v/>
      </c>
      <c r="BO169" s="22">
        <f>IF(AT169="",0,IF(AX169="",0,IF(COUNTIF($AX$2:AX169,AX169)=1,1,0)))</f>
        <v/>
      </c>
      <c r="BP169" s="22">
        <f>IF(BO169=1,SUM($BO$2:BO169),"")</f>
        <v/>
      </c>
    </row>
    <row r="170">
      <c r="AK170" s="19" t="n"/>
      <c r="AL170" s="24" t="n"/>
      <c r="AM170" s="25" t="n"/>
      <c r="AN170" s="24" t="n"/>
      <c r="AO170" s="24" t="n"/>
      <c r="AP170" s="24" t="n"/>
      <c r="AQ170" s="24" t="n"/>
      <c r="AR170" s="24" t="n"/>
      <c r="AS170" s="19" t="n"/>
      <c r="AT170" s="22">
        <f>IFERROR(TRIM(INDEX($A170:$AJ170,MATCH(Lists!$L$2,$A$1:$AJ$1,0))&amp;""),"")</f>
        <v/>
      </c>
      <c r="AU170" s="22">
        <f>IF(AT170="","",IFERROR(TRIM(INDEX($A170:$AJ170,MATCH(Lists!$L$3,$A$1:$AJ$1,0))&amp;""),""))</f>
        <v/>
      </c>
      <c r="AV170" s="22">
        <f>IF(AT170="","",LOWER(IFERROR(TRIM(INDEX($A170:$AJ170,MATCH(Lists!$L$4,$A$1:$AJ$1,0))&amp;""),"")))</f>
        <v/>
      </c>
      <c r="AW170" s="22">
        <f>IF(AT170="","",IFERROR(TRIM(INDEX($A170:$AJ170,MATCH(Lists!$L$5,$A$1:$AJ$1,0))&amp;""),""))</f>
        <v/>
      </c>
      <c r="AX170" s="22">
        <f>IF(AT170="","",IFERROR(TRIM(INDEX($A170:$AJ170,MATCH(Lists!$L$6,$A$1:$AJ$1,0))&amp;""),""))</f>
        <v/>
      </c>
      <c r="AY170" s="22">
        <f>IF(AT170="","",IFERROR(TRIM(INDEX($A170:$AJ170,MATCH(Lists!$L$7,$A$1:$AJ$1,0))&amp;""),""))</f>
        <v/>
      </c>
      <c r="AZ170" s="22">
        <f>IF(AT170="","",IFERROR(TRIM(INDEX($A170:$AJ170,MATCH(Lists!$L$8,$A$1:$AJ$1,0))&amp;""),""))</f>
        <v/>
      </c>
      <c r="BA170" s="22">
        <f>IF(AT170="","",IFERROR(TRIM(INDEX($A170:$AJ170,MATCH(Lists!$L$9,$A$1:$AJ$1,0))&amp;""),""))</f>
        <v/>
      </c>
      <c r="BB170" s="22">
        <f>IF(AT170="","",IFERROR(TRIM(INDEX($A170:$AJ170,MATCH(Lists!$L$10,$A$1:$AJ$1,0))&amp;""),""))</f>
        <v/>
      </c>
      <c r="BC170" s="22">
        <f>IF(AT170="","",IFERROR(TRIM(INDEX($A170:$AJ170,MATCH(Lists!$L$11,$A$1:$AJ$1,0))&amp;""),""))</f>
        <v/>
      </c>
      <c r="BD170" s="22">
        <f>IF(AT170="","",IFERROR(TRIM(INDEX($A170:$AJ170,MATCH(Lists!$L$12,$A$1:$AJ$1,0))&amp;""),""))</f>
        <v/>
      </c>
      <c r="BE170" s="23">
        <f>IF(AT170="","",IFERROR(IF(TRIM(INDEX($A170:$AJ170,MATCH(Lists!$L$13,$A$1:$AJ$1,0))&amp;"")="","",IF(ISNUMBER(INDEX($A170:$AJ170,MATCH(Lists!$L$13,$A$1:$AJ$1,0))),INT(INDEX($A170:$AJ170,MATCH(Lists!$L$13,$A$1:$AJ$1,0))),DATE(VALUE(LEFT(INDEX($A170:$AJ170,MATCH(Lists!$L$13,$A$1:$AJ$1,0)),4)),VALUE(MID(INDEX($A170:$AJ170,MATCH(Lists!$L$13,$A$1:$AJ$1,0)),6,2)),VALUE(MID(INDEX($A170:$AJ170,MATCH(Lists!$L$13,$A$1:$AJ$1,0)),9,2))))),""))</f>
        <v/>
      </c>
      <c r="BF170" s="22">
        <f>IF(AT170="","",IFERROR(TRIM(INDEX($A170:$AJ170,MATCH(Lists!$L$14,$A$1:$AJ$1,0))&amp;""),""))</f>
        <v/>
      </c>
      <c r="BG170" s="23">
        <f>IF(AT170="","",IFERROR(IF(ISNUMBER(INDEX($A170:$AJ170,MATCH(Lists!$L$15,$A$1:$AJ$1,0))),INDEX($A170:$AJ170,MATCH(Lists!$L$15,$A$1:$AJ$1,0)),DATE(VALUE(LEFT(IFERROR(TRIM(INDEX($A170:$AJ170,MATCH(Lists!$L$15,$A$1:$AJ$1,0))&amp;""),""),4)),VALUE(MID(IFERROR(TRIM(INDEX($A170:$AJ170,MATCH(Lists!$L$15,$A$1:$AJ$1,0))&amp;""),""),6,2)),VALUE(MID(IFERROR(TRIM(INDEX($A170:$AJ170,MATCH(Lists!$L$15,$A$1:$AJ$1,0))&amp;""),""),9,2)))+TIME(VALUE(MID(IFERROR(TRIM(INDEX($A170:$AJ170,MATCH(Lists!$L$15,$A$1:$AJ$1,0))&amp;""),""),12,2)),VALUE(MID(IFERROR(TRIM(INDEX($A170:$AJ170,MATCH(Lists!$L$15,$A$1:$AJ$1,0))&amp;""),""),15,2)),VALUE(MID(IFERROR(TRIM(INDEX($A170:$AJ170,MATCH(Lists!$L$15,$A$1:$AJ$1,0))&amp;""),""),18,2)))),""))</f>
        <v/>
      </c>
      <c r="BH170" s="22">
        <f>IF(AT170="","",IF(AL170="","New",AL170))</f>
        <v/>
      </c>
      <c r="BI170" s="22">
        <f>IF(AT170="",0,IF(OR(BH170="Hired",BH170="Not now"),0,1))</f>
        <v/>
      </c>
      <c r="BJ170" s="22">
        <f>IF(AT170="","",IF(COUNTIF(AN170:AQ170,"No")&gt;0,"Has a No",IF(COUNTIF(AN170:AQ170,"Yes")=4,"All yes","Still checking")))</f>
        <v/>
      </c>
      <c r="BK170" s="22">
        <f>IF(AT170="","",IF(AND(BH170="New",NOT(ISNUMBER(AM170)),ISNUMBER(BG170)),IF(Pipeline!$M$14-INT(BG170)&gt;Pipeline!$M$15,"Reply due",""),""))</f>
        <v/>
      </c>
      <c r="BL170" s="22">
        <f>IF(AT170="","",IF(AND(ISNUMBER(AM170),ISNUMBER(BG170)),MAX(0,AM170-INT(BG170)),""))</f>
        <v/>
      </c>
      <c r="BM170" s="22">
        <f>IF(BI170=0,0,IF(AND(OR('Shift match'!$B$5="",ISNUMBER(SEARCH('Shift match'!$B$5,AY170))),OR('Shift match'!$B$6="",ISNUMBER(SEARCH('Shift match'!$B$6,BA170)))),1,0))</f>
        <v/>
      </c>
      <c r="BN170" s="22">
        <f>IF(BM170=1,SUM($BM$2:BM170),"")</f>
        <v/>
      </c>
      <c r="BO170" s="22">
        <f>IF(AT170="",0,IF(AX170="",0,IF(COUNTIF($AX$2:AX170,AX170)=1,1,0)))</f>
        <v/>
      </c>
      <c r="BP170" s="22">
        <f>IF(BO170=1,SUM($BO$2:BO170),"")</f>
        <v/>
      </c>
    </row>
    <row r="171">
      <c r="AK171" s="19" t="n"/>
      <c r="AL171" s="24" t="n"/>
      <c r="AM171" s="25" t="n"/>
      <c r="AN171" s="24" t="n"/>
      <c r="AO171" s="24" t="n"/>
      <c r="AP171" s="24" t="n"/>
      <c r="AQ171" s="24" t="n"/>
      <c r="AR171" s="24" t="n"/>
      <c r="AS171" s="19" t="n"/>
      <c r="AT171" s="22">
        <f>IFERROR(TRIM(INDEX($A171:$AJ171,MATCH(Lists!$L$2,$A$1:$AJ$1,0))&amp;""),"")</f>
        <v/>
      </c>
      <c r="AU171" s="22">
        <f>IF(AT171="","",IFERROR(TRIM(INDEX($A171:$AJ171,MATCH(Lists!$L$3,$A$1:$AJ$1,0))&amp;""),""))</f>
        <v/>
      </c>
      <c r="AV171" s="22">
        <f>IF(AT171="","",LOWER(IFERROR(TRIM(INDEX($A171:$AJ171,MATCH(Lists!$L$4,$A$1:$AJ$1,0))&amp;""),"")))</f>
        <v/>
      </c>
      <c r="AW171" s="22">
        <f>IF(AT171="","",IFERROR(TRIM(INDEX($A171:$AJ171,MATCH(Lists!$L$5,$A$1:$AJ$1,0))&amp;""),""))</f>
        <v/>
      </c>
      <c r="AX171" s="22">
        <f>IF(AT171="","",IFERROR(TRIM(INDEX($A171:$AJ171,MATCH(Lists!$L$6,$A$1:$AJ$1,0))&amp;""),""))</f>
        <v/>
      </c>
      <c r="AY171" s="22">
        <f>IF(AT171="","",IFERROR(TRIM(INDEX($A171:$AJ171,MATCH(Lists!$L$7,$A$1:$AJ$1,0))&amp;""),""))</f>
        <v/>
      </c>
      <c r="AZ171" s="22">
        <f>IF(AT171="","",IFERROR(TRIM(INDEX($A171:$AJ171,MATCH(Lists!$L$8,$A$1:$AJ$1,0))&amp;""),""))</f>
        <v/>
      </c>
      <c r="BA171" s="22">
        <f>IF(AT171="","",IFERROR(TRIM(INDEX($A171:$AJ171,MATCH(Lists!$L$9,$A$1:$AJ$1,0))&amp;""),""))</f>
        <v/>
      </c>
      <c r="BB171" s="22">
        <f>IF(AT171="","",IFERROR(TRIM(INDEX($A171:$AJ171,MATCH(Lists!$L$10,$A$1:$AJ$1,0))&amp;""),""))</f>
        <v/>
      </c>
      <c r="BC171" s="22">
        <f>IF(AT171="","",IFERROR(TRIM(INDEX($A171:$AJ171,MATCH(Lists!$L$11,$A$1:$AJ$1,0))&amp;""),""))</f>
        <v/>
      </c>
      <c r="BD171" s="22">
        <f>IF(AT171="","",IFERROR(TRIM(INDEX($A171:$AJ171,MATCH(Lists!$L$12,$A$1:$AJ$1,0))&amp;""),""))</f>
        <v/>
      </c>
      <c r="BE171" s="23">
        <f>IF(AT171="","",IFERROR(IF(TRIM(INDEX($A171:$AJ171,MATCH(Lists!$L$13,$A$1:$AJ$1,0))&amp;"")="","",IF(ISNUMBER(INDEX($A171:$AJ171,MATCH(Lists!$L$13,$A$1:$AJ$1,0))),INT(INDEX($A171:$AJ171,MATCH(Lists!$L$13,$A$1:$AJ$1,0))),DATE(VALUE(LEFT(INDEX($A171:$AJ171,MATCH(Lists!$L$13,$A$1:$AJ$1,0)),4)),VALUE(MID(INDEX($A171:$AJ171,MATCH(Lists!$L$13,$A$1:$AJ$1,0)),6,2)),VALUE(MID(INDEX($A171:$AJ171,MATCH(Lists!$L$13,$A$1:$AJ$1,0)),9,2))))),""))</f>
        <v/>
      </c>
      <c r="BF171" s="22">
        <f>IF(AT171="","",IFERROR(TRIM(INDEX($A171:$AJ171,MATCH(Lists!$L$14,$A$1:$AJ$1,0))&amp;""),""))</f>
        <v/>
      </c>
      <c r="BG171" s="23">
        <f>IF(AT171="","",IFERROR(IF(ISNUMBER(INDEX($A171:$AJ171,MATCH(Lists!$L$15,$A$1:$AJ$1,0))),INDEX($A171:$AJ171,MATCH(Lists!$L$15,$A$1:$AJ$1,0)),DATE(VALUE(LEFT(IFERROR(TRIM(INDEX($A171:$AJ171,MATCH(Lists!$L$15,$A$1:$AJ$1,0))&amp;""),""),4)),VALUE(MID(IFERROR(TRIM(INDEX($A171:$AJ171,MATCH(Lists!$L$15,$A$1:$AJ$1,0))&amp;""),""),6,2)),VALUE(MID(IFERROR(TRIM(INDEX($A171:$AJ171,MATCH(Lists!$L$15,$A$1:$AJ$1,0))&amp;""),""),9,2)))+TIME(VALUE(MID(IFERROR(TRIM(INDEX($A171:$AJ171,MATCH(Lists!$L$15,$A$1:$AJ$1,0))&amp;""),""),12,2)),VALUE(MID(IFERROR(TRIM(INDEX($A171:$AJ171,MATCH(Lists!$L$15,$A$1:$AJ$1,0))&amp;""),""),15,2)),VALUE(MID(IFERROR(TRIM(INDEX($A171:$AJ171,MATCH(Lists!$L$15,$A$1:$AJ$1,0))&amp;""),""),18,2)))),""))</f>
        <v/>
      </c>
      <c r="BH171" s="22">
        <f>IF(AT171="","",IF(AL171="","New",AL171))</f>
        <v/>
      </c>
      <c r="BI171" s="22">
        <f>IF(AT171="",0,IF(OR(BH171="Hired",BH171="Not now"),0,1))</f>
        <v/>
      </c>
      <c r="BJ171" s="22">
        <f>IF(AT171="","",IF(COUNTIF(AN171:AQ171,"No")&gt;0,"Has a No",IF(COUNTIF(AN171:AQ171,"Yes")=4,"All yes","Still checking")))</f>
        <v/>
      </c>
      <c r="BK171" s="22">
        <f>IF(AT171="","",IF(AND(BH171="New",NOT(ISNUMBER(AM171)),ISNUMBER(BG171)),IF(Pipeline!$M$14-INT(BG171)&gt;Pipeline!$M$15,"Reply due",""),""))</f>
        <v/>
      </c>
      <c r="BL171" s="22">
        <f>IF(AT171="","",IF(AND(ISNUMBER(AM171),ISNUMBER(BG171)),MAX(0,AM171-INT(BG171)),""))</f>
        <v/>
      </c>
      <c r="BM171" s="22">
        <f>IF(BI171=0,0,IF(AND(OR('Shift match'!$B$5="",ISNUMBER(SEARCH('Shift match'!$B$5,AY171))),OR('Shift match'!$B$6="",ISNUMBER(SEARCH('Shift match'!$B$6,BA171)))),1,0))</f>
        <v/>
      </c>
      <c r="BN171" s="22">
        <f>IF(BM171=1,SUM($BM$2:BM171),"")</f>
        <v/>
      </c>
      <c r="BO171" s="22">
        <f>IF(AT171="",0,IF(AX171="",0,IF(COUNTIF($AX$2:AX171,AX171)=1,1,0)))</f>
        <v/>
      </c>
      <c r="BP171" s="22">
        <f>IF(BO171=1,SUM($BO$2:BO171),"")</f>
        <v/>
      </c>
    </row>
    <row r="172">
      <c r="AK172" s="19" t="n"/>
      <c r="AL172" s="24" t="n"/>
      <c r="AM172" s="25" t="n"/>
      <c r="AN172" s="24" t="n"/>
      <c r="AO172" s="24" t="n"/>
      <c r="AP172" s="24" t="n"/>
      <c r="AQ172" s="24" t="n"/>
      <c r="AR172" s="24" t="n"/>
      <c r="AS172" s="19" t="n"/>
      <c r="AT172" s="22">
        <f>IFERROR(TRIM(INDEX($A172:$AJ172,MATCH(Lists!$L$2,$A$1:$AJ$1,0))&amp;""),"")</f>
        <v/>
      </c>
      <c r="AU172" s="22">
        <f>IF(AT172="","",IFERROR(TRIM(INDEX($A172:$AJ172,MATCH(Lists!$L$3,$A$1:$AJ$1,0))&amp;""),""))</f>
        <v/>
      </c>
      <c r="AV172" s="22">
        <f>IF(AT172="","",LOWER(IFERROR(TRIM(INDEX($A172:$AJ172,MATCH(Lists!$L$4,$A$1:$AJ$1,0))&amp;""),"")))</f>
        <v/>
      </c>
      <c r="AW172" s="22">
        <f>IF(AT172="","",IFERROR(TRIM(INDEX($A172:$AJ172,MATCH(Lists!$L$5,$A$1:$AJ$1,0))&amp;""),""))</f>
        <v/>
      </c>
      <c r="AX172" s="22">
        <f>IF(AT172="","",IFERROR(TRIM(INDEX($A172:$AJ172,MATCH(Lists!$L$6,$A$1:$AJ$1,0))&amp;""),""))</f>
        <v/>
      </c>
      <c r="AY172" s="22">
        <f>IF(AT172="","",IFERROR(TRIM(INDEX($A172:$AJ172,MATCH(Lists!$L$7,$A$1:$AJ$1,0))&amp;""),""))</f>
        <v/>
      </c>
      <c r="AZ172" s="22">
        <f>IF(AT172="","",IFERROR(TRIM(INDEX($A172:$AJ172,MATCH(Lists!$L$8,$A$1:$AJ$1,0))&amp;""),""))</f>
        <v/>
      </c>
      <c r="BA172" s="22">
        <f>IF(AT172="","",IFERROR(TRIM(INDEX($A172:$AJ172,MATCH(Lists!$L$9,$A$1:$AJ$1,0))&amp;""),""))</f>
        <v/>
      </c>
      <c r="BB172" s="22">
        <f>IF(AT172="","",IFERROR(TRIM(INDEX($A172:$AJ172,MATCH(Lists!$L$10,$A$1:$AJ$1,0))&amp;""),""))</f>
        <v/>
      </c>
      <c r="BC172" s="22">
        <f>IF(AT172="","",IFERROR(TRIM(INDEX($A172:$AJ172,MATCH(Lists!$L$11,$A$1:$AJ$1,0))&amp;""),""))</f>
        <v/>
      </c>
      <c r="BD172" s="22">
        <f>IF(AT172="","",IFERROR(TRIM(INDEX($A172:$AJ172,MATCH(Lists!$L$12,$A$1:$AJ$1,0))&amp;""),""))</f>
        <v/>
      </c>
      <c r="BE172" s="23">
        <f>IF(AT172="","",IFERROR(IF(TRIM(INDEX($A172:$AJ172,MATCH(Lists!$L$13,$A$1:$AJ$1,0))&amp;"")="","",IF(ISNUMBER(INDEX($A172:$AJ172,MATCH(Lists!$L$13,$A$1:$AJ$1,0))),INT(INDEX($A172:$AJ172,MATCH(Lists!$L$13,$A$1:$AJ$1,0))),DATE(VALUE(LEFT(INDEX($A172:$AJ172,MATCH(Lists!$L$13,$A$1:$AJ$1,0)),4)),VALUE(MID(INDEX($A172:$AJ172,MATCH(Lists!$L$13,$A$1:$AJ$1,0)),6,2)),VALUE(MID(INDEX($A172:$AJ172,MATCH(Lists!$L$13,$A$1:$AJ$1,0)),9,2))))),""))</f>
        <v/>
      </c>
      <c r="BF172" s="22">
        <f>IF(AT172="","",IFERROR(TRIM(INDEX($A172:$AJ172,MATCH(Lists!$L$14,$A$1:$AJ$1,0))&amp;""),""))</f>
        <v/>
      </c>
      <c r="BG172" s="23">
        <f>IF(AT172="","",IFERROR(IF(ISNUMBER(INDEX($A172:$AJ172,MATCH(Lists!$L$15,$A$1:$AJ$1,0))),INDEX($A172:$AJ172,MATCH(Lists!$L$15,$A$1:$AJ$1,0)),DATE(VALUE(LEFT(IFERROR(TRIM(INDEX($A172:$AJ172,MATCH(Lists!$L$15,$A$1:$AJ$1,0))&amp;""),""),4)),VALUE(MID(IFERROR(TRIM(INDEX($A172:$AJ172,MATCH(Lists!$L$15,$A$1:$AJ$1,0))&amp;""),""),6,2)),VALUE(MID(IFERROR(TRIM(INDEX($A172:$AJ172,MATCH(Lists!$L$15,$A$1:$AJ$1,0))&amp;""),""),9,2)))+TIME(VALUE(MID(IFERROR(TRIM(INDEX($A172:$AJ172,MATCH(Lists!$L$15,$A$1:$AJ$1,0))&amp;""),""),12,2)),VALUE(MID(IFERROR(TRIM(INDEX($A172:$AJ172,MATCH(Lists!$L$15,$A$1:$AJ$1,0))&amp;""),""),15,2)),VALUE(MID(IFERROR(TRIM(INDEX($A172:$AJ172,MATCH(Lists!$L$15,$A$1:$AJ$1,0))&amp;""),""),18,2)))),""))</f>
        <v/>
      </c>
      <c r="BH172" s="22">
        <f>IF(AT172="","",IF(AL172="","New",AL172))</f>
        <v/>
      </c>
      <c r="BI172" s="22">
        <f>IF(AT172="",0,IF(OR(BH172="Hired",BH172="Not now"),0,1))</f>
        <v/>
      </c>
      <c r="BJ172" s="22">
        <f>IF(AT172="","",IF(COUNTIF(AN172:AQ172,"No")&gt;0,"Has a No",IF(COUNTIF(AN172:AQ172,"Yes")=4,"All yes","Still checking")))</f>
        <v/>
      </c>
      <c r="BK172" s="22">
        <f>IF(AT172="","",IF(AND(BH172="New",NOT(ISNUMBER(AM172)),ISNUMBER(BG172)),IF(Pipeline!$M$14-INT(BG172)&gt;Pipeline!$M$15,"Reply due",""),""))</f>
        <v/>
      </c>
      <c r="BL172" s="22">
        <f>IF(AT172="","",IF(AND(ISNUMBER(AM172),ISNUMBER(BG172)),MAX(0,AM172-INT(BG172)),""))</f>
        <v/>
      </c>
      <c r="BM172" s="22">
        <f>IF(BI172=0,0,IF(AND(OR('Shift match'!$B$5="",ISNUMBER(SEARCH('Shift match'!$B$5,AY172))),OR('Shift match'!$B$6="",ISNUMBER(SEARCH('Shift match'!$B$6,BA172)))),1,0))</f>
        <v/>
      </c>
      <c r="BN172" s="22">
        <f>IF(BM172=1,SUM($BM$2:BM172),"")</f>
        <v/>
      </c>
      <c r="BO172" s="22">
        <f>IF(AT172="",0,IF(AX172="",0,IF(COUNTIF($AX$2:AX172,AX172)=1,1,0)))</f>
        <v/>
      </c>
      <c r="BP172" s="22">
        <f>IF(BO172=1,SUM($BO$2:BO172),"")</f>
        <v/>
      </c>
    </row>
    <row r="173">
      <c r="AK173" s="19" t="n"/>
      <c r="AL173" s="24" t="n"/>
      <c r="AM173" s="25" t="n"/>
      <c r="AN173" s="24" t="n"/>
      <c r="AO173" s="24" t="n"/>
      <c r="AP173" s="24" t="n"/>
      <c r="AQ173" s="24" t="n"/>
      <c r="AR173" s="24" t="n"/>
      <c r="AS173" s="19" t="n"/>
      <c r="AT173" s="22">
        <f>IFERROR(TRIM(INDEX($A173:$AJ173,MATCH(Lists!$L$2,$A$1:$AJ$1,0))&amp;""),"")</f>
        <v/>
      </c>
      <c r="AU173" s="22">
        <f>IF(AT173="","",IFERROR(TRIM(INDEX($A173:$AJ173,MATCH(Lists!$L$3,$A$1:$AJ$1,0))&amp;""),""))</f>
        <v/>
      </c>
      <c r="AV173" s="22">
        <f>IF(AT173="","",LOWER(IFERROR(TRIM(INDEX($A173:$AJ173,MATCH(Lists!$L$4,$A$1:$AJ$1,0))&amp;""),"")))</f>
        <v/>
      </c>
      <c r="AW173" s="22">
        <f>IF(AT173="","",IFERROR(TRIM(INDEX($A173:$AJ173,MATCH(Lists!$L$5,$A$1:$AJ$1,0))&amp;""),""))</f>
        <v/>
      </c>
      <c r="AX173" s="22">
        <f>IF(AT173="","",IFERROR(TRIM(INDEX($A173:$AJ173,MATCH(Lists!$L$6,$A$1:$AJ$1,0))&amp;""),""))</f>
        <v/>
      </c>
      <c r="AY173" s="22">
        <f>IF(AT173="","",IFERROR(TRIM(INDEX($A173:$AJ173,MATCH(Lists!$L$7,$A$1:$AJ$1,0))&amp;""),""))</f>
        <v/>
      </c>
      <c r="AZ173" s="22">
        <f>IF(AT173="","",IFERROR(TRIM(INDEX($A173:$AJ173,MATCH(Lists!$L$8,$A$1:$AJ$1,0))&amp;""),""))</f>
        <v/>
      </c>
      <c r="BA173" s="22">
        <f>IF(AT173="","",IFERROR(TRIM(INDEX($A173:$AJ173,MATCH(Lists!$L$9,$A$1:$AJ$1,0))&amp;""),""))</f>
        <v/>
      </c>
      <c r="BB173" s="22">
        <f>IF(AT173="","",IFERROR(TRIM(INDEX($A173:$AJ173,MATCH(Lists!$L$10,$A$1:$AJ$1,0))&amp;""),""))</f>
        <v/>
      </c>
      <c r="BC173" s="22">
        <f>IF(AT173="","",IFERROR(TRIM(INDEX($A173:$AJ173,MATCH(Lists!$L$11,$A$1:$AJ$1,0))&amp;""),""))</f>
        <v/>
      </c>
      <c r="BD173" s="22">
        <f>IF(AT173="","",IFERROR(TRIM(INDEX($A173:$AJ173,MATCH(Lists!$L$12,$A$1:$AJ$1,0))&amp;""),""))</f>
        <v/>
      </c>
      <c r="BE173" s="23">
        <f>IF(AT173="","",IFERROR(IF(TRIM(INDEX($A173:$AJ173,MATCH(Lists!$L$13,$A$1:$AJ$1,0))&amp;"")="","",IF(ISNUMBER(INDEX($A173:$AJ173,MATCH(Lists!$L$13,$A$1:$AJ$1,0))),INT(INDEX($A173:$AJ173,MATCH(Lists!$L$13,$A$1:$AJ$1,0))),DATE(VALUE(LEFT(INDEX($A173:$AJ173,MATCH(Lists!$L$13,$A$1:$AJ$1,0)),4)),VALUE(MID(INDEX($A173:$AJ173,MATCH(Lists!$L$13,$A$1:$AJ$1,0)),6,2)),VALUE(MID(INDEX($A173:$AJ173,MATCH(Lists!$L$13,$A$1:$AJ$1,0)),9,2))))),""))</f>
        <v/>
      </c>
      <c r="BF173" s="22">
        <f>IF(AT173="","",IFERROR(TRIM(INDEX($A173:$AJ173,MATCH(Lists!$L$14,$A$1:$AJ$1,0))&amp;""),""))</f>
        <v/>
      </c>
      <c r="BG173" s="23">
        <f>IF(AT173="","",IFERROR(IF(ISNUMBER(INDEX($A173:$AJ173,MATCH(Lists!$L$15,$A$1:$AJ$1,0))),INDEX($A173:$AJ173,MATCH(Lists!$L$15,$A$1:$AJ$1,0)),DATE(VALUE(LEFT(IFERROR(TRIM(INDEX($A173:$AJ173,MATCH(Lists!$L$15,$A$1:$AJ$1,0))&amp;""),""),4)),VALUE(MID(IFERROR(TRIM(INDEX($A173:$AJ173,MATCH(Lists!$L$15,$A$1:$AJ$1,0))&amp;""),""),6,2)),VALUE(MID(IFERROR(TRIM(INDEX($A173:$AJ173,MATCH(Lists!$L$15,$A$1:$AJ$1,0))&amp;""),""),9,2)))+TIME(VALUE(MID(IFERROR(TRIM(INDEX($A173:$AJ173,MATCH(Lists!$L$15,$A$1:$AJ$1,0))&amp;""),""),12,2)),VALUE(MID(IFERROR(TRIM(INDEX($A173:$AJ173,MATCH(Lists!$L$15,$A$1:$AJ$1,0))&amp;""),""),15,2)),VALUE(MID(IFERROR(TRIM(INDEX($A173:$AJ173,MATCH(Lists!$L$15,$A$1:$AJ$1,0))&amp;""),""),18,2)))),""))</f>
        <v/>
      </c>
      <c r="BH173" s="22">
        <f>IF(AT173="","",IF(AL173="","New",AL173))</f>
        <v/>
      </c>
      <c r="BI173" s="22">
        <f>IF(AT173="",0,IF(OR(BH173="Hired",BH173="Not now"),0,1))</f>
        <v/>
      </c>
      <c r="BJ173" s="22">
        <f>IF(AT173="","",IF(COUNTIF(AN173:AQ173,"No")&gt;0,"Has a No",IF(COUNTIF(AN173:AQ173,"Yes")=4,"All yes","Still checking")))</f>
        <v/>
      </c>
      <c r="BK173" s="22">
        <f>IF(AT173="","",IF(AND(BH173="New",NOT(ISNUMBER(AM173)),ISNUMBER(BG173)),IF(Pipeline!$M$14-INT(BG173)&gt;Pipeline!$M$15,"Reply due",""),""))</f>
        <v/>
      </c>
      <c r="BL173" s="22">
        <f>IF(AT173="","",IF(AND(ISNUMBER(AM173),ISNUMBER(BG173)),MAX(0,AM173-INT(BG173)),""))</f>
        <v/>
      </c>
      <c r="BM173" s="22">
        <f>IF(BI173=0,0,IF(AND(OR('Shift match'!$B$5="",ISNUMBER(SEARCH('Shift match'!$B$5,AY173))),OR('Shift match'!$B$6="",ISNUMBER(SEARCH('Shift match'!$B$6,BA173)))),1,0))</f>
        <v/>
      </c>
      <c r="BN173" s="22">
        <f>IF(BM173=1,SUM($BM$2:BM173),"")</f>
        <v/>
      </c>
      <c r="BO173" s="22">
        <f>IF(AT173="",0,IF(AX173="",0,IF(COUNTIF($AX$2:AX173,AX173)=1,1,0)))</f>
        <v/>
      </c>
      <c r="BP173" s="22">
        <f>IF(BO173=1,SUM($BO$2:BO173),"")</f>
        <v/>
      </c>
    </row>
    <row r="174">
      <c r="AK174" s="19" t="n"/>
      <c r="AL174" s="24" t="n"/>
      <c r="AM174" s="25" t="n"/>
      <c r="AN174" s="24" t="n"/>
      <c r="AO174" s="24" t="n"/>
      <c r="AP174" s="24" t="n"/>
      <c r="AQ174" s="24" t="n"/>
      <c r="AR174" s="24" t="n"/>
      <c r="AS174" s="19" t="n"/>
      <c r="AT174" s="22">
        <f>IFERROR(TRIM(INDEX($A174:$AJ174,MATCH(Lists!$L$2,$A$1:$AJ$1,0))&amp;""),"")</f>
        <v/>
      </c>
      <c r="AU174" s="22">
        <f>IF(AT174="","",IFERROR(TRIM(INDEX($A174:$AJ174,MATCH(Lists!$L$3,$A$1:$AJ$1,0))&amp;""),""))</f>
        <v/>
      </c>
      <c r="AV174" s="22">
        <f>IF(AT174="","",LOWER(IFERROR(TRIM(INDEX($A174:$AJ174,MATCH(Lists!$L$4,$A$1:$AJ$1,0))&amp;""),"")))</f>
        <v/>
      </c>
      <c r="AW174" s="22">
        <f>IF(AT174="","",IFERROR(TRIM(INDEX($A174:$AJ174,MATCH(Lists!$L$5,$A$1:$AJ$1,0))&amp;""),""))</f>
        <v/>
      </c>
      <c r="AX174" s="22">
        <f>IF(AT174="","",IFERROR(TRIM(INDEX($A174:$AJ174,MATCH(Lists!$L$6,$A$1:$AJ$1,0))&amp;""),""))</f>
        <v/>
      </c>
      <c r="AY174" s="22">
        <f>IF(AT174="","",IFERROR(TRIM(INDEX($A174:$AJ174,MATCH(Lists!$L$7,$A$1:$AJ$1,0))&amp;""),""))</f>
        <v/>
      </c>
      <c r="AZ174" s="22">
        <f>IF(AT174="","",IFERROR(TRIM(INDEX($A174:$AJ174,MATCH(Lists!$L$8,$A$1:$AJ$1,0))&amp;""),""))</f>
        <v/>
      </c>
      <c r="BA174" s="22">
        <f>IF(AT174="","",IFERROR(TRIM(INDEX($A174:$AJ174,MATCH(Lists!$L$9,$A$1:$AJ$1,0))&amp;""),""))</f>
        <v/>
      </c>
      <c r="BB174" s="22">
        <f>IF(AT174="","",IFERROR(TRIM(INDEX($A174:$AJ174,MATCH(Lists!$L$10,$A$1:$AJ$1,0))&amp;""),""))</f>
        <v/>
      </c>
      <c r="BC174" s="22">
        <f>IF(AT174="","",IFERROR(TRIM(INDEX($A174:$AJ174,MATCH(Lists!$L$11,$A$1:$AJ$1,0))&amp;""),""))</f>
        <v/>
      </c>
      <c r="BD174" s="22">
        <f>IF(AT174="","",IFERROR(TRIM(INDEX($A174:$AJ174,MATCH(Lists!$L$12,$A$1:$AJ$1,0))&amp;""),""))</f>
        <v/>
      </c>
      <c r="BE174" s="23">
        <f>IF(AT174="","",IFERROR(IF(TRIM(INDEX($A174:$AJ174,MATCH(Lists!$L$13,$A$1:$AJ$1,0))&amp;"")="","",IF(ISNUMBER(INDEX($A174:$AJ174,MATCH(Lists!$L$13,$A$1:$AJ$1,0))),INT(INDEX($A174:$AJ174,MATCH(Lists!$L$13,$A$1:$AJ$1,0))),DATE(VALUE(LEFT(INDEX($A174:$AJ174,MATCH(Lists!$L$13,$A$1:$AJ$1,0)),4)),VALUE(MID(INDEX($A174:$AJ174,MATCH(Lists!$L$13,$A$1:$AJ$1,0)),6,2)),VALUE(MID(INDEX($A174:$AJ174,MATCH(Lists!$L$13,$A$1:$AJ$1,0)),9,2))))),""))</f>
        <v/>
      </c>
      <c r="BF174" s="22">
        <f>IF(AT174="","",IFERROR(TRIM(INDEX($A174:$AJ174,MATCH(Lists!$L$14,$A$1:$AJ$1,0))&amp;""),""))</f>
        <v/>
      </c>
      <c r="BG174" s="23">
        <f>IF(AT174="","",IFERROR(IF(ISNUMBER(INDEX($A174:$AJ174,MATCH(Lists!$L$15,$A$1:$AJ$1,0))),INDEX($A174:$AJ174,MATCH(Lists!$L$15,$A$1:$AJ$1,0)),DATE(VALUE(LEFT(IFERROR(TRIM(INDEX($A174:$AJ174,MATCH(Lists!$L$15,$A$1:$AJ$1,0))&amp;""),""),4)),VALUE(MID(IFERROR(TRIM(INDEX($A174:$AJ174,MATCH(Lists!$L$15,$A$1:$AJ$1,0))&amp;""),""),6,2)),VALUE(MID(IFERROR(TRIM(INDEX($A174:$AJ174,MATCH(Lists!$L$15,$A$1:$AJ$1,0))&amp;""),""),9,2)))+TIME(VALUE(MID(IFERROR(TRIM(INDEX($A174:$AJ174,MATCH(Lists!$L$15,$A$1:$AJ$1,0))&amp;""),""),12,2)),VALUE(MID(IFERROR(TRIM(INDEX($A174:$AJ174,MATCH(Lists!$L$15,$A$1:$AJ$1,0))&amp;""),""),15,2)),VALUE(MID(IFERROR(TRIM(INDEX($A174:$AJ174,MATCH(Lists!$L$15,$A$1:$AJ$1,0))&amp;""),""),18,2)))),""))</f>
        <v/>
      </c>
      <c r="BH174" s="22">
        <f>IF(AT174="","",IF(AL174="","New",AL174))</f>
        <v/>
      </c>
      <c r="BI174" s="22">
        <f>IF(AT174="",0,IF(OR(BH174="Hired",BH174="Not now"),0,1))</f>
        <v/>
      </c>
      <c r="BJ174" s="22">
        <f>IF(AT174="","",IF(COUNTIF(AN174:AQ174,"No")&gt;0,"Has a No",IF(COUNTIF(AN174:AQ174,"Yes")=4,"All yes","Still checking")))</f>
        <v/>
      </c>
      <c r="BK174" s="22">
        <f>IF(AT174="","",IF(AND(BH174="New",NOT(ISNUMBER(AM174)),ISNUMBER(BG174)),IF(Pipeline!$M$14-INT(BG174)&gt;Pipeline!$M$15,"Reply due",""),""))</f>
        <v/>
      </c>
      <c r="BL174" s="22">
        <f>IF(AT174="","",IF(AND(ISNUMBER(AM174),ISNUMBER(BG174)),MAX(0,AM174-INT(BG174)),""))</f>
        <v/>
      </c>
      <c r="BM174" s="22">
        <f>IF(BI174=0,0,IF(AND(OR('Shift match'!$B$5="",ISNUMBER(SEARCH('Shift match'!$B$5,AY174))),OR('Shift match'!$B$6="",ISNUMBER(SEARCH('Shift match'!$B$6,BA174)))),1,0))</f>
        <v/>
      </c>
      <c r="BN174" s="22">
        <f>IF(BM174=1,SUM($BM$2:BM174),"")</f>
        <v/>
      </c>
      <c r="BO174" s="22">
        <f>IF(AT174="",0,IF(AX174="",0,IF(COUNTIF($AX$2:AX174,AX174)=1,1,0)))</f>
        <v/>
      </c>
      <c r="BP174" s="22">
        <f>IF(BO174=1,SUM($BO$2:BO174),"")</f>
        <v/>
      </c>
    </row>
    <row r="175">
      <c r="AK175" s="19" t="n"/>
      <c r="AL175" s="24" t="n"/>
      <c r="AM175" s="25" t="n"/>
      <c r="AN175" s="24" t="n"/>
      <c r="AO175" s="24" t="n"/>
      <c r="AP175" s="24" t="n"/>
      <c r="AQ175" s="24" t="n"/>
      <c r="AR175" s="24" t="n"/>
      <c r="AS175" s="19" t="n"/>
      <c r="AT175" s="22">
        <f>IFERROR(TRIM(INDEX($A175:$AJ175,MATCH(Lists!$L$2,$A$1:$AJ$1,0))&amp;""),"")</f>
        <v/>
      </c>
      <c r="AU175" s="22">
        <f>IF(AT175="","",IFERROR(TRIM(INDEX($A175:$AJ175,MATCH(Lists!$L$3,$A$1:$AJ$1,0))&amp;""),""))</f>
        <v/>
      </c>
      <c r="AV175" s="22">
        <f>IF(AT175="","",LOWER(IFERROR(TRIM(INDEX($A175:$AJ175,MATCH(Lists!$L$4,$A$1:$AJ$1,0))&amp;""),"")))</f>
        <v/>
      </c>
      <c r="AW175" s="22">
        <f>IF(AT175="","",IFERROR(TRIM(INDEX($A175:$AJ175,MATCH(Lists!$L$5,$A$1:$AJ$1,0))&amp;""),""))</f>
        <v/>
      </c>
      <c r="AX175" s="22">
        <f>IF(AT175="","",IFERROR(TRIM(INDEX($A175:$AJ175,MATCH(Lists!$L$6,$A$1:$AJ$1,0))&amp;""),""))</f>
        <v/>
      </c>
      <c r="AY175" s="22">
        <f>IF(AT175="","",IFERROR(TRIM(INDEX($A175:$AJ175,MATCH(Lists!$L$7,$A$1:$AJ$1,0))&amp;""),""))</f>
        <v/>
      </c>
      <c r="AZ175" s="22">
        <f>IF(AT175="","",IFERROR(TRIM(INDEX($A175:$AJ175,MATCH(Lists!$L$8,$A$1:$AJ$1,0))&amp;""),""))</f>
        <v/>
      </c>
      <c r="BA175" s="22">
        <f>IF(AT175="","",IFERROR(TRIM(INDEX($A175:$AJ175,MATCH(Lists!$L$9,$A$1:$AJ$1,0))&amp;""),""))</f>
        <v/>
      </c>
      <c r="BB175" s="22">
        <f>IF(AT175="","",IFERROR(TRIM(INDEX($A175:$AJ175,MATCH(Lists!$L$10,$A$1:$AJ$1,0))&amp;""),""))</f>
        <v/>
      </c>
      <c r="BC175" s="22">
        <f>IF(AT175="","",IFERROR(TRIM(INDEX($A175:$AJ175,MATCH(Lists!$L$11,$A$1:$AJ$1,0))&amp;""),""))</f>
        <v/>
      </c>
      <c r="BD175" s="22">
        <f>IF(AT175="","",IFERROR(TRIM(INDEX($A175:$AJ175,MATCH(Lists!$L$12,$A$1:$AJ$1,0))&amp;""),""))</f>
        <v/>
      </c>
      <c r="BE175" s="23">
        <f>IF(AT175="","",IFERROR(IF(TRIM(INDEX($A175:$AJ175,MATCH(Lists!$L$13,$A$1:$AJ$1,0))&amp;"")="","",IF(ISNUMBER(INDEX($A175:$AJ175,MATCH(Lists!$L$13,$A$1:$AJ$1,0))),INT(INDEX($A175:$AJ175,MATCH(Lists!$L$13,$A$1:$AJ$1,0))),DATE(VALUE(LEFT(INDEX($A175:$AJ175,MATCH(Lists!$L$13,$A$1:$AJ$1,0)),4)),VALUE(MID(INDEX($A175:$AJ175,MATCH(Lists!$L$13,$A$1:$AJ$1,0)),6,2)),VALUE(MID(INDEX($A175:$AJ175,MATCH(Lists!$L$13,$A$1:$AJ$1,0)),9,2))))),""))</f>
        <v/>
      </c>
      <c r="BF175" s="22">
        <f>IF(AT175="","",IFERROR(TRIM(INDEX($A175:$AJ175,MATCH(Lists!$L$14,$A$1:$AJ$1,0))&amp;""),""))</f>
        <v/>
      </c>
      <c r="BG175" s="23">
        <f>IF(AT175="","",IFERROR(IF(ISNUMBER(INDEX($A175:$AJ175,MATCH(Lists!$L$15,$A$1:$AJ$1,0))),INDEX($A175:$AJ175,MATCH(Lists!$L$15,$A$1:$AJ$1,0)),DATE(VALUE(LEFT(IFERROR(TRIM(INDEX($A175:$AJ175,MATCH(Lists!$L$15,$A$1:$AJ$1,0))&amp;""),""),4)),VALUE(MID(IFERROR(TRIM(INDEX($A175:$AJ175,MATCH(Lists!$L$15,$A$1:$AJ$1,0))&amp;""),""),6,2)),VALUE(MID(IFERROR(TRIM(INDEX($A175:$AJ175,MATCH(Lists!$L$15,$A$1:$AJ$1,0))&amp;""),""),9,2)))+TIME(VALUE(MID(IFERROR(TRIM(INDEX($A175:$AJ175,MATCH(Lists!$L$15,$A$1:$AJ$1,0))&amp;""),""),12,2)),VALUE(MID(IFERROR(TRIM(INDEX($A175:$AJ175,MATCH(Lists!$L$15,$A$1:$AJ$1,0))&amp;""),""),15,2)),VALUE(MID(IFERROR(TRIM(INDEX($A175:$AJ175,MATCH(Lists!$L$15,$A$1:$AJ$1,0))&amp;""),""),18,2)))),""))</f>
        <v/>
      </c>
      <c r="BH175" s="22">
        <f>IF(AT175="","",IF(AL175="","New",AL175))</f>
        <v/>
      </c>
      <c r="BI175" s="22">
        <f>IF(AT175="",0,IF(OR(BH175="Hired",BH175="Not now"),0,1))</f>
        <v/>
      </c>
      <c r="BJ175" s="22">
        <f>IF(AT175="","",IF(COUNTIF(AN175:AQ175,"No")&gt;0,"Has a No",IF(COUNTIF(AN175:AQ175,"Yes")=4,"All yes","Still checking")))</f>
        <v/>
      </c>
      <c r="BK175" s="22">
        <f>IF(AT175="","",IF(AND(BH175="New",NOT(ISNUMBER(AM175)),ISNUMBER(BG175)),IF(Pipeline!$M$14-INT(BG175)&gt;Pipeline!$M$15,"Reply due",""),""))</f>
        <v/>
      </c>
      <c r="BL175" s="22">
        <f>IF(AT175="","",IF(AND(ISNUMBER(AM175),ISNUMBER(BG175)),MAX(0,AM175-INT(BG175)),""))</f>
        <v/>
      </c>
      <c r="BM175" s="22">
        <f>IF(BI175=0,0,IF(AND(OR('Shift match'!$B$5="",ISNUMBER(SEARCH('Shift match'!$B$5,AY175))),OR('Shift match'!$B$6="",ISNUMBER(SEARCH('Shift match'!$B$6,BA175)))),1,0))</f>
        <v/>
      </c>
      <c r="BN175" s="22">
        <f>IF(BM175=1,SUM($BM$2:BM175),"")</f>
        <v/>
      </c>
      <c r="BO175" s="22">
        <f>IF(AT175="",0,IF(AX175="",0,IF(COUNTIF($AX$2:AX175,AX175)=1,1,0)))</f>
        <v/>
      </c>
      <c r="BP175" s="22">
        <f>IF(BO175=1,SUM($BO$2:BO175),"")</f>
        <v/>
      </c>
    </row>
    <row r="176">
      <c r="AK176" s="19" t="n"/>
      <c r="AL176" s="24" t="n"/>
      <c r="AM176" s="25" t="n"/>
      <c r="AN176" s="24" t="n"/>
      <c r="AO176" s="24" t="n"/>
      <c r="AP176" s="24" t="n"/>
      <c r="AQ176" s="24" t="n"/>
      <c r="AR176" s="24" t="n"/>
      <c r="AS176" s="19" t="n"/>
      <c r="AT176" s="22">
        <f>IFERROR(TRIM(INDEX($A176:$AJ176,MATCH(Lists!$L$2,$A$1:$AJ$1,0))&amp;""),"")</f>
        <v/>
      </c>
      <c r="AU176" s="22">
        <f>IF(AT176="","",IFERROR(TRIM(INDEX($A176:$AJ176,MATCH(Lists!$L$3,$A$1:$AJ$1,0))&amp;""),""))</f>
        <v/>
      </c>
      <c r="AV176" s="22">
        <f>IF(AT176="","",LOWER(IFERROR(TRIM(INDEX($A176:$AJ176,MATCH(Lists!$L$4,$A$1:$AJ$1,0))&amp;""),"")))</f>
        <v/>
      </c>
      <c r="AW176" s="22">
        <f>IF(AT176="","",IFERROR(TRIM(INDEX($A176:$AJ176,MATCH(Lists!$L$5,$A$1:$AJ$1,0))&amp;""),""))</f>
        <v/>
      </c>
      <c r="AX176" s="22">
        <f>IF(AT176="","",IFERROR(TRIM(INDEX($A176:$AJ176,MATCH(Lists!$L$6,$A$1:$AJ$1,0))&amp;""),""))</f>
        <v/>
      </c>
      <c r="AY176" s="22">
        <f>IF(AT176="","",IFERROR(TRIM(INDEX($A176:$AJ176,MATCH(Lists!$L$7,$A$1:$AJ$1,0))&amp;""),""))</f>
        <v/>
      </c>
      <c r="AZ176" s="22">
        <f>IF(AT176="","",IFERROR(TRIM(INDEX($A176:$AJ176,MATCH(Lists!$L$8,$A$1:$AJ$1,0))&amp;""),""))</f>
        <v/>
      </c>
      <c r="BA176" s="22">
        <f>IF(AT176="","",IFERROR(TRIM(INDEX($A176:$AJ176,MATCH(Lists!$L$9,$A$1:$AJ$1,0))&amp;""),""))</f>
        <v/>
      </c>
      <c r="BB176" s="22">
        <f>IF(AT176="","",IFERROR(TRIM(INDEX($A176:$AJ176,MATCH(Lists!$L$10,$A$1:$AJ$1,0))&amp;""),""))</f>
        <v/>
      </c>
      <c r="BC176" s="22">
        <f>IF(AT176="","",IFERROR(TRIM(INDEX($A176:$AJ176,MATCH(Lists!$L$11,$A$1:$AJ$1,0))&amp;""),""))</f>
        <v/>
      </c>
      <c r="BD176" s="22">
        <f>IF(AT176="","",IFERROR(TRIM(INDEX($A176:$AJ176,MATCH(Lists!$L$12,$A$1:$AJ$1,0))&amp;""),""))</f>
        <v/>
      </c>
      <c r="BE176" s="23">
        <f>IF(AT176="","",IFERROR(IF(TRIM(INDEX($A176:$AJ176,MATCH(Lists!$L$13,$A$1:$AJ$1,0))&amp;"")="","",IF(ISNUMBER(INDEX($A176:$AJ176,MATCH(Lists!$L$13,$A$1:$AJ$1,0))),INT(INDEX($A176:$AJ176,MATCH(Lists!$L$13,$A$1:$AJ$1,0))),DATE(VALUE(LEFT(INDEX($A176:$AJ176,MATCH(Lists!$L$13,$A$1:$AJ$1,0)),4)),VALUE(MID(INDEX($A176:$AJ176,MATCH(Lists!$L$13,$A$1:$AJ$1,0)),6,2)),VALUE(MID(INDEX($A176:$AJ176,MATCH(Lists!$L$13,$A$1:$AJ$1,0)),9,2))))),""))</f>
        <v/>
      </c>
      <c r="BF176" s="22">
        <f>IF(AT176="","",IFERROR(TRIM(INDEX($A176:$AJ176,MATCH(Lists!$L$14,$A$1:$AJ$1,0))&amp;""),""))</f>
        <v/>
      </c>
      <c r="BG176" s="23">
        <f>IF(AT176="","",IFERROR(IF(ISNUMBER(INDEX($A176:$AJ176,MATCH(Lists!$L$15,$A$1:$AJ$1,0))),INDEX($A176:$AJ176,MATCH(Lists!$L$15,$A$1:$AJ$1,0)),DATE(VALUE(LEFT(IFERROR(TRIM(INDEX($A176:$AJ176,MATCH(Lists!$L$15,$A$1:$AJ$1,0))&amp;""),""),4)),VALUE(MID(IFERROR(TRIM(INDEX($A176:$AJ176,MATCH(Lists!$L$15,$A$1:$AJ$1,0))&amp;""),""),6,2)),VALUE(MID(IFERROR(TRIM(INDEX($A176:$AJ176,MATCH(Lists!$L$15,$A$1:$AJ$1,0))&amp;""),""),9,2)))+TIME(VALUE(MID(IFERROR(TRIM(INDEX($A176:$AJ176,MATCH(Lists!$L$15,$A$1:$AJ$1,0))&amp;""),""),12,2)),VALUE(MID(IFERROR(TRIM(INDEX($A176:$AJ176,MATCH(Lists!$L$15,$A$1:$AJ$1,0))&amp;""),""),15,2)),VALUE(MID(IFERROR(TRIM(INDEX($A176:$AJ176,MATCH(Lists!$L$15,$A$1:$AJ$1,0))&amp;""),""),18,2)))),""))</f>
        <v/>
      </c>
      <c r="BH176" s="22">
        <f>IF(AT176="","",IF(AL176="","New",AL176))</f>
        <v/>
      </c>
      <c r="BI176" s="22">
        <f>IF(AT176="",0,IF(OR(BH176="Hired",BH176="Not now"),0,1))</f>
        <v/>
      </c>
      <c r="BJ176" s="22">
        <f>IF(AT176="","",IF(COUNTIF(AN176:AQ176,"No")&gt;0,"Has a No",IF(COUNTIF(AN176:AQ176,"Yes")=4,"All yes","Still checking")))</f>
        <v/>
      </c>
      <c r="BK176" s="22">
        <f>IF(AT176="","",IF(AND(BH176="New",NOT(ISNUMBER(AM176)),ISNUMBER(BG176)),IF(Pipeline!$M$14-INT(BG176)&gt;Pipeline!$M$15,"Reply due",""),""))</f>
        <v/>
      </c>
      <c r="BL176" s="22">
        <f>IF(AT176="","",IF(AND(ISNUMBER(AM176),ISNUMBER(BG176)),MAX(0,AM176-INT(BG176)),""))</f>
        <v/>
      </c>
      <c r="BM176" s="22">
        <f>IF(BI176=0,0,IF(AND(OR('Shift match'!$B$5="",ISNUMBER(SEARCH('Shift match'!$B$5,AY176))),OR('Shift match'!$B$6="",ISNUMBER(SEARCH('Shift match'!$B$6,BA176)))),1,0))</f>
        <v/>
      </c>
      <c r="BN176" s="22">
        <f>IF(BM176=1,SUM($BM$2:BM176),"")</f>
        <v/>
      </c>
      <c r="BO176" s="22">
        <f>IF(AT176="",0,IF(AX176="",0,IF(COUNTIF($AX$2:AX176,AX176)=1,1,0)))</f>
        <v/>
      </c>
      <c r="BP176" s="22">
        <f>IF(BO176=1,SUM($BO$2:BO176),"")</f>
        <v/>
      </c>
    </row>
    <row r="177">
      <c r="AK177" s="19" t="n"/>
      <c r="AL177" s="24" t="n"/>
      <c r="AM177" s="25" t="n"/>
      <c r="AN177" s="24" t="n"/>
      <c r="AO177" s="24" t="n"/>
      <c r="AP177" s="24" t="n"/>
      <c r="AQ177" s="24" t="n"/>
      <c r="AR177" s="24" t="n"/>
      <c r="AS177" s="19" t="n"/>
      <c r="AT177" s="22">
        <f>IFERROR(TRIM(INDEX($A177:$AJ177,MATCH(Lists!$L$2,$A$1:$AJ$1,0))&amp;""),"")</f>
        <v/>
      </c>
      <c r="AU177" s="22">
        <f>IF(AT177="","",IFERROR(TRIM(INDEX($A177:$AJ177,MATCH(Lists!$L$3,$A$1:$AJ$1,0))&amp;""),""))</f>
        <v/>
      </c>
      <c r="AV177" s="22">
        <f>IF(AT177="","",LOWER(IFERROR(TRIM(INDEX($A177:$AJ177,MATCH(Lists!$L$4,$A$1:$AJ$1,0))&amp;""),"")))</f>
        <v/>
      </c>
      <c r="AW177" s="22">
        <f>IF(AT177="","",IFERROR(TRIM(INDEX($A177:$AJ177,MATCH(Lists!$L$5,$A$1:$AJ$1,0))&amp;""),""))</f>
        <v/>
      </c>
      <c r="AX177" s="22">
        <f>IF(AT177="","",IFERROR(TRIM(INDEX($A177:$AJ177,MATCH(Lists!$L$6,$A$1:$AJ$1,0))&amp;""),""))</f>
        <v/>
      </c>
      <c r="AY177" s="22">
        <f>IF(AT177="","",IFERROR(TRIM(INDEX($A177:$AJ177,MATCH(Lists!$L$7,$A$1:$AJ$1,0))&amp;""),""))</f>
        <v/>
      </c>
      <c r="AZ177" s="22">
        <f>IF(AT177="","",IFERROR(TRIM(INDEX($A177:$AJ177,MATCH(Lists!$L$8,$A$1:$AJ$1,0))&amp;""),""))</f>
        <v/>
      </c>
      <c r="BA177" s="22">
        <f>IF(AT177="","",IFERROR(TRIM(INDEX($A177:$AJ177,MATCH(Lists!$L$9,$A$1:$AJ$1,0))&amp;""),""))</f>
        <v/>
      </c>
      <c r="BB177" s="22">
        <f>IF(AT177="","",IFERROR(TRIM(INDEX($A177:$AJ177,MATCH(Lists!$L$10,$A$1:$AJ$1,0))&amp;""),""))</f>
        <v/>
      </c>
      <c r="BC177" s="22">
        <f>IF(AT177="","",IFERROR(TRIM(INDEX($A177:$AJ177,MATCH(Lists!$L$11,$A$1:$AJ$1,0))&amp;""),""))</f>
        <v/>
      </c>
      <c r="BD177" s="22">
        <f>IF(AT177="","",IFERROR(TRIM(INDEX($A177:$AJ177,MATCH(Lists!$L$12,$A$1:$AJ$1,0))&amp;""),""))</f>
        <v/>
      </c>
      <c r="BE177" s="23">
        <f>IF(AT177="","",IFERROR(IF(TRIM(INDEX($A177:$AJ177,MATCH(Lists!$L$13,$A$1:$AJ$1,0))&amp;"")="","",IF(ISNUMBER(INDEX($A177:$AJ177,MATCH(Lists!$L$13,$A$1:$AJ$1,0))),INT(INDEX($A177:$AJ177,MATCH(Lists!$L$13,$A$1:$AJ$1,0))),DATE(VALUE(LEFT(INDEX($A177:$AJ177,MATCH(Lists!$L$13,$A$1:$AJ$1,0)),4)),VALUE(MID(INDEX($A177:$AJ177,MATCH(Lists!$L$13,$A$1:$AJ$1,0)),6,2)),VALUE(MID(INDEX($A177:$AJ177,MATCH(Lists!$L$13,$A$1:$AJ$1,0)),9,2))))),""))</f>
        <v/>
      </c>
      <c r="BF177" s="22">
        <f>IF(AT177="","",IFERROR(TRIM(INDEX($A177:$AJ177,MATCH(Lists!$L$14,$A$1:$AJ$1,0))&amp;""),""))</f>
        <v/>
      </c>
      <c r="BG177" s="23">
        <f>IF(AT177="","",IFERROR(IF(ISNUMBER(INDEX($A177:$AJ177,MATCH(Lists!$L$15,$A$1:$AJ$1,0))),INDEX($A177:$AJ177,MATCH(Lists!$L$15,$A$1:$AJ$1,0)),DATE(VALUE(LEFT(IFERROR(TRIM(INDEX($A177:$AJ177,MATCH(Lists!$L$15,$A$1:$AJ$1,0))&amp;""),""),4)),VALUE(MID(IFERROR(TRIM(INDEX($A177:$AJ177,MATCH(Lists!$L$15,$A$1:$AJ$1,0))&amp;""),""),6,2)),VALUE(MID(IFERROR(TRIM(INDEX($A177:$AJ177,MATCH(Lists!$L$15,$A$1:$AJ$1,0))&amp;""),""),9,2)))+TIME(VALUE(MID(IFERROR(TRIM(INDEX($A177:$AJ177,MATCH(Lists!$L$15,$A$1:$AJ$1,0))&amp;""),""),12,2)),VALUE(MID(IFERROR(TRIM(INDEX($A177:$AJ177,MATCH(Lists!$L$15,$A$1:$AJ$1,0))&amp;""),""),15,2)),VALUE(MID(IFERROR(TRIM(INDEX($A177:$AJ177,MATCH(Lists!$L$15,$A$1:$AJ$1,0))&amp;""),""),18,2)))),""))</f>
        <v/>
      </c>
      <c r="BH177" s="22">
        <f>IF(AT177="","",IF(AL177="","New",AL177))</f>
        <v/>
      </c>
      <c r="BI177" s="22">
        <f>IF(AT177="",0,IF(OR(BH177="Hired",BH177="Not now"),0,1))</f>
        <v/>
      </c>
      <c r="BJ177" s="22">
        <f>IF(AT177="","",IF(COUNTIF(AN177:AQ177,"No")&gt;0,"Has a No",IF(COUNTIF(AN177:AQ177,"Yes")=4,"All yes","Still checking")))</f>
        <v/>
      </c>
      <c r="BK177" s="22">
        <f>IF(AT177="","",IF(AND(BH177="New",NOT(ISNUMBER(AM177)),ISNUMBER(BG177)),IF(Pipeline!$M$14-INT(BG177)&gt;Pipeline!$M$15,"Reply due",""),""))</f>
        <v/>
      </c>
      <c r="BL177" s="22">
        <f>IF(AT177="","",IF(AND(ISNUMBER(AM177),ISNUMBER(BG177)),MAX(0,AM177-INT(BG177)),""))</f>
        <v/>
      </c>
      <c r="BM177" s="22">
        <f>IF(BI177=0,0,IF(AND(OR('Shift match'!$B$5="",ISNUMBER(SEARCH('Shift match'!$B$5,AY177))),OR('Shift match'!$B$6="",ISNUMBER(SEARCH('Shift match'!$B$6,BA177)))),1,0))</f>
        <v/>
      </c>
      <c r="BN177" s="22">
        <f>IF(BM177=1,SUM($BM$2:BM177),"")</f>
        <v/>
      </c>
      <c r="BO177" s="22">
        <f>IF(AT177="",0,IF(AX177="",0,IF(COUNTIF($AX$2:AX177,AX177)=1,1,0)))</f>
        <v/>
      </c>
      <c r="BP177" s="22">
        <f>IF(BO177=1,SUM($BO$2:BO177),"")</f>
        <v/>
      </c>
    </row>
    <row r="178">
      <c r="AK178" s="19" t="n"/>
      <c r="AL178" s="24" t="n"/>
      <c r="AM178" s="25" t="n"/>
      <c r="AN178" s="24" t="n"/>
      <c r="AO178" s="24" t="n"/>
      <c r="AP178" s="24" t="n"/>
      <c r="AQ178" s="24" t="n"/>
      <c r="AR178" s="24" t="n"/>
      <c r="AS178" s="19" t="n"/>
      <c r="AT178" s="22">
        <f>IFERROR(TRIM(INDEX($A178:$AJ178,MATCH(Lists!$L$2,$A$1:$AJ$1,0))&amp;""),"")</f>
        <v/>
      </c>
      <c r="AU178" s="22">
        <f>IF(AT178="","",IFERROR(TRIM(INDEX($A178:$AJ178,MATCH(Lists!$L$3,$A$1:$AJ$1,0))&amp;""),""))</f>
        <v/>
      </c>
      <c r="AV178" s="22">
        <f>IF(AT178="","",LOWER(IFERROR(TRIM(INDEX($A178:$AJ178,MATCH(Lists!$L$4,$A$1:$AJ$1,0))&amp;""),"")))</f>
        <v/>
      </c>
      <c r="AW178" s="22">
        <f>IF(AT178="","",IFERROR(TRIM(INDEX($A178:$AJ178,MATCH(Lists!$L$5,$A$1:$AJ$1,0))&amp;""),""))</f>
        <v/>
      </c>
      <c r="AX178" s="22">
        <f>IF(AT178="","",IFERROR(TRIM(INDEX($A178:$AJ178,MATCH(Lists!$L$6,$A$1:$AJ$1,0))&amp;""),""))</f>
        <v/>
      </c>
      <c r="AY178" s="22">
        <f>IF(AT178="","",IFERROR(TRIM(INDEX($A178:$AJ178,MATCH(Lists!$L$7,$A$1:$AJ$1,0))&amp;""),""))</f>
        <v/>
      </c>
      <c r="AZ178" s="22">
        <f>IF(AT178="","",IFERROR(TRIM(INDEX($A178:$AJ178,MATCH(Lists!$L$8,$A$1:$AJ$1,0))&amp;""),""))</f>
        <v/>
      </c>
      <c r="BA178" s="22">
        <f>IF(AT178="","",IFERROR(TRIM(INDEX($A178:$AJ178,MATCH(Lists!$L$9,$A$1:$AJ$1,0))&amp;""),""))</f>
        <v/>
      </c>
      <c r="BB178" s="22">
        <f>IF(AT178="","",IFERROR(TRIM(INDEX($A178:$AJ178,MATCH(Lists!$L$10,$A$1:$AJ$1,0))&amp;""),""))</f>
        <v/>
      </c>
      <c r="BC178" s="22">
        <f>IF(AT178="","",IFERROR(TRIM(INDEX($A178:$AJ178,MATCH(Lists!$L$11,$A$1:$AJ$1,0))&amp;""),""))</f>
        <v/>
      </c>
      <c r="BD178" s="22">
        <f>IF(AT178="","",IFERROR(TRIM(INDEX($A178:$AJ178,MATCH(Lists!$L$12,$A$1:$AJ$1,0))&amp;""),""))</f>
        <v/>
      </c>
      <c r="BE178" s="23">
        <f>IF(AT178="","",IFERROR(IF(TRIM(INDEX($A178:$AJ178,MATCH(Lists!$L$13,$A$1:$AJ$1,0))&amp;"")="","",IF(ISNUMBER(INDEX($A178:$AJ178,MATCH(Lists!$L$13,$A$1:$AJ$1,0))),INT(INDEX($A178:$AJ178,MATCH(Lists!$L$13,$A$1:$AJ$1,0))),DATE(VALUE(LEFT(INDEX($A178:$AJ178,MATCH(Lists!$L$13,$A$1:$AJ$1,0)),4)),VALUE(MID(INDEX($A178:$AJ178,MATCH(Lists!$L$13,$A$1:$AJ$1,0)),6,2)),VALUE(MID(INDEX($A178:$AJ178,MATCH(Lists!$L$13,$A$1:$AJ$1,0)),9,2))))),""))</f>
        <v/>
      </c>
      <c r="BF178" s="22">
        <f>IF(AT178="","",IFERROR(TRIM(INDEX($A178:$AJ178,MATCH(Lists!$L$14,$A$1:$AJ$1,0))&amp;""),""))</f>
        <v/>
      </c>
      <c r="BG178" s="23">
        <f>IF(AT178="","",IFERROR(IF(ISNUMBER(INDEX($A178:$AJ178,MATCH(Lists!$L$15,$A$1:$AJ$1,0))),INDEX($A178:$AJ178,MATCH(Lists!$L$15,$A$1:$AJ$1,0)),DATE(VALUE(LEFT(IFERROR(TRIM(INDEX($A178:$AJ178,MATCH(Lists!$L$15,$A$1:$AJ$1,0))&amp;""),""),4)),VALUE(MID(IFERROR(TRIM(INDEX($A178:$AJ178,MATCH(Lists!$L$15,$A$1:$AJ$1,0))&amp;""),""),6,2)),VALUE(MID(IFERROR(TRIM(INDEX($A178:$AJ178,MATCH(Lists!$L$15,$A$1:$AJ$1,0))&amp;""),""),9,2)))+TIME(VALUE(MID(IFERROR(TRIM(INDEX($A178:$AJ178,MATCH(Lists!$L$15,$A$1:$AJ$1,0))&amp;""),""),12,2)),VALUE(MID(IFERROR(TRIM(INDEX($A178:$AJ178,MATCH(Lists!$L$15,$A$1:$AJ$1,0))&amp;""),""),15,2)),VALUE(MID(IFERROR(TRIM(INDEX($A178:$AJ178,MATCH(Lists!$L$15,$A$1:$AJ$1,0))&amp;""),""),18,2)))),""))</f>
        <v/>
      </c>
      <c r="BH178" s="22">
        <f>IF(AT178="","",IF(AL178="","New",AL178))</f>
        <v/>
      </c>
      <c r="BI178" s="22">
        <f>IF(AT178="",0,IF(OR(BH178="Hired",BH178="Not now"),0,1))</f>
        <v/>
      </c>
      <c r="BJ178" s="22">
        <f>IF(AT178="","",IF(COUNTIF(AN178:AQ178,"No")&gt;0,"Has a No",IF(COUNTIF(AN178:AQ178,"Yes")=4,"All yes","Still checking")))</f>
        <v/>
      </c>
      <c r="BK178" s="22">
        <f>IF(AT178="","",IF(AND(BH178="New",NOT(ISNUMBER(AM178)),ISNUMBER(BG178)),IF(Pipeline!$M$14-INT(BG178)&gt;Pipeline!$M$15,"Reply due",""),""))</f>
        <v/>
      </c>
      <c r="BL178" s="22">
        <f>IF(AT178="","",IF(AND(ISNUMBER(AM178),ISNUMBER(BG178)),MAX(0,AM178-INT(BG178)),""))</f>
        <v/>
      </c>
      <c r="BM178" s="22">
        <f>IF(BI178=0,0,IF(AND(OR('Shift match'!$B$5="",ISNUMBER(SEARCH('Shift match'!$B$5,AY178))),OR('Shift match'!$B$6="",ISNUMBER(SEARCH('Shift match'!$B$6,BA178)))),1,0))</f>
        <v/>
      </c>
      <c r="BN178" s="22">
        <f>IF(BM178=1,SUM($BM$2:BM178),"")</f>
        <v/>
      </c>
      <c r="BO178" s="22">
        <f>IF(AT178="",0,IF(AX178="",0,IF(COUNTIF($AX$2:AX178,AX178)=1,1,0)))</f>
        <v/>
      </c>
      <c r="BP178" s="22">
        <f>IF(BO178=1,SUM($BO$2:BO178),"")</f>
        <v/>
      </c>
    </row>
    <row r="179">
      <c r="AK179" s="19" t="n"/>
      <c r="AL179" s="24" t="n"/>
      <c r="AM179" s="25" t="n"/>
      <c r="AN179" s="24" t="n"/>
      <c r="AO179" s="24" t="n"/>
      <c r="AP179" s="24" t="n"/>
      <c r="AQ179" s="24" t="n"/>
      <c r="AR179" s="24" t="n"/>
      <c r="AS179" s="19" t="n"/>
      <c r="AT179" s="22">
        <f>IFERROR(TRIM(INDEX($A179:$AJ179,MATCH(Lists!$L$2,$A$1:$AJ$1,0))&amp;""),"")</f>
        <v/>
      </c>
      <c r="AU179" s="22">
        <f>IF(AT179="","",IFERROR(TRIM(INDEX($A179:$AJ179,MATCH(Lists!$L$3,$A$1:$AJ$1,0))&amp;""),""))</f>
        <v/>
      </c>
      <c r="AV179" s="22">
        <f>IF(AT179="","",LOWER(IFERROR(TRIM(INDEX($A179:$AJ179,MATCH(Lists!$L$4,$A$1:$AJ$1,0))&amp;""),"")))</f>
        <v/>
      </c>
      <c r="AW179" s="22">
        <f>IF(AT179="","",IFERROR(TRIM(INDEX($A179:$AJ179,MATCH(Lists!$L$5,$A$1:$AJ$1,0))&amp;""),""))</f>
        <v/>
      </c>
      <c r="AX179" s="22">
        <f>IF(AT179="","",IFERROR(TRIM(INDEX($A179:$AJ179,MATCH(Lists!$L$6,$A$1:$AJ$1,0))&amp;""),""))</f>
        <v/>
      </c>
      <c r="AY179" s="22">
        <f>IF(AT179="","",IFERROR(TRIM(INDEX($A179:$AJ179,MATCH(Lists!$L$7,$A$1:$AJ$1,0))&amp;""),""))</f>
        <v/>
      </c>
      <c r="AZ179" s="22">
        <f>IF(AT179="","",IFERROR(TRIM(INDEX($A179:$AJ179,MATCH(Lists!$L$8,$A$1:$AJ$1,0))&amp;""),""))</f>
        <v/>
      </c>
      <c r="BA179" s="22">
        <f>IF(AT179="","",IFERROR(TRIM(INDEX($A179:$AJ179,MATCH(Lists!$L$9,$A$1:$AJ$1,0))&amp;""),""))</f>
        <v/>
      </c>
      <c r="BB179" s="22">
        <f>IF(AT179="","",IFERROR(TRIM(INDEX($A179:$AJ179,MATCH(Lists!$L$10,$A$1:$AJ$1,0))&amp;""),""))</f>
        <v/>
      </c>
      <c r="BC179" s="22">
        <f>IF(AT179="","",IFERROR(TRIM(INDEX($A179:$AJ179,MATCH(Lists!$L$11,$A$1:$AJ$1,0))&amp;""),""))</f>
        <v/>
      </c>
      <c r="BD179" s="22">
        <f>IF(AT179="","",IFERROR(TRIM(INDEX($A179:$AJ179,MATCH(Lists!$L$12,$A$1:$AJ$1,0))&amp;""),""))</f>
        <v/>
      </c>
      <c r="BE179" s="23">
        <f>IF(AT179="","",IFERROR(IF(TRIM(INDEX($A179:$AJ179,MATCH(Lists!$L$13,$A$1:$AJ$1,0))&amp;"")="","",IF(ISNUMBER(INDEX($A179:$AJ179,MATCH(Lists!$L$13,$A$1:$AJ$1,0))),INT(INDEX($A179:$AJ179,MATCH(Lists!$L$13,$A$1:$AJ$1,0))),DATE(VALUE(LEFT(INDEX($A179:$AJ179,MATCH(Lists!$L$13,$A$1:$AJ$1,0)),4)),VALUE(MID(INDEX($A179:$AJ179,MATCH(Lists!$L$13,$A$1:$AJ$1,0)),6,2)),VALUE(MID(INDEX($A179:$AJ179,MATCH(Lists!$L$13,$A$1:$AJ$1,0)),9,2))))),""))</f>
        <v/>
      </c>
      <c r="BF179" s="22">
        <f>IF(AT179="","",IFERROR(TRIM(INDEX($A179:$AJ179,MATCH(Lists!$L$14,$A$1:$AJ$1,0))&amp;""),""))</f>
        <v/>
      </c>
      <c r="BG179" s="23">
        <f>IF(AT179="","",IFERROR(IF(ISNUMBER(INDEX($A179:$AJ179,MATCH(Lists!$L$15,$A$1:$AJ$1,0))),INDEX($A179:$AJ179,MATCH(Lists!$L$15,$A$1:$AJ$1,0)),DATE(VALUE(LEFT(IFERROR(TRIM(INDEX($A179:$AJ179,MATCH(Lists!$L$15,$A$1:$AJ$1,0))&amp;""),""),4)),VALUE(MID(IFERROR(TRIM(INDEX($A179:$AJ179,MATCH(Lists!$L$15,$A$1:$AJ$1,0))&amp;""),""),6,2)),VALUE(MID(IFERROR(TRIM(INDEX($A179:$AJ179,MATCH(Lists!$L$15,$A$1:$AJ$1,0))&amp;""),""),9,2)))+TIME(VALUE(MID(IFERROR(TRIM(INDEX($A179:$AJ179,MATCH(Lists!$L$15,$A$1:$AJ$1,0))&amp;""),""),12,2)),VALUE(MID(IFERROR(TRIM(INDEX($A179:$AJ179,MATCH(Lists!$L$15,$A$1:$AJ$1,0))&amp;""),""),15,2)),VALUE(MID(IFERROR(TRIM(INDEX($A179:$AJ179,MATCH(Lists!$L$15,$A$1:$AJ$1,0))&amp;""),""),18,2)))),""))</f>
        <v/>
      </c>
      <c r="BH179" s="22">
        <f>IF(AT179="","",IF(AL179="","New",AL179))</f>
        <v/>
      </c>
      <c r="BI179" s="22">
        <f>IF(AT179="",0,IF(OR(BH179="Hired",BH179="Not now"),0,1))</f>
        <v/>
      </c>
      <c r="BJ179" s="22">
        <f>IF(AT179="","",IF(COUNTIF(AN179:AQ179,"No")&gt;0,"Has a No",IF(COUNTIF(AN179:AQ179,"Yes")=4,"All yes","Still checking")))</f>
        <v/>
      </c>
      <c r="BK179" s="22">
        <f>IF(AT179="","",IF(AND(BH179="New",NOT(ISNUMBER(AM179)),ISNUMBER(BG179)),IF(Pipeline!$M$14-INT(BG179)&gt;Pipeline!$M$15,"Reply due",""),""))</f>
        <v/>
      </c>
      <c r="BL179" s="22">
        <f>IF(AT179="","",IF(AND(ISNUMBER(AM179),ISNUMBER(BG179)),MAX(0,AM179-INT(BG179)),""))</f>
        <v/>
      </c>
      <c r="BM179" s="22">
        <f>IF(BI179=0,0,IF(AND(OR('Shift match'!$B$5="",ISNUMBER(SEARCH('Shift match'!$B$5,AY179))),OR('Shift match'!$B$6="",ISNUMBER(SEARCH('Shift match'!$B$6,BA179)))),1,0))</f>
        <v/>
      </c>
      <c r="BN179" s="22">
        <f>IF(BM179=1,SUM($BM$2:BM179),"")</f>
        <v/>
      </c>
      <c r="BO179" s="22">
        <f>IF(AT179="",0,IF(AX179="",0,IF(COUNTIF($AX$2:AX179,AX179)=1,1,0)))</f>
        <v/>
      </c>
      <c r="BP179" s="22">
        <f>IF(BO179=1,SUM($BO$2:BO179),"")</f>
        <v/>
      </c>
    </row>
    <row r="180">
      <c r="AK180" s="19" t="n"/>
      <c r="AL180" s="24" t="n"/>
      <c r="AM180" s="25" t="n"/>
      <c r="AN180" s="24" t="n"/>
      <c r="AO180" s="24" t="n"/>
      <c r="AP180" s="24" t="n"/>
      <c r="AQ180" s="24" t="n"/>
      <c r="AR180" s="24" t="n"/>
      <c r="AS180" s="19" t="n"/>
      <c r="AT180" s="22">
        <f>IFERROR(TRIM(INDEX($A180:$AJ180,MATCH(Lists!$L$2,$A$1:$AJ$1,0))&amp;""),"")</f>
        <v/>
      </c>
      <c r="AU180" s="22">
        <f>IF(AT180="","",IFERROR(TRIM(INDEX($A180:$AJ180,MATCH(Lists!$L$3,$A$1:$AJ$1,0))&amp;""),""))</f>
        <v/>
      </c>
      <c r="AV180" s="22">
        <f>IF(AT180="","",LOWER(IFERROR(TRIM(INDEX($A180:$AJ180,MATCH(Lists!$L$4,$A$1:$AJ$1,0))&amp;""),"")))</f>
        <v/>
      </c>
      <c r="AW180" s="22">
        <f>IF(AT180="","",IFERROR(TRIM(INDEX($A180:$AJ180,MATCH(Lists!$L$5,$A$1:$AJ$1,0))&amp;""),""))</f>
        <v/>
      </c>
      <c r="AX180" s="22">
        <f>IF(AT180="","",IFERROR(TRIM(INDEX($A180:$AJ180,MATCH(Lists!$L$6,$A$1:$AJ$1,0))&amp;""),""))</f>
        <v/>
      </c>
      <c r="AY180" s="22">
        <f>IF(AT180="","",IFERROR(TRIM(INDEX($A180:$AJ180,MATCH(Lists!$L$7,$A$1:$AJ$1,0))&amp;""),""))</f>
        <v/>
      </c>
      <c r="AZ180" s="22">
        <f>IF(AT180="","",IFERROR(TRIM(INDEX($A180:$AJ180,MATCH(Lists!$L$8,$A$1:$AJ$1,0))&amp;""),""))</f>
        <v/>
      </c>
      <c r="BA180" s="22">
        <f>IF(AT180="","",IFERROR(TRIM(INDEX($A180:$AJ180,MATCH(Lists!$L$9,$A$1:$AJ$1,0))&amp;""),""))</f>
        <v/>
      </c>
      <c r="BB180" s="22">
        <f>IF(AT180="","",IFERROR(TRIM(INDEX($A180:$AJ180,MATCH(Lists!$L$10,$A$1:$AJ$1,0))&amp;""),""))</f>
        <v/>
      </c>
      <c r="BC180" s="22">
        <f>IF(AT180="","",IFERROR(TRIM(INDEX($A180:$AJ180,MATCH(Lists!$L$11,$A$1:$AJ$1,0))&amp;""),""))</f>
        <v/>
      </c>
      <c r="BD180" s="22">
        <f>IF(AT180="","",IFERROR(TRIM(INDEX($A180:$AJ180,MATCH(Lists!$L$12,$A$1:$AJ$1,0))&amp;""),""))</f>
        <v/>
      </c>
      <c r="BE180" s="23">
        <f>IF(AT180="","",IFERROR(IF(TRIM(INDEX($A180:$AJ180,MATCH(Lists!$L$13,$A$1:$AJ$1,0))&amp;"")="","",IF(ISNUMBER(INDEX($A180:$AJ180,MATCH(Lists!$L$13,$A$1:$AJ$1,0))),INT(INDEX($A180:$AJ180,MATCH(Lists!$L$13,$A$1:$AJ$1,0))),DATE(VALUE(LEFT(INDEX($A180:$AJ180,MATCH(Lists!$L$13,$A$1:$AJ$1,0)),4)),VALUE(MID(INDEX($A180:$AJ180,MATCH(Lists!$L$13,$A$1:$AJ$1,0)),6,2)),VALUE(MID(INDEX($A180:$AJ180,MATCH(Lists!$L$13,$A$1:$AJ$1,0)),9,2))))),""))</f>
        <v/>
      </c>
      <c r="BF180" s="22">
        <f>IF(AT180="","",IFERROR(TRIM(INDEX($A180:$AJ180,MATCH(Lists!$L$14,$A$1:$AJ$1,0))&amp;""),""))</f>
        <v/>
      </c>
      <c r="BG180" s="23">
        <f>IF(AT180="","",IFERROR(IF(ISNUMBER(INDEX($A180:$AJ180,MATCH(Lists!$L$15,$A$1:$AJ$1,0))),INDEX($A180:$AJ180,MATCH(Lists!$L$15,$A$1:$AJ$1,0)),DATE(VALUE(LEFT(IFERROR(TRIM(INDEX($A180:$AJ180,MATCH(Lists!$L$15,$A$1:$AJ$1,0))&amp;""),""),4)),VALUE(MID(IFERROR(TRIM(INDEX($A180:$AJ180,MATCH(Lists!$L$15,$A$1:$AJ$1,0))&amp;""),""),6,2)),VALUE(MID(IFERROR(TRIM(INDEX($A180:$AJ180,MATCH(Lists!$L$15,$A$1:$AJ$1,0))&amp;""),""),9,2)))+TIME(VALUE(MID(IFERROR(TRIM(INDEX($A180:$AJ180,MATCH(Lists!$L$15,$A$1:$AJ$1,0))&amp;""),""),12,2)),VALUE(MID(IFERROR(TRIM(INDEX($A180:$AJ180,MATCH(Lists!$L$15,$A$1:$AJ$1,0))&amp;""),""),15,2)),VALUE(MID(IFERROR(TRIM(INDEX($A180:$AJ180,MATCH(Lists!$L$15,$A$1:$AJ$1,0))&amp;""),""),18,2)))),""))</f>
        <v/>
      </c>
      <c r="BH180" s="22">
        <f>IF(AT180="","",IF(AL180="","New",AL180))</f>
        <v/>
      </c>
      <c r="BI180" s="22">
        <f>IF(AT180="",0,IF(OR(BH180="Hired",BH180="Not now"),0,1))</f>
        <v/>
      </c>
      <c r="BJ180" s="22">
        <f>IF(AT180="","",IF(COUNTIF(AN180:AQ180,"No")&gt;0,"Has a No",IF(COUNTIF(AN180:AQ180,"Yes")=4,"All yes","Still checking")))</f>
        <v/>
      </c>
      <c r="BK180" s="22">
        <f>IF(AT180="","",IF(AND(BH180="New",NOT(ISNUMBER(AM180)),ISNUMBER(BG180)),IF(Pipeline!$M$14-INT(BG180)&gt;Pipeline!$M$15,"Reply due",""),""))</f>
        <v/>
      </c>
      <c r="BL180" s="22">
        <f>IF(AT180="","",IF(AND(ISNUMBER(AM180),ISNUMBER(BG180)),MAX(0,AM180-INT(BG180)),""))</f>
        <v/>
      </c>
      <c r="BM180" s="22">
        <f>IF(BI180=0,0,IF(AND(OR('Shift match'!$B$5="",ISNUMBER(SEARCH('Shift match'!$B$5,AY180))),OR('Shift match'!$B$6="",ISNUMBER(SEARCH('Shift match'!$B$6,BA180)))),1,0))</f>
        <v/>
      </c>
      <c r="BN180" s="22">
        <f>IF(BM180=1,SUM($BM$2:BM180),"")</f>
        <v/>
      </c>
      <c r="BO180" s="22">
        <f>IF(AT180="",0,IF(AX180="",0,IF(COUNTIF($AX$2:AX180,AX180)=1,1,0)))</f>
        <v/>
      </c>
      <c r="BP180" s="22">
        <f>IF(BO180=1,SUM($BO$2:BO180),"")</f>
        <v/>
      </c>
    </row>
    <row r="181">
      <c r="AK181" s="19" t="n"/>
      <c r="AL181" s="24" t="n"/>
      <c r="AM181" s="25" t="n"/>
      <c r="AN181" s="24" t="n"/>
      <c r="AO181" s="24" t="n"/>
      <c r="AP181" s="24" t="n"/>
      <c r="AQ181" s="24" t="n"/>
      <c r="AR181" s="24" t="n"/>
      <c r="AS181" s="19" t="n"/>
      <c r="AT181" s="22">
        <f>IFERROR(TRIM(INDEX($A181:$AJ181,MATCH(Lists!$L$2,$A$1:$AJ$1,0))&amp;""),"")</f>
        <v/>
      </c>
      <c r="AU181" s="22">
        <f>IF(AT181="","",IFERROR(TRIM(INDEX($A181:$AJ181,MATCH(Lists!$L$3,$A$1:$AJ$1,0))&amp;""),""))</f>
        <v/>
      </c>
      <c r="AV181" s="22">
        <f>IF(AT181="","",LOWER(IFERROR(TRIM(INDEX($A181:$AJ181,MATCH(Lists!$L$4,$A$1:$AJ$1,0))&amp;""),"")))</f>
        <v/>
      </c>
      <c r="AW181" s="22">
        <f>IF(AT181="","",IFERROR(TRIM(INDEX($A181:$AJ181,MATCH(Lists!$L$5,$A$1:$AJ$1,0))&amp;""),""))</f>
        <v/>
      </c>
      <c r="AX181" s="22">
        <f>IF(AT181="","",IFERROR(TRIM(INDEX($A181:$AJ181,MATCH(Lists!$L$6,$A$1:$AJ$1,0))&amp;""),""))</f>
        <v/>
      </c>
      <c r="AY181" s="22">
        <f>IF(AT181="","",IFERROR(TRIM(INDEX($A181:$AJ181,MATCH(Lists!$L$7,$A$1:$AJ$1,0))&amp;""),""))</f>
        <v/>
      </c>
      <c r="AZ181" s="22">
        <f>IF(AT181="","",IFERROR(TRIM(INDEX($A181:$AJ181,MATCH(Lists!$L$8,$A$1:$AJ$1,0))&amp;""),""))</f>
        <v/>
      </c>
      <c r="BA181" s="22">
        <f>IF(AT181="","",IFERROR(TRIM(INDEX($A181:$AJ181,MATCH(Lists!$L$9,$A$1:$AJ$1,0))&amp;""),""))</f>
        <v/>
      </c>
      <c r="BB181" s="22">
        <f>IF(AT181="","",IFERROR(TRIM(INDEX($A181:$AJ181,MATCH(Lists!$L$10,$A$1:$AJ$1,0))&amp;""),""))</f>
        <v/>
      </c>
      <c r="BC181" s="22">
        <f>IF(AT181="","",IFERROR(TRIM(INDEX($A181:$AJ181,MATCH(Lists!$L$11,$A$1:$AJ$1,0))&amp;""),""))</f>
        <v/>
      </c>
      <c r="BD181" s="22">
        <f>IF(AT181="","",IFERROR(TRIM(INDEX($A181:$AJ181,MATCH(Lists!$L$12,$A$1:$AJ$1,0))&amp;""),""))</f>
        <v/>
      </c>
      <c r="BE181" s="23">
        <f>IF(AT181="","",IFERROR(IF(TRIM(INDEX($A181:$AJ181,MATCH(Lists!$L$13,$A$1:$AJ$1,0))&amp;"")="","",IF(ISNUMBER(INDEX($A181:$AJ181,MATCH(Lists!$L$13,$A$1:$AJ$1,0))),INT(INDEX($A181:$AJ181,MATCH(Lists!$L$13,$A$1:$AJ$1,0))),DATE(VALUE(LEFT(INDEX($A181:$AJ181,MATCH(Lists!$L$13,$A$1:$AJ$1,0)),4)),VALUE(MID(INDEX($A181:$AJ181,MATCH(Lists!$L$13,$A$1:$AJ$1,0)),6,2)),VALUE(MID(INDEX($A181:$AJ181,MATCH(Lists!$L$13,$A$1:$AJ$1,0)),9,2))))),""))</f>
        <v/>
      </c>
      <c r="BF181" s="22">
        <f>IF(AT181="","",IFERROR(TRIM(INDEX($A181:$AJ181,MATCH(Lists!$L$14,$A$1:$AJ$1,0))&amp;""),""))</f>
        <v/>
      </c>
      <c r="BG181" s="23">
        <f>IF(AT181="","",IFERROR(IF(ISNUMBER(INDEX($A181:$AJ181,MATCH(Lists!$L$15,$A$1:$AJ$1,0))),INDEX($A181:$AJ181,MATCH(Lists!$L$15,$A$1:$AJ$1,0)),DATE(VALUE(LEFT(IFERROR(TRIM(INDEX($A181:$AJ181,MATCH(Lists!$L$15,$A$1:$AJ$1,0))&amp;""),""),4)),VALUE(MID(IFERROR(TRIM(INDEX($A181:$AJ181,MATCH(Lists!$L$15,$A$1:$AJ$1,0))&amp;""),""),6,2)),VALUE(MID(IFERROR(TRIM(INDEX($A181:$AJ181,MATCH(Lists!$L$15,$A$1:$AJ$1,0))&amp;""),""),9,2)))+TIME(VALUE(MID(IFERROR(TRIM(INDEX($A181:$AJ181,MATCH(Lists!$L$15,$A$1:$AJ$1,0))&amp;""),""),12,2)),VALUE(MID(IFERROR(TRIM(INDEX($A181:$AJ181,MATCH(Lists!$L$15,$A$1:$AJ$1,0))&amp;""),""),15,2)),VALUE(MID(IFERROR(TRIM(INDEX($A181:$AJ181,MATCH(Lists!$L$15,$A$1:$AJ$1,0))&amp;""),""),18,2)))),""))</f>
        <v/>
      </c>
      <c r="BH181" s="22">
        <f>IF(AT181="","",IF(AL181="","New",AL181))</f>
        <v/>
      </c>
      <c r="BI181" s="22">
        <f>IF(AT181="",0,IF(OR(BH181="Hired",BH181="Not now"),0,1))</f>
        <v/>
      </c>
      <c r="BJ181" s="22">
        <f>IF(AT181="","",IF(COUNTIF(AN181:AQ181,"No")&gt;0,"Has a No",IF(COUNTIF(AN181:AQ181,"Yes")=4,"All yes","Still checking")))</f>
        <v/>
      </c>
      <c r="BK181" s="22">
        <f>IF(AT181="","",IF(AND(BH181="New",NOT(ISNUMBER(AM181)),ISNUMBER(BG181)),IF(Pipeline!$M$14-INT(BG181)&gt;Pipeline!$M$15,"Reply due",""),""))</f>
        <v/>
      </c>
      <c r="BL181" s="22">
        <f>IF(AT181="","",IF(AND(ISNUMBER(AM181),ISNUMBER(BG181)),MAX(0,AM181-INT(BG181)),""))</f>
        <v/>
      </c>
      <c r="BM181" s="22">
        <f>IF(BI181=0,0,IF(AND(OR('Shift match'!$B$5="",ISNUMBER(SEARCH('Shift match'!$B$5,AY181))),OR('Shift match'!$B$6="",ISNUMBER(SEARCH('Shift match'!$B$6,BA181)))),1,0))</f>
        <v/>
      </c>
      <c r="BN181" s="22">
        <f>IF(BM181=1,SUM($BM$2:BM181),"")</f>
        <v/>
      </c>
      <c r="BO181" s="22">
        <f>IF(AT181="",0,IF(AX181="",0,IF(COUNTIF($AX$2:AX181,AX181)=1,1,0)))</f>
        <v/>
      </c>
      <c r="BP181" s="22">
        <f>IF(BO181=1,SUM($BO$2:BO181),"")</f>
        <v/>
      </c>
    </row>
    <row r="182">
      <c r="AK182" s="19" t="n"/>
      <c r="AL182" s="24" t="n"/>
      <c r="AM182" s="25" t="n"/>
      <c r="AN182" s="24" t="n"/>
      <c r="AO182" s="24" t="n"/>
      <c r="AP182" s="24" t="n"/>
      <c r="AQ182" s="24" t="n"/>
      <c r="AR182" s="24" t="n"/>
      <c r="AS182" s="19" t="n"/>
      <c r="AT182" s="22">
        <f>IFERROR(TRIM(INDEX($A182:$AJ182,MATCH(Lists!$L$2,$A$1:$AJ$1,0))&amp;""),"")</f>
        <v/>
      </c>
      <c r="AU182" s="22">
        <f>IF(AT182="","",IFERROR(TRIM(INDEX($A182:$AJ182,MATCH(Lists!$L$3,$A$1:$AJ$1,0))&amp;""),""))</f>
        <v/>
      </c>
      <c r="AV182" s="22">
        <f>IF(AT182="","",LOWER(IFERROR(TRIM(INDEX($A182:$AJ182,MATCH(Lists!$L$4,$A$1:$AJ$1,0))&amp;""),"")))</f>
        <v/>
      </c>
      <c r="AW182" s="22">
        <f>IF(AT182="","",IFERROR(TRIM(INDEX($A182:$AJ182,MATCH(Lists!$L$5,$A$1:$AJ$1,0))&amp;""),""))</f>
        <v/>
      </c>
      <c r="AX182" s="22">
        <f>IF(AT182="","",IFERROR(TRIM(INDEX($A182:$AJ182,MATCH(Lists!$L$6,$A$1:$AJ$1,0))&amp;""),""))</f>
        <v/>
      </c>
      <c r="AY182" s="22">
        <f>IF(AT182="","",IFERROR(TRIM(INDEX($A182:$AJ182,MATCH(Lists!$L$7,$A$1:$AJ$1,0))&amp;""),""))</f>
        <v/>
      </c>
      <c r="AZ182" s="22">
        <f>IF(AT182="","",IFERROR(TRIM(INDEX($A182:$AJ182,MATCH(Lists!$L$8,$A$1:$AJ$1,0))&amp;""),""))</f>
        <v/>
      </c>
      <c r="BA182" s="22">
        <f>IF(AT182="","",IFERROR(TRIM(INDEX($A182:$AJ182,MATCH(Lists!$L$9,$A$1:$AJ$1,0))&amp;""),""))</f>
        <v/>
      </c>
      <c r="BB182" s="22">
        <f>IF(AT182="","",IFERROR(TRIM(INDEX($A182:$AJ182,MATCH(Lists!$L$10,$A$1:$AJ$1,0))&amp;""),""))</f>
        <v/>
      </c>
      <c r="BC182" s="22">
        <f>IF(AT182="","",IFERROR(TRIM(INDEX($A182:$AJ182,MATCH(Lists!$L$11,$A$1:$AJ$1,0))&amp;""),""))</f>
        <v/>
      </c>
      <c r="BD182" s="22">
        <f>IF(AT182="","",IFERROR(TRIM(INDEX($A182:$AJ182,MATCH(Lists!$L$12,$A$1:$AJ$1,0))&amp;""),""))</f>
        <v/>
      </c>
      <c r="BE182" s="23">
        <f>IF(AT182="","",IFERROR(IF(TRIM(INDEX($A182:$AJ182,MATCH(Lists!$L$13,$A$1:$AJ$1,0))&amp;"")="","",IF(ISNUMBER(INDEX($A182:$AJ182,MATCH(Lists!$L$13,$A$1:$AJ$1,0))),INT(INDEX($A182:$AJ182,MATCH(Lists!$L$13,$A$1:$AJ$1,0))),DATE(VALUE(LEFT(INDEX($A182:$AJ182,MATCH(Lists!$L$13,$A$1:$AJ$1,0)),4)),VALUE(MID(INDEX($A182:$AJ182,MATCH(Lists!$L$13,$A$1:$AJ$1,0)),6,2)),VALUE(MID(INDEX($A182:$AJ182,MATCH(Lists!$L$13,$A$1:$AJ$1,0)),9,2))))),""))</f>
        <v/>
      </c>
      <c r="BF182" s="22">
        <f>IF(AT182="","",IFERROR(TRIM(INDEX($A182:$AJ182,MATCH(Lists!$L$14,$A$1:$AJ$1,0))&amp;""),""))</f>
        <v/>
      </c>
      <c r="BG182" s="23">
        <f>IF(AT182="","",IFERROR(IF(ISNUMBER(INDEX($A182:$AJ182,MATCH(Lists!$L$15,$A$1:$AJ$1,0))),INDEX($A182:$AJ182,MATCH(Lists!$L$15,$A$1:$AJ$1,0)),DATE(VALUE(LEFT(IFERROR(TRIM(INDEX($A182:$AJ182,MATCH(Lists!$L$15,$A$1:$AJ$1,0))&amp;""),""),4)),VALUE(MID(IFERROR(TRIM(INDEX($A182:$AJ182,MATCH(Lists!$L$15,$A$1:$AJ$1,0))&amp;""),""),6,2)),VALUE(MID(IFERROR(TRIM(INDEX($A182:$AJ182,MATCH(Lists!$L$15,$A$1:$AJ$1,0))&amp;""),""),9,2)))+TIME(VALUE(MID(IFERROR(TRIM(INDEX($A182:$AJ182,MATCH(Lists!$L$15,$A$1:$AJ$1,0))&amp;""),""),12,2)),VALUE(MID(IFERROR(TRIM(INDEX($A182:$AJ182,MATCH(Lists!$L$15,$A$1:$AJ$1,0))&amp;""),""),15,2)),VALUE(MID(IFERROR(TRIM(INDEX($A182:$AJ182,MATCH(Lists!$L$15,$A$1:$AJ$1,0))&amp;""),""),18,2)))),""))</f>
        <v/>
      </c>
      <c r="BH182" s="22">
        <f>IF(AT182="","",IF(AL182="","New",AL182))</f>
        <v/>
      </c>
      <c r="BI182" s="22">
        <f>IF(AT182="",0,IF(OR(BH182="Hired",BH182="Not now"),0,1))</f>
        <v/>
      </c>
      <c r="BJ182" s="22">
        <f>IF(AT182="","",IF(COUNTIF(AN182:AQ182,"No")&gt;0,"Has a No",IF(COUNTIF(AN182:AQ182,"Yes")=4,"All yes","Still checking")))</f>
        <v/>
      </c>
      <c r="BK182" s="22">
        <f>IF(AT182="","",IF(AND(BH182="New",NOT(ISNUMBER(AM182)),ISNUMBER(BG182)),IF(Pipeline!$M$14-INT(BG182)&gt;Pipeline!$M$15,"Reply due",""),""))</f>
        <v/>
      </c>
      <c r="BL182" s="22">
        <f>IF(AT182="","",IF(AND(ISNUMBER(AM182),ISNUMBER(BG182)),MAX(0,AM182-INT(BG182)),""))</f>
        <v/>
      </c>
      <c r="BM182" s="22">
        <f>IF(BI182=0,0,IF(AND(OR('Shift match'!$B$5="",ISNUMBER(SEARCH('Shift match'!$B$5,AY182))),OR('Shift match'!$B$6="",ISNUMBER(SEARCH('Shift match'!$B$6,BA182)))),1,0))</f>
        <v/>
      </c>
      <c r="BN182" s="22">
        <f>IF(BM182=1,SUM($BM$2:BM182),"")</f>
        <v/>
      </c>
      <c r="BO182" s="22">
        <f>IF(AT182="",0,IF(AX182="",0,IF(COUNTIF($AX$2:AX182,AX182)=1,1,0)))</f>
        <v/>
      </c>
      <c r="BP182" s="22">
        <f>IF(BO182=1,SUM($BO$2:BO182),"")</f>
        <v/>
      </c>
    </row>
    <row r="183">
      <c r="AK183" s="19" t="n"/>
      <c r="AL183" s="24" t="n"/>
      <c r="AM183" s="25" t="n"/>
      <c r="AN183" s="24" t="n"/>
      <c r="AO183" s="24" t="n"/>
      <c r="AP183" s="24" t="n"/>
      <c r="AQ183" s="24" t="n"/>
      <c r="AR183" s="24" t="n"/>
      <c r="AS183" s="19" t="n"/>
      <c r="AT183" s="22">
        <f>IFERROR(TRIM(INDEX($A183:$AJ183,MATCH(Lists!$L$2,$A$1:$AJ$1,0))&amp;""),"")</f>
        <v/>
      </c>
      <c r="AU183" s="22">
        <f>IF(AT183="","",IFERROR(TRIM(INDEX($A183:$AJ183,MATCH(Lists!$L$3,$A$1:$AJ$1,0))&amp;""),""))</f>
        <v/>
      </c>
      <c r="AV183" s="22">
        <f>IF(AT183="","",LOWER(IFERROR(TRIM(INDEX($A183:$AJ183,MATCH(Lists!$L$4,$A$1:$AJ$1,0))&amp;""),"")))</f>
        <v/>
      </c>
      <c r="AW183" s="22">
        <f>IF(AT183="","",IFERROR(TRIM(INDEX($A183:$AJ183,MATCH(Lists!$L$5,$A$1:$AJ$1,0))&amp;""),""))</f>
        <v/>
      </c>
      <c r="AX183" s="22">
        <f>IF(AT183="","",IFERROR(TRIM(INDEX($A183:$AJ183,MATCH(Lists!$L$6,$A$1:$AJ$1,0))&amp;""),""))</f>
        <v/>
      </c>
      <c r="AY183" s="22">
        <f>IF(AT183="","",IFERROR(TRIM(INDEX($A183:$AJ183,MATCH(Lists!$L$7,$A$1:$AJ$1,0))&amp;""),""))</f>
        <v/>
      </c>
      <c r="AZ183" s="22">
        <f>IF(AT183="","",IFERROR(TRIM(INDEX($A183:$AJ183,MATCH(Lists!$L$8,$A$1:$AJ$1,0))&amp;""),""))</f>
        <v/>
      </c>
      <c r="BA183" s="22">
        <f>IF(AT183="","",IFERROR(TRIM(INDEX($A183:$AJ183,MATCH(Lists!$L$9,$A$1:$AJ$1,0))&amp;""),""))</f>
        <v/>
      </c>
      <c r="BB183" s="22">
        <f>IF(AT183="","",IFERROR(TRIM(INDEX($A183:$AJ183,MATCH(Lists!$L$10,$A$1:$AJ$1,0))&amp;""),""))</f>
        <v/>
      </c>
      <c r="BC183" s="22">
        <f>IF(AT183="","",IFERROR(TRIM(INDEX($A183:$AJ183,MATCH(Lists!$L$11,$A$1:$AJ$1,0))&amp;""),""))</f>
        <v/>
      </c>
      <c r="BD183" s="22">
        <f>IF(AT183="","",IFERROR(TRIM(INDEX($A183:$AJ183,MATCH(Lists!$L$12,$A$1:$AJ$1,0))&amp;""),""))</f>
        <v/>
      </c>
      <c r="BE183" s="23">
        <f>IF(AT183="","",IFERROR(IF(TRIM(INDEX($A183:$AJ183,MATCH(Lists!$L$13,$A$1:$AJ$1,0))&amp;"")="","",IF(ISNUMBER(INDEX($A183:$AJ183,MATCH(Lists!$L$13,$A$1:$AJ$1,0))),INT(INDEX($A183:$AJ183,MATCH(Lists!$L$13,$A$1:$AJ$1,0))),DATE(VALUE(LEFT(INDEX($A183:$AJ183,MATCH(Lists!$L$13,$A$1:$AJ$1,0)),4)),VALUE(MID(INDEX($A183:$AJ183,MATCH(Lists!$L$13,$A$1:$AJ$1,0)),6,2)),VALUE(MID(INDEX($A183:$AJ183,MATCH(Lists!$L$13,$A$1:$AJ$1,0)),9,2))))),""))</f>
        <v/>
      </c>
      <c r="BF183" s="22">
        <f>IF(AT183="","",IFERROR(TRIM(INDEX($A183:$AJ183,MATCH(Lists!$L$14,$A$1:$AJ$1,0))&amp;""),""))</f>
        <v/>
      </c>
      <c r="BG183" s="23">
        <f>IF(AT183="","",IFERROR(IF(ISNUMBER(INDEX($A183:$AJ183,MATCH(Lists!$L$15,$A$1:$AJ$1,0))),INDEX($A183:$AJ183,MATCH(Lists!$L$15,$A$1:$AJ$1,0)),DATE(VALUE(LEFT(IFERROR(TRIM(INDEX($A183:$AJ183,MATCH(Lists!$L$15,$A$1:$AJ$1,0))&amp;""),""),4)),VALUE(MID(IFERROR(TRIM(INDEX($A183:$AJ183,MATCH(Lists!$L$15,$A$1:$AJ$1,0))&amp;""),""),6,2)),VALUE(MID(IFERROR(TRIM(INDEX($A183:$AJ183,MATCH(Lists!$L$15,$A$1:$AJ$1,0))&amp;""),""),9,2)))+TIME(VALUE(MID(IFERROR(TRIM(INDEX($A183:$AJ183,MATCH(Lists!$L$15,$A$1:$AJ$1,0))&amp;""),""),12,2)),VALUE(MID(IFERROR(TRIM(INDEX($A183:$AJ183,MATCH(Lists!$L$15,$A$1:$AJ$1,0))&amp;""),""),15,2)),VALUE(MID(IFERROR(TRIM(INDEX($A183:$AJ183,MATCH(Lists!$L$15,$A$1:$AJ$1,0))&amp;""),""),18,2)))),""))</f>
        <v/>
      </c>
      <c r="BH183" s="22">
        <f>IF(AT183="","",IF(AL183="","New",AL183))</f>
        <v/>
      </c>
      <c r="BI183" s="22">
        <f>IF(AT183="",0,IF(OR(BH183="Hired",BH183="Not now"),0,1))</f>
        <v/>
      </c>
      <c r="BJ183" s="22">
        <f>IF(AT183="","",IF(COUNTIF(AN183:AQ183,"No")&gt;0,"Has a No",IF(COUNTIF(AN183:AQ183,"Yes")=4,"All yes","Still checking")))</f>
        <v/>
      </c>
      <c r="BK183" s="22">
        <f>IF(AT183="","",IF(AND(BH183="New",NOT(ISNUMBER(AM183)),ISNUMBER(BG183)),IF(Pipeline!$M$14-INT(BG183)&gt;Pipeline!$M$15,"Reply due",""),""))</f>
        <v/>
      </c>
      <c r="BL183" s="22">
        <f>IF(AT183="","",IF(AND(ISNUMBER(AM183),ISNUMBER(BG183)),MAX(0,AM183-INT(BG183)),""))</f>
        <v/>
      </c>
      <c r="BM183" s="22">
        <f>IF(BI183=0,0,IF(AND(OR('Shift match'!$B$5="",ISNUMBER(SEARCH('Shift match'!$B$5,AY183))),OR('Shift match'!$B$6="",ISNUMBER(SEARCH('Shift match'!$B$6,BA183)))),1,0))</f>
        <v/>
      </c>
      <c r="BN183" s="22">
        <f>IF(BM183=1,SUM($BM$2:BM183),"")</f>
        <v/>
      </c>
      <c r="BO183" s="22">
        <f>IF(AT183="",0,IF(AX183="",0,IF(COUNTIF($AX$2:AX183,AX183)=1,1,0)))</f>
        <v/>
      </c>
      <c r="BP183" s="22">
        <f>IF(BO183=1,SUM($BO$2:BO183),"")</f>
        <v/>
      </c>
    </row>
    <row r="184">
      <c r="AK184" s="19" t="n"/>
      <c r="AL184" s="24" t="n"/>
      <c r="AM184" s="25" t="n"/>
      <c r="AN184" s="24" t="n"/>
      <c r="AO184" s="24" t="n"/>
      <c r="AP184" s="24" t="n"/>
      <c r="AQ184" s="24" t="n"/>
      <c r="AR184" s="24" t="n"/>
      <c r="AS184" s="19" t="n"/>
      <c r="AT184" s="22">
        <f>IFERROR(TRIM(INDEX($A184:$AJ184,MATCH(Lists!$L$2,$A$1:$AJ$1,0))&amp;""),"")</f>
        <v/>
      </c>
      <c r="AU184" s="22">
        <f>IF(AT184="","",IFERROR(TRIM(INDEX($A184:$AJ184,MATCH(Lists!$L$3,$A$1:$AJ$1,0))&amp;""),""))</f>
        <v/>
      </c>
      <c r="AV184" s="22">
        <f>IF(AT184="","",LOWER(IFERROR(TRIM(INDEX($A184:$AJ184,MATCH(Lists!$L$4,$A$1:$AJ$1,0))&amp;""),"")))</f>
        <v/>
      </c>
      <c r="AW184" s="22">
        <f>IF(AT184="","",IFERROR(TRIM(INDEX($A184:$AJ184,MATCH(Lists!$L$5,$A$1:$AJ$1,0))&amp;""),""))</f>
        <v/>
      </c>
      <c r="AX184" s="22">
        <f>IF(AT184="","",IFERROR(TRIM(INDEX($A184:$AJ184,MATCH(Lists!$L$6,$A$1:$AJ$1,0))&amp;""),""))</f>
        <v/>
      </c>
      <c r="AY184" s="22">
        <f>IF(AT184="","",IFERROR(TRIM(INDEX($A184:$AJ184,MATCH(Lists!$L$7,$A$1:$AJ$1,0))&amp;""),""))</f>
        <v/>
      </c>
      <c r="AZ184" s="22">
        <f>IF(AT184="","",IFERROR(TRIM(INDEX($A184:$AJ184,MATCH(Lists!$L$8,$A$1:$AJ$1,0))&amp;""),""))</f>
        <v/>
      </c>
      <c r="BA184" s="22">
        <f>IF(AT184="","",IFERROR(TRIM(INDEX($A184:$AJ184,MATCH(Lists!$L$9,$A$1:$AJ$1,0))&amp;""),""))</f>
        <v/>
      </c>
      <c r="BB184" s="22">
        <f>IF(AT184="","",IFERROR(TRIM(INDEX($A184:$AJ184,MATCH(Lists!$L$10,$A$1:$AJ$1,0))&amp;""),""))</f>
        <v/>
      </c>
      <c r="BC184" s="22">
        <f>IF(AT184="","",IFERROR(TRIM(INDEX($A184:$AJ184,MATCH(Lists!$L$11,$A$1:$AJ$1,0))&amp;""),""))</f>
        <v/>
      </c>
      <c r="BD184" s="22">
        <f>IF(AT184="","",IFERROR(TRIM(INDEX($A184:$AJ184,MATCH(Lists!$L$12,$A$1:$AJ$1,0))&amp;""),""))</f>
        <v/>
      </c>
      <c r="BE184" s="23">
        <f>IF(AT184="","",IFERROR(IF(TRIM(INDEX($A184:$AJ184,MATCH(Lists!$L$13,$A$1:$AJ$1,0))&amp;"")="","",IF(ISNUMBER(INDEX($A184:$AJ184,MATCH(Lists!$L$13,$A$1:$AJ$1,0))),INT(INDEX($A184:$AJ184,MATCH(Lists!$L$13,$A$1:$AJ$1,0))),DATE(VALUE(LEFT(INDEX($A184:$AJ184,MATCH(Lists!$L$13,$A$1:$AJ$1,0)),4)),VALUE(MID(INDEX($A184:$AJ184,MATCH(Lists!$L$13,$A$1:$AJ$1,0)),6,2)),VALUE(MID(INDEX($A184:$AJ184,MATCH(Lists!$L$13,$A$1:$AJ$1,0)),9,2))))),""))</f>
        <v/>
      </c>
      <c r="BF184" s="22">
        <f>IF(AT184="","",IFERROR(TRIM(INDEX($A184:$AJ184,MATCH(Lists!$L$14,$A$1:$AJ$1,0))&amp;""),""))</f>
        <v/>
      </c>
      <c r="BG184" s="23">
        <f>IF(AT184="","",IFERROR(IF(ISNUMBER(INDEX($A184:$AJ184,MATCH(Lists!$L$15,$A$1:$AJ$1,0))),INDEX($A184:$AJ184,MATCH(Lists!$L$15,$A$1:$AJ$1,0)),DATE(VALUE(LEFT(IFERROR(TRIM(INDEX($A184:$AJ184,MATCH(Lists!$L$15,$A$1:$AJ$1,0))&amp;""),""),4)),VALUE(MID(IFERROR(TRIM(INDEX($A184:$AJ184,MATCH(Lists!$L$15,$A$1:$AJ$1,0))&amp;""),""),6,2)),VALUE(MID(IFERROR(TRIM(INDEX($A184:$AJ184,MATCH(Lists!$L$15,$A$1:$AJ$1,0))&amp;""),""),9,2)))+TIME(VALUE(MID(IFERROR(TRIM(INDEX($A184:$AJ184,MATCH(Lists!$L$15,$A$1:$AJ$1,0))&amp;""),""),12,2)),VALUE(MID(IFERROR(TRIM(INDEX($A184:$AJ184,MATCH(Lists!$L$15,$A$1:$AJ$1,0))&amp;""),""),15,2)),VALUE(MID(IFERROR(TRIM(INDEX($A184:$AJ184,MATCH(Lists!$L$15,$A$1:$AJ$1,0))&amp;""),""),18,2)))),""))</f>
        <v/>
      </c>
      <c r="BH184" s="22">
        <f>IF(AT184="","",IF(AL184="","New",AL184))</f>
        <v/>
      </c>
      <c r="BI184" s="22">
        <f>IF(AT184="",0,IF(OR(BH184="Hired",BH184="Not now"),0,1))</f>
        <v/>
      </c>
      <c r="BJ184" s="22">
        <f>IF(AT184="","",IF(COUNTIF(AN184:AQ184,"No")&gt;0,"Has a No",IF(COUNTIF(AN184:AQ184,"Yes")=4,"All yes","Still checking")))</f>
        <v/>
      </c>
      <c r="BK184" s="22">
        <f>IF(AT184="","",IF(AND(BH184="New",NOT(ISNUMBER(AM184)),ISNUMBER(BG184)),IF(Pipeline!$M$14-INT(BG184)&gt;Pipeline!$M$15,"Reply due",""),""))</f>
        <v/>
      </c>
      <c r="BL184" s="22">
        <f>IF(AT184="","",IF(AND(ISNUMBER(AM184),ISNUMBER(BG184)),MAX(0,AM184-INT(BG184)),""))</f>
        <v/>
      </c>
      <c r="BM184" s="22">
        <f>IF(BI184=0,0,IF(AND(OR('Shift match'!$B$5="",ISNUMBER(SEARCH('Shift match'!$B$5,AY184))),OR('Shift match'!$B$6="",ISNUMBER(SEARCH('Shift match'!$B$6,BA184)))),1,0))</f>
        <v/>
      </c>
      <c r="BN184" s="22">
        <f>IF(BM184=1,SUM($BM$2:BM184),"")</f>
        <v/>
      </c>
      <c r="BO184" s="22">
        <f>IF(AT184="",0,IF(AX184="",0,IF(COUNTIF($AX$2:AX184,AX184)=1,1,0)))</f>
        <v/>
      </c>
      <c r="BP184" s="22">
        <f>IF(BO184=1,SUM($BO$2:BO184),"")</f>
        <v/>
      </c>
    </row>
    <row r="185">
      <c r="AK185" s="19" t="n"/>
      <c r="AL185" s="24" t="n"/>
      <c r="AM185" s="25" t="n"/>
      <c r="AN185" s="24" t="n"/>
      <c r="AO185" s="24" t="n"/>
      <c r="AP185" s="24" t="n"/>
      <c r="AQ185" s="24" t="n"/>
      <c r="AR185" s="24" t="n"/>
      <c r="AS185" s="19" t="n"/>
      <c r="AT185" s="22">
        <f>IFERROR(TRIM(INDEX($A185:$AJ185,MATCH(Lists!$L$2,$A$1:$AJ$1,0))&amp;""),"")</f>
        <v/>
      </c>
      <c r="AU185" s="22">
        <f>IF(AT185="","",IFERROR(TRIM(INDEX($A185:$AJ185,MATCH(Lists!$L$3,$A$1:$AJ$1,0))&amp;""),""))</f>
        <v/>
      </c>
      <c r="AV185" s="22">
        <f>IF(AT185="","",LOWER(IFERROR(TRIM(INDEX($A185:$AJ185,MATCH(Lists!$L$4,$A$1:$AJ$1,0))&amp;""),"")))</f>
        <v/>
      </c>
      <c r="AW185" s="22">
        <f>IF(AT185="","",IFERROR(TRIM(INDEX($A185:$AJ185,MATCH(Lists!$L$5,$A$1:$AJ$1,0))&amp;""),""))</f>
        <v/>
      </c>
      <c r="AX185" s="22">
        <f>IF(AT185="","",IFERROR(TRIM(INDEX($A185:$AJ185,MATCH(Lists!$L$6,$A$1:$AJ$1,0))&amp;""),""))</f>
        <v/>
      </c>
      <c r="AY185" s="22">
        <f>IF(AT185="","",IFERROR(TRIM(INDEX($A185:$AJ185,MATCH(Lists!$L$7,$A$1:$AJ$1,0))&amp;""),""))</f>
        <v/>
      </c>
      <c r="AZ185" s="22">
        <f>IF(AT185="","",IFERROR(TRIM(INDEX($A185:$AJ185,MATCH(Lists!$L$8,$A$1:$AJ$1,0))&amp;""),""))</f>
        <v/>
      </c>
      <c r="BA185" s="22">
        <f>IF(AT185="","",IFERROR(TRIM(INDEX($A185:$AJ185,MATCH(Lists!$L$9,$A$1:$AJ$1,0))&amp;""),""))</f>
        <v/>
      </c>
      <c r="BB185" s="22">
        <f>IF(AT185="","",IFERROR(TRIM(INDEX($A185:$AJ185,MATCH(Lists!$L$10,$A$1:$AJ$1,0))&amp;""),""))</f>
        <v/>
      </c>
      <c r="BC185" s="22">
        <f>IF(AT185="","",IFERROR(TRIM(INDEX($A185:$AJ185,MATCH(Lists!$L$11,$A$1:$AJ$1,0))&amp;""),""))</f>
        <v/>
      </c>
      <c r="BD185" s="22">
        <f>IF(AT185="","",IFERROR(TRIM(INDEX($A185:$AJ185,MATCH(Lists!$L$12,$A$1:$AJ$1,0))&amp;""),""))</f>
        <v/>
      </c>
      <c r="BE185" s="23">
        <f>IF(AT185="","",IFERROR(IF(TRIM(INDEX($A185:$AJ185,MATCH(Lists!$L$13,$A$1:$AJ$1,0))&amp;"")="","",IF(ISNUMBER(INDEX($A185:$AJ185,MATCH(Lists!$L$13,$A$1:$AJ$1,0))),INT(INDEX($A185:$AJ185,MATCH(Lists!$L$13,$A$1:$AJ$1,0))),DATE(VALUE(LEFT(INDEX($A185:$AJ185,MATCH(Lists!$L$13,$A$1:$AJ$1,0)),4)),VALUE(MID(INDEX($A185:$AJ185,MATCH(Lists!$L$13,$A$1:$AJ$1,0)),6,2)),VALUE(MID(INDEX($A185:$AJ185,MATCH(Lists!$L$13,$A$1:$AJ$1,0)),9,2))))),""))</f>
        <v/>
      </c>
      <c r="BF185" s="22">
        <f>IF(AT185="","",IFERROR(TRIM(INDEX($A185:$AJ185,MATCH(Lists!$L$14,$A$1:$AJ$1,0))&amp;""),""))</f>
        <v/>
      </c>
      <c r="BG185" s="23">
        <f>IF(AT185="","",IFERROR(IF(ISNUMBER(INDEX($A185:$AJ185,MATCH(Lists!$L$15,$A$1:$AJ$1,0))),INDEX($A185:$AJ185,MATCH(Lists!$L$15,$A$1:$AJ$1,0)),DATE(VALUE(LEFT(IFERROR(TRIM(INDEX($A185:$AJ185,MATCH(Lists!$L$15,$A$1:$AJ$1,0))&amp;""),""),4)),VALUE(MID(IFERROR(TRIM(INDEX($A185:$AJ185,MATCH(Lists!$L$15,$A$1:$AJ$1,0))&amp;""),""),6,2)),VALUE(MID(IFERROR(TRIM(INDEX($A185:$AJ185,MATCH(Lists!$L$15,$A$1:$AJ$1,0))&amp;""),""),9,2)))+TIME(VALUE(MID(IFERROR(TRIM(INDEX($A185:$AJ185,MATCH(Lists!$L$15,$A$1:$AJ$1,0))&amp;""),""),12,2)),VALUE(MID(IFERROR(TRIM(INDEX($A185:$AJ185,MATCH(Lists!$L$15,$A$1:$AJ$1,0))&amp;""),""),15,2)),VALUE(MID(IFERROR(TRIM(INDEX($A185:$AJ185,MATCH(Lists!$L$15,$A$1:$AJ$1,0))&amp;""),""),18,2)))),""))</f>
        <v/>
      </c>
      <c r="BH185" s="22">
        <f>IF(AT185="","",IF(AL185="","New",AL185))</f>
        <v/>
      </c>
      <c r="BI185" s="22">
        <f>IF(AT185="",0,IF(OR(BH185="Hired",BH185="Not now"),0,1))</f>
        <v/>
      </c>
      <c r="BJ185" s="22">
        <f>IF(AT185="","",IF(COUNTIF(AN185:AQ185,"No")&gt;0,"Has a No",IF(COUNTIF(AN185:AQ185,"Yes")=4,"All yes","Still checking")))</f>
        <v/>
      </c>
      <c r="BK185" s="22">
        <f>IF(AT185="","",IF(AND(BH185="New",NOT(ISNUMBER(AM185)),ISNUMBER(BG185)),IF(Pipeline!$M$14-INT(BG185)&gt;Pipeline!$M$15,"Reply due",""),""))</f>
        <v/>
      </c>
      <c r="BL185" s="22">
        <f>IF(AT185="","",IF(AND(ISNUMBER(AM185),ISNUMBER(BG185)),MAX(0,AM185-INT(BG185)),""))</f>
        <v/>
      </c>
      <c r="BM185" s="22">
        <f>IF(BI185=0,0,IF(AND(OR('Shift match'!$B$5="",ISNUMBER(SEARCH('Shift match'!$B$5,AY185))),OR('Shift match'!$B$6="",ISNUMBER(SEARCH('Shift match'!$B$6,BA185)))),1,0))</f>
        <v/>
      </c>
      <c r="BN185" s="22">
        <f>IF(BM185=1,SUM($BM$2:BM185),"")</f>
        <v/>
      </c>
      <c r="BO185" s="22">
        <f>IF(AT185="",0,IF(AX185="",0,IF(COUNTIF($AX$2:AX185,AX185)=1,1,0)))</f>
        <v/>
      </c>
      <c r="BP185" s="22">
        <f>IF(BO185=1,SUM($BO$2:BO185),"")</f>
        <v/>
      </c>
    </row>
    <row r="186">
      <c r="AK186" s="19" t="n"/>
      <c r="AL186" s="24" t="n"/>
      <c r="AM186" s="25" t="n"/>
      <c r="AN186" s="24" t="n"/>
      <c r="AO186" s="24" t="n"/>
      <c r="AP186" s="24" t="n"/>
      <c r="AQ186" s="24" t="n"/>
      <c r="AR186" s="24" t="n"/>
      <c r="AS186" s="19" t="n"/>
      <c r="AT186" s="22">
        <f>IFERROR(TRIM(INDEX($A186:$AJ186,MATCH(Lists!$L$2,$A$1:$AJ$1,0))&amp;""),"")</f>
        <v/>
      </c>
      <c r="AU186" s="22">
        <f>IF(AT186="","",IFERROR(TRIM(INDEX($A186:$AJ186,MATCH(Lists!$L$3,$A$1:$AJ$1,0))&amp;""),""))</f>
        <v/>
      </c>
      <c r="AV186" s="22">
        <f>IF(AT186="","",LOWER(IFERROR(TRIM(INDEX($A186:$AJ186,MATCH(Lists!$L$4,$A$1:$AJ$1,0))&amp;""),"")))</f>
        <v/>
      </c>
      <c r="AW186" s="22">
        <f>IF(AT186="","",IFERROR(TRIM(INDEX($A186:$AJ186,MATCH(Lists!$L$5,$A$1:$AJ$1,0))&amp;""),""))</f>
        <v/>
      </c>
      <c r="AX186" s="22">
        <f>IF(AT186="","",IFERROR(TRIM(INDEX($A186:$AJ186,MATCH(Lists!$L$6,$A$1:$AJ$1,0))&amp;""),""))</f>
        <v/>
      </c>
      <c r="AY186" s="22">
        <f>IF(AT186="","",IFERROR(TRIM(INDEX($A186:$AJ186,MATCH(Lists!$L$7,$A$1:$AJ$1,0))&amp;""),""))</f>
        <v/>
      </c>
      <c r="AZ186" s="22">
        <f>IF(AT186="","",IFERROR(TRIM(INDEX($A186:$AJ186,MATCH(Lists!$L$8,$A$1:$AJ$1,0))&amp;""),""))</f>
        <v/>
      </c>
      <c r="BA186" s="22">
        <f>IF(AT186="","",IFERROR(TRIM(INDEX($A186:$AJ186,MATCH(Lists!$L$9,$A$1:$AJ$1,0))&amp;""),""))</f>
        <v/>
      </c>
      <c r="BB186" s="22">
        <f>IF(AT186="","",IFERROR(TRIM(INDEX($A186:$AJ186,MATCH(Lists!$L$10,$A$1:$AJ$1,0))&amp;""),""))</f>
        <v/>
      </c>
      <c r="BC186" s="22">
        <f>IF(AT186="","",IFERROR(TRIM(INDEX($A186:$AJ186,MATCH(Lists!$L$11,$A$1:$AJ$1,0))&amp;""),""))</f>
        <v/>
      </c>
      <c r="BD186" s="22">
        <f>IF(AT186="","",IFERROR(TRIM(INDEX($A186:$AJ186,MATCH(Lists!$L$12,$A$1:$AJ$1,0))&amp;""),""))</f>
        <v/>
      </c>
      <c r="BE186" s="23">
        <f>IF(AT186="","",IFERROR(IF(TRIM(INDEX($A186:$AJ186,MATCH(Lists!$L$13,$A$1:$AJ$1,0))&amp;"")="","",IF(ISNUMBER(INDEX($A186:$AJ186,MATCH(Lists!$L$13,$A$1:$AJ$1,0))),INT(INDEX($A186:$AJ186,MATCH(Lists!$L$13,$A$1:$AJ$1,0))),DATE(VALUE(LEFT(INDEX($A186:$AJ186,MATCH(Lists!$L$13,$A$1:$AJ$1,0)),4)),VALUE(MID(INDEX($A186:$AJ186,MATCH(Lists!$L$13,$A$1:$AJ$1,0)),6,2)),VALUE(MID(INDEX($A186:$AJ186,MATCH(Lists!$L$13,$A$1:$AJ$1,0)),9,2))))),""))</f>
        <v/>
      </c>
      <c r="BF186" s="22">
        <f>IF(AT186="","",IFERROR(TRIM(INDEX($A186:$AJ186,MATCH(Lists!$L$14,$A$1:$AJ$1,0))&amp;""),""))</f>
        <v/>
      </c>
      <c r="BG186" s="23">
        <f>IF(AT186="","",IFERROR(IF(ISNUMBER(INDEX($A186:$AJ186,MATCH(Lists!$L$15,$A$1:$AJ$1,0))),INDEX($A186:$AJ186,MATCH(Lists!$L$15,$A$1:$AJ$1,0)),DATE(VALUE(LEFT(IFERROR(TRIM(INDEX($A186:$AJ186,MATCH(Lists!$L$15,$A$1:$AJ$1,0))&amp;""),""),4)),VALUE(MID(IFERROR(TRIM(INDEX($A186:$AJ186,MATCH(Lists!$L$15,$A$1:$AJ$1,0))&amp;""),""),6,2)),VALUE(MID(IFERROR(TRIM(INDEX($A186:$AJ186,MATCH(Lists!$L$15,$A$1:$AJ$1,0))&amp;""),""),9,2)))+TIME(VALUE(MID(IFERROR(TRIM(INDEX($A186:$AJ186,MATCH(Lists!$L$15,$A$1:$AJ$1,0))&amp;""),""),12,2)),VALUE(MID(IFERROR(TRIM(INDEX($A186:$AJ186,MATCH(Lists!$L$15,$A$1:$AJ$1,0))&amp;""),""),15,2)),VALUE(MID(IFERROR(TRIM(INDEX($A186:$AJ186,MATCH(Lists!$L$15,$A$1:$AJ$1,0))&amp;""),""),18,2)))),""))</f>
        <v/>
      </c>
      <c r="BH186" s="22">
        <f>IF(AT186="","",IF(AL186="","New",AL186))</f>
        <v/>
      </c>
      <c r="BI186" s="22">
        <f>IF(AT186="",0,IF(OR(BH186="Hired",BH186="Not now"),0,1))</f>
        <v/>
      </c>
      <c r="BJ186" s="22">
        <f>IF(AT186="","",IF(COUNTIF(AN186:AQ186,"No")&gt;0,"Has a No",IF(COUNTIF(AN186:AQ186,"Yes")=4,"All yes","Still checking")))</f>
        <v/>
      </c>
      <c r="BK186" s="22">
        <f>IF(AT186="","",IF(AND(BH186="New",NOT(ISNUMBER(AM186)),ISNUMBER(BG186)),IF(Pipeline!$M$14-INT(BG186)&gt;Pipeline!$M$15,"Reply due",""),""))</f>
        <v/>
      </c>
      <c r="BL186" s="22">
        <f>IF(AT186="","",IF(AND(ISNUMBER(AM186),ISNUMBER(BG186)),MAX(0,AM186-INT(BG186)),""))</f>
        <v/>
      </c>
      <c r="BM186" s="22">
        <f>IF(BI186=0,0,IF(AND(OR('Shift match'!$B$5="",ISNUMBER(SEARCH('Shift match'!$B$5,AY186))),OR('Shift match'!$B$6="",ISNUMBER(SEARCH('Shift match'!$B$6,BA186)))),1,0))</f>
        <v/>
      </c>
      <c r="BN186" s="22">
        <f>IF(BM186=1,SUM($BM$2:BM186),"")</f>
        <v/>
      </c>
      <c r="BO186" s="22">
        <f>IF(AT186="",0,IF(AX186="",0,IF(COUNTIF($AX$2:AX186,AX186)=1,1,0)))</f>
        <v/>
      </c>
      <c r="BP186" s="22">
        <f>IF(BO186=1,SUM($BO$2:BO186),"")</f>
        <v/>
      </c>
    </row>
    <row r="187">
      <c r="AK187" s="19" t="n"/>
      <c r="AL187" s="24" t="n"/>
      <c r="AM187" s="25" t="n"/>
      <c r="AN187" s="24" t="n"/>
      <c r="AO187" s="24" t="n"/>
      <c r="AP187" s="24" t="n"/>
      <c r="AQ187" s="24" t="n"/>
      <c r="AR187" s="24" t="n"/>
      <c r="AS187" s="19" t="n"/>
      <c r="AT187" s="22">
        <f>IFERROR(TRIM(INDEX($A187:$AJ187,MATCH(Lists!$L$2,$A$1:$AJ$1,0))&amp;""),"")</f>
        <v/>
      </c>
      <c r="AU187" s="22">
        <f>IF(AT187="","",IFERROR(TRIM(INDEX($A187:$AJ187,MATCH(Lists!$L$3,$A$1:$AJ$1,0))&amp;""),""))</f>
        <v/>
      </c>
      <c r="AV187" s="22">
        <f>IF(AT187="","",LOWER(IFERROR(TRIM(INDEX($A187:$AJ187,MATCH(Lists!$L$4,$A$1:$AJ$1,0))&amp;""),"")))</f>
        <v/>
      </c>
      <c r="AW187" s="22">
        <f>IF(AT187="","",IFERROR(TRIM(INDEX($A187:$AJ187,MATCH(Lists!$L$5,$A$1:$AJ$1,0))&amp;""),""))</f>
        <v/>
      </c>
      <c r="AX187" s="22">
        <f>IF(AT187="","",IFERROR(TRIM(INDEX($A187:$AJ187,MATCH(Lists!$L$6,$A$1:$AJ$1,0))&amp;""),""))</f>
        <v/>
      </c>
      <c r="AY187" s="22">
        <f>IF(AT187="","",IFERROR(TRIM(INDEX($A187:$AJ187,MATCH(Lists!$L$7,$A$1:$AJ$1,0))&amp;""),""))</f>
        <v/>
      </c>
      <c r="AZ187" s="22">
        <f>IF(AT187="","",IFERROR(TRIM(INDEX($A187:$AJ187,MATCH(Lists!$L$8,$A$1:$AJ$1,0))&amp;""),""))</f>
        <v/>
      </c>
      <c r="BA187" s="22">
        <f>IF(AT187="","",IFERROR(TRIM(INDEX($A187:$AJ187,MATCH(Lists!$L$9,$A$1:$AJ$1,0))&amp;""),""))</f>
        <v/>
      </c>
      <c r="BB187" s="22">
        <f>IF(AT187="","",IFERROR(TRIM(INDEX($A187:$AJ187,MATCH(Lists!$L$10,$A$1:$AJ$1,0))&amp;""),""))</f>
        <v/>
      </c>
      <c r="BC187" s="22">
        <f>IF(AT187="","",IFERROR(TRIM(INDEX($A187:$AJ187,MATCH(Lists!$L$11,$A$1:$AJ$1,0))&amp;""),""))</f>
        <v/>
      </c>
      <c r="BD187" s="22">
        <f>IF(AT187="","",IFERROR(TRIM(INDEX($A187:$AJ187,MATCH(Lists!$L$12,$A$1:$AJ$1,0))&amp;""),""))</f>
        <v/>
      </c>
      <c r="BE187" s="23">
        <f>IF(AT187="","",IFERROR(IF(TRIM(INDEX($A187:$AJ187,MATCH(Lists!$L$13,$A$1:$AJ$1,0))&amp;"")="","",IF(ISNUMBER(INDEX($A187:$AJ187,MATCH(Lists!$L$13,$A$1:$AJ$1,0))),INT(INDEX($A187:$AJ187,MATCH(Lists!$L$13,$A$1:$AJ$1,0))),DATE(VALUE(LEFT(INDEX($A187:$AJ187,MATCH(Lists!$L$13,$A$1:$AJ$1,0)),4)),VALUE(MID(INDEX($A187:$AJ187,MATCH(Lists!$L$13,$A$1:$AJ$1,0)),6,2)),VALUE(MID(INDEX($A187:$AJ187,MATCH(Lists!$L$13,$A$1:$AJ$1,0)),9,2))))),""))</f>
        <v/>
      </c>
      <c r="BF187" s="22">
        <f>IF(AT187="","",IFERROR(TRIM(INDEX($A187:$AJ187,MATCH(Lists!$L$14,$A$1:$AJ$1,0))&amp;""),""))</f>
        <v/>
      </c>
      <c r="BG187" s="23">
        <f>IF(AT187="","",IFERROR(IF(ISNUMBER(INDEX($A187:$AJ187,MATCH(Lists!$L$15,$A$1:$AJ$1,0))),INDEX($A187:$AJ187,MATCH(Lists!$L$15,$A$1:$AJ$1,0)),DATE(VALUE(LEFT(IFERROR(TRIM(INDEX($A187:$AJ187,MATCH(Lists!$L$15,$A$1:$AJ$1,0))&amp;""),""),4)),VALUE(MID(IFERROR(TRIM(INDEX($A187:$AJ187,MATCH(Lists!$L$15,$A$1:$AJ$1,0))&amp;""),""),6,2)),VALUE(MID(IFERROR(TRIM(INDEX($A187:$AJ187,MATCH(Lists!$L$15,$A$1:$AJ$1,0))&amp;""),""),9,2)))+TIME(VALUE(MID(IFERROR(TRIM(INDEX($A187:$AJ187,MATCH(Lists!$L$15,$A$1:$AJ$1,0))&amp;""),""),12,2)),VALUE(MID(IFERROR(TRIM(INDEX($A187:$AJ187,MATCH(Lists!$L$15,$A$1:$AJ$1,0))&amp;""),""),15,2)),VALUE(MID(IFERROR(TRIM(INDEX($A187:$AJ187,MATCH(Lists!$L$15,$A$1:$AJ$1,0))&amp;""),""),18,2)))),""))</f>
        <v/>
      </c>
      <c r="BH187" s="22">
        <f>IF(AT187="","",IF(AL187="","New",AL187))</f>
        <v/>
      </c>
      <c r="BI187" s="22">
        <f>IF(AT187="",0,IF(OR(BH187="Hired",BH187="Not now"),0,1))</f>
        <v/>
      </c>
      <c r="BJ187" s="22">
        <f>IF(AT187="","",IF(COUNTIF(AN187:AQ187,"No")&gt;0,"Has a No",IF(COUNTIF(AN187:AQ187,"Yes")=4,"All yes","Still checking")))</f>
        <v/>
      </c>
      <c r="BK187" s="22">
        <f>IF(AT187="","",IF(AND(BH187="New",NOT(ISNUMBER(AM187)),ISNUMBER(BG187)),IF(Pipeline!$M$14-INT(BG187)&gt;Pipeline!$M$15,"Reply due",""),""))</f>
        <v/>
      </c>
      <c r="BL187" s="22">
        <f>IF(AT187="","",IF(AND(ISNUMBER(AM187),ISNUMBER(BG187)),MAX(0,AM187-INT(BG187)),""))</f>
        <v/>
      </c>
      <c r="BM187" s="22">
        <f>IF(BI187=0,0,IF(AND(OR('Shift match'!$B$5="",ISNUMBER(SEARCH('Shift match'!$B$5,AY187))),OR('Shift match'!$B$6="",ISNUMBER(SEARCH('Shift match'!$B$6,BA187)))),1,0))</f>
        <v/>
      </c>
      <c r="BN187" s="22">
        <f>IF(BM187=1,SUM($BM$2:BM187),"")</f>
        <v/>
      </c>
      <c r="BO187" s="22">
        <f>IF(AT187="",0,IF(AX187="",0,IF(COUNTIF($AX$2:AX187,AX187)=1,1,0)))</f>
        <v/>
      </c>
      <c r="BP187" s="22">
        <f>IF(BO187=1,SUM($BO$2:BO187),"")</f>
        <v/>
      </c>
    </row>
    <row r="188">
      <c r="AK188" s="19" t="n"/>
      <c r="AL188" s="24" t="n"/>
      <c r="AM188" s="25" t="n"/>
      <c r="AN188" s="24" t="n"/>
      <c r="AO188" s="24" t="n"/>
      <c r="AP188" s="24" t="n"/>
      <c r="AQ188" s="24" t="n"/>
      <c r="AR188" s="24" t="n"/>
      <c r="AS188" s="19" t="n"/>
      <c r="AT188" s="22">
        <f>IFERROR(TRIM(INDEX($A188:$AJ188,MATCH(Lists!$L$2,$A$1:$AJ$1,0))&amp;""),"")</f>
        <v/>
      </c>
      <c r="AU188" s="22">
        <f>IF(AT188="","",IFERROR(TRIM(INDEX($A188:$AJ188,MATCH(Lists!$L$3,$A$1:$AJ$1,0))&amp;""),""))</f>
        <v/>
      </c>
      <c r="AV188" s="22">
        <f>IF(AT188="","",LOWER(IFERROR(TRIM(INDEX($A188:$AJ188,MATCH(Lists!$L$4,$A$1:$AJ$1,0))&amp;""),"")))</f>
        <v/>
      </c>
      <c r="AW188" s="22">
        <f>IF(AT188="","",IFERROR(TRIM(INDEX($A188:$AJ188,MATCH(Lists!$L$5,$A$1:$AJ$1,0))&amp;""),""))</f>
        <v/>
      </c>
      <c r="AX188" s="22">
        <f>IF(AT188="","",IFERROR(TRIM(INDEX($A188:$AJ188,MATCH(Lists!$L$6,$A$1:$AJ$1,0))&amp;""),""))</f>
        <v/>
      </c>
      <c r="AY188" s="22">
        <f>IF(AT188="","",IFERROR(TRIM(INDEX($A188:$AJ188,MATCH(Lists!$L$7,$A$1:$AJ$1,0))&amp;""),""))</f>
        <v/>
      </c>
      <c r="AZ188" s="22">
        <f>IF(AT188="","",IFERROR(TRIM(INDEX($A188:$AJ188,MATCH(Lists!$L$8,$A$1:$AJ$1,0))&amp;""),""))</f>
        <v/>
      </c>
      <c r="BA188" s="22">
        <f>IF(AT188="","",IFERROR(TRIM(INDEX($A188:$AJ188,MATCH(Lists!$L$9,$A$1:$AJ$1,0))&amp;""),""))</f>
        <v/>
      </c>
      <c r="BB188" s="22">
        <f>IF(AT188="","",IFERROR(TRIM(INDEX($A188:$AJ188,MATCH(Lists!$L$10,$A$1:$AJ$1,0))&amp;""),""))</f>
        <v/>
      </c>
      <c r="BC188" s="22">
        <f>IF(AT188="","",IFERROR(TRIM(INDEX($A188:$AJ188,MATCH(Lists!$L$11,$A$1:$AJ$1,0))&amp;""),""))</f>
        <v/>
      </c>
      <c r="BD188" s="22">
        <f>IF(AT188="","",IFERROR(TRIM(INDEX($A188:$AJ188,MATCH(Lists!$L$12,$A$1:$AJ$1,0))&amp;""),""))</f>
        <v/>
      </c>
      <c r="BE188" s="23">
        <f>IF(AT188="","",IFERROR(IF(TRIM(INDEX($A188:$AJ188,MATCH(Lists!$L$13,$A$1:$AJ$1,0))&amp;"")="","",IF(ISNUMBER(INDEX($A188:$AJ188,MATCH(Lists!$L$13,$A$1:$AJ$1,0))),INT(INDEX($A188:$AJ188,MATCH(Lists!$L$13,$A$1:$AJ$1,0))),DATE(VALUE(LEFT(INDEX($A188:$AJ188,MATCH(Lists!$L$13,$A$1:$AJ$1,0)),4)),VALUE(MID(INDEX($A188:$AJ188,MATCH(Lists!$L$13,$A$1:$AJ$1,0)),6,2)),VALUE(MID(INDEX($A188:$AJ188,MATCH(Lists!$L$13,$A$1:$AJ$1,0)),9,2))))),""))</f>
        <v/>
      </c>
      <c r="BF188" s="22">
        <f>IF(AT188="","",IFERROR(TRIM(INDEX($A188:$AJ188,MATCH(Lists!$L$14,$A$1:$AJ$1,0))&amp;""),""))</f>
        <v/>
      </c>
      <c r="BG188" s="23">
        <f>IF(AT188="","",IFERROR(IF(ISNUMBER(INDEX($A188:$AJ188,MATCH(Lists!$L$15,$A$1:$AJ$1,0))),INDEX($A188:$AJ188,MATCH(Lists!$L$15,$A$1:$AJ$1,0)),DATE(VALUE(LEFT(IFERROR(TRIM(INDEX($A188:$AJ188,MATCH(Lists!$L$15,$A$1:$AJ$1,0))&amp;""),""),4)),VALUE(MID(IFERROR(TRIM(INDEX($A188:$AJ188,MATCH(Lists!$L$15,$A$1:$AJ$1,0))&amp;""),""),6,2)),VALUE(MID(IFERROR(TRIM(INDEX($A188:$AJ188,MATCH(Lists!$L$15,$A$1:$AJ$1,0))&amp;""),""),9,2)))+TIME(VALUE(MID(IFERROR(TRIM(INDEX($A188:$AJ188,MATCH(Lists!$L$15,$A$1:$AJ$1,0))&amp;""),""),12,2)),VALUE(MID(IFERROR(TRIM(INDEX($A188:$AJ188,MATCH(Lists!$L$15,$A$1:$AJ$1,0))&amp;""),""),15,2)),VALUE(MID(IFERROR(TRIM(INDEX($A188:$AJ188,MATCH(Lists!$L$15,$A$1:$AJ$1,0))&amp;""),""),18,2)))),""))</f>
        <v/>
      </c>
      <c r="BH188" s="22">
        <f>IF(AT188="","",IF(AL188="","New",AL188))</f>
        <v/>
      </c>
      <c r="BI188" s="22">
        <f>IF(AT188="",0,IF(OR(BH188="Hired",BH188="Not now"),0,1))</f>
        <v/>
      </c>
      <c r="BJ188" s="22">
        <f>IF(AT188="","",IF(COUNTIF(AN188:AQ188,"No")&gt;0,"Has a No",IF(COUNTIF(AN188:AQ188,"Yes")=4,"All yes","Still checking")))</f>
        <v/>
      </c>
      <c r="BK188" s="22">
        <f>IF(AT188="","",IF(AND(BH188="New",NOT(ISNUMBER(AM188)),ISNUMBER(BG188)),IF(Pipeline!$M$14-INT(BG188)&gt;Pipeline!$M$15,"Reply due",""),""))</f>
        <v/>
      </c>
      <c r="BL188" s="22">
        <f>IF(AT188="","",IF(AND(ISNUMBER(AM188),ISNUMBER(BG188)),MAX(0,AM188-INT(BG188)),""))</f>
        <v/>
      </c>
      <c r="BM188" s="22">
        <f>IF(BI188=0,0,IF(AND(OR('Shift match'!$B$5="",ISNUMBER(SEARCH('Shift match'!$B$5,AY188))),OR('Shift match'!$B$6="",ISNUMBER(SEARCH('Shift match'!$B$6,BA188)))),1,0))</f>
        <v/>
      </c>
      <c r="BN188" s="22">
        <f>IF(BM188=1,SUM($BM$2:BM188),"")</f>
        <v/>
      </c>
      <c r="BO188" s="22">
        <f>IF(AT188="",0,IF(AX188="",0,IF(COUNTIF($AX$2:AX188,AX188)=1,1,0)))</f>
        <v/>
      </c>
      <c r="BP188" s="22">
        <f>IF(BO188=1,SUM($BO$2:BO188),"")</f>
        <v/>
      </c>
    </row>
    <row r="189">
      <c r="AK189" s="19" t="n"/>
      <c r="AL189" s="24" t="n"/>
      <c r="AM189" s="25" t="n"/>
      <c r="AN189" s="24" t="n"/>
      <c r="AO189" s="24" t="n"/>
      <c r="AP189" s="24" t="n"/>
      <c r="AQ189" s="24" t="n"/>
      <c r="AR189" s="24" t="n"/>
      <c r="AS189" s="19" t="n"/>
      <c r="AT189" s="22">
        <f>IFERROR(TRIM(INDEX($A189:$AJ189,MATCH(Lists!$L$2,$A$1:$AJ$1,0))&amp;""),"")</f>
        <v/>
      </c>
      <c r="AU189" s="22">
        <f>IF(AT189="","",IFERROR(TRIM(INDEX($A189:$AJ189,MATCH(Lists!$L$3,$A$1:$AJ$1,0))&amp;""),""))</f>
        <v/>
      </c>
      <c r="AV189" s="22">
        <f>IF(AT189="","",LOWER(IFERROR(TRIM(INDEX($A189:$AJ189,MATCH(Lists!$L$4,$A$1:$AJ$1,0))&amp;""),"")))</f>
        <v/>
      </c>
      <c r="AW189" s="22">
        <f>IF(AT189="","",IFERROR(TRIM(INDEX($A189:$AJ189,MATCH(Lists!$L$5,$A$1:$AJ$1,0))&amp;""),""))</f>
        <v/>
      </c>
      <c r="AX189" s="22">
        <f>IF(AT189="","",IFERROR(TRIM(INDEX($A189:$AJ189,MATCH(Lists!$L$6,$A$1:$AJ$1,0))&amp;""),""))</f>
        <v/>
      </c>
      <c r="AY189" s="22">
        <f>IF(AT189="","",IFERROR(TRIM(INDEX($A189:$AJ189,MATCH(Lists!$L$7,$A$1:$AJ$1,0))&amp;""),""))</f>
        <v/>
      </c>
      <c r="AZ189" s="22">
        <f>IF(AT189="","",IFERROR(TRIM(INDEX($A189:$AJ189,MATCH(Lists!$L$8,$A$1:$AJ$1,0))&amp;""),""))</f>
        <v/>
      </c>
      <c r="BA189" s="22">
        <f>IF(AT189="","",IFERROR(TRIM(INDEX($A189:$AJ189,MATCH(Lists!$L$9,$A$1:$AJ$1,0))&amp;""),""))</f>
        <v/>
      </c>
      <c r="BB189" s="22">
        <f>IF(AT189="","",IFERROR(TRIM(INDEX($A189:$AJ189,MATCH(Lists!$L$10,$A$1:$AJ$1,0))&amp;""),""))</f>
        <v/>
      </c>
      <c r="BC189" s="22">
        <f>IF(AT189="","",IFERROR(TRIM(INDEX($A189:$AJ189,MATCH(Lists!$L$11,$A$1:$AJ$1,0))&amp;""),""))</f>
        <v/>
      </c>
      <c r="BD189" s="22">
        <f>IF(AT189="","",IFERROR(TRIM(INDEX($A189:$AJ189,MATCH(Lists!$L$12,$A$1:$AJ$1,0))&amp;""),""))</f>
        <v/>
      </c>
      <c r="BE189" s="23">
        <f>IF(AT189="","",IFERROR(IF(TRIM(INDEX($A189:$AJ189,MATCH(Lists!$L$13,$A$1:$AJ$1,0))&amp;"")="","",IF(ISNUMBER(INDEX($A189:$AJ189,MATCH(Lists!$L$13,$A$1:$AJ$1,0))),INT(INDEX($A189:$AJ189,MATCH(Lists!$L$13,$A$1:$AJ$1,0))),DATE(VALUE(LEFT(INDEX($A189:$AJ189,MATCH(Lists!$L$13,$A$1:$AJ$1,0)),4)),VALUE(MID(INDEX($A189:$AJ189,MATCH(Lists!$L$13,$A$1:$AJ$1,0)),6,2)),VALUE(MID(INDEX($A189:$AJ189,MATCH(Lists!$L$13,$A$1:$AJ$1,0)),9,2))))),""))</f>
        <v/>
      </c>
      <c r="BF189" s="22">
        <f>IF(AT189="","",IFERROR(TRIM(INDEX($A189:$AJ189,MATCH(Lists!$L$14,$A$1:$AJ$1,0))&amp;""),""))</f>
        <v/>
      </c>
      <c r="BG189" s="23">
        <f>IF(AT189="","",IFERROR(IF(ISNUMBER(INDEX($A189:$AJ189,MATCH(Lists!$L$15,$A$1:$AJ$1,0))),INDEX($A189:$AJ189,MATCH(Lists!$L$15,$A$1:$AJ$1,0)),DATE(VALUE(LEFT(IFERROR(TRIM(INDEX($A189:$AJ189,MATCH(Lists!$L$15,$A$1:$AJ$1,0))&amp;""),""),4)),VALUE(MID(IFERROR(TRIM(INDEX($A189:$AJ189,MATCH(Lists!$L$15,$A$1:$AJ$1,0))&amp;""),""),6,2)),VALUE(MID(IFERROR(TRIM(INDEX($A189:$AJ189,MATCH(Lists!$L$15,$A$1:$AJ$1,0))&amp;""),""),9,2)))+TIME(VALUE(MID(IFERROR(TRIM(INDEX($A189:$AJ189,MATCH(Lists!$L$15,$A$1:$AJ$1,0))&amp;""),""),12,2)),VALUE(MID(IFERROR(TRIM(INDEX($A189:$AJ189,MATCH(Lists!$L$15,$A$1:$AJ$1,0))&amp;""),""),15,2)),VALUE(MID(IFERROR(TRIM(INDEX($A189:$AJ189,MATCH(Lists!$L$15,$A$1:$AJ$1,0))&amp;""),""),18,2)))),""))</f>
        <v/>
      </c>
      <c r="BH189" s="22">
        <f>IF(AT189="","",IF(AL189="","New",AL189))</f>
        <v/>
      </c>
      <c r="BI189" s="22">
        <f>IF(AT189="",0,IF(OR(BH189="Hired",BH189="Not now"),0,1))</f>
        <v/>
      </c>
      <c r="BJ189" s="22">
        <f>IF(AT189="","",IF(COUNTIF(AN189:AQ189,"No")&gt;0,"Has a No",IF(COUNTIF(AN189:AQ189,"Yes")=4,"All yes","Still checking")))</f>
        <v/>
      </c>
      <c r="BK189" s="22">
        <f>IF(AT189="","",IF(AND(BH189="New",NOT(ISNUMBER(AM189)),ISNUMBER(BG189)),IF(Pipeline!$M$14-INT(BG189)&gt;Pipeline!$M$15,"Reply due",""),""))</f>
        <v/>
      </c>
      <c r="BL189" s="22">
        <f>IF(AT189="","",IF(AND(ISNUMBER(AM189),ISNUMBER(BG189)),MAX(0,AM189-INT(BG189)),""))</f>
        <v/>
      </c>
      <c r="BM189" s="22">
        <f>IF(BI189=0,0,IF(AND(OR('Shift match'!$B$5="",ISNUMBER(SEARCH('Shift match'!$B$5,AY189))),OR('Shift match'!$B$6="",ISNUMBER(SEARCH('Shift match'!$B$6,BA189)))),1,0))</f>
        <v/>
      </c>
      <c r="BN189" s="22">
        <f>IF(BM189=1,SUM($BM$2:BM189),"")</f>
        <v/>
      </c>
      <c r="BO189" s="22">
        <f>IF(AT189="",0,IF(AX189="",0,IF(COUNTIF($AX$2:AX189,AX189)=1,1,0)))</f>
        <v/>
      </c>
      <c r="BP189" s="22">
        <f>IF(BO189=1,SUM($BO$2:BO189),"")</f>
        <v/>
      </c>
    </row>
    <row r="190">
      <c r="AK190" s="19" t="n"/>
      <c r="AL190" s="24" t="n"/>
      <c r="AM190" s="25" t="n"/>
      <c r="AN190" s="24" t="n"/>
      <c r="AO190" s="24" t="n"/>
      <c r="AP190" s="24" t="n"/>
      <c r="AQ190" s="24" t="n"/>
      <c r="AR190" s="24" t="n"/>
      <c r="AS190" s="19" t="n"/>
      <c r="AT190" s="22">
        <f>IFERROR(TRIM(INDEX($A190:$AJ190,MATCH(Lists!$L$2,$A$1:$AJ$1,0))&amp;""),"")</f>
        <v/>
      </c>
      <c r="AU190" s="22">
        <f>IF(AT190="","",IFERROR(TRIM(INDEX($A190:$AJ190,MATCH(Lists!$L$3,$A$1:$AJ$1,0))&amp;""),""))</f>
        <v/>
      </c>
      <c r="AV190" s="22">
        <f>IF(AT190="","",LOWER(IFERROR(TRIM(INDEX($A190:$AJ190,MATCH(Lists!$L$4,$A$1:$AJ$1,0))&amp;""),"")))</f>
        <v/>
      </c>
      <c r="AW190" s="22">
        <f>IF(AT190="","",IFERROR(TRIM(INDEX($A190:$AJ190,MATCH(Lists!$L$5,$A$1:$AJ$1,0))&amp;""),""))</f>
        <v/>
      </c>
      <c r="AX190" s="22">
        <f>IF(AT190="","",IFERROR(TRIM(INDEX($A190:$AJ190,MATCH(Lists!$L$6,$A$1:$AJ$1,0))&amp;""),""))</f>
        <v/>
      </c>
      <c r="AY190" s="22">
        <f>IF(AT190="","",IFERROR(TRIM(INDEX($A190:$AJ190,MATCH(Lists!$L$7,$A$1:$AJ$1,0))&amp;""),""))</f>
        <v/>
      </c>
      <c r="AZ190" s="22">
        <f>IF(AT190="","",IFERROR(TRIM(INDEX($A190:$AJ190,MATCH(Lists!$L$8,$A$1:$AJ$1,0))&amp;""),""))</f>
        <v/>
      </c>
      <c r="BA190" s="22">
        <f>IF(AT190="","",IFERROR(TRIM(INDEX($A190:$AJ190,MATCH(Lists!$L$9,$A$1:$AJ$1,0))&amp;""),""))</f>
        <v/>
      </c>
      <c r="BB190" s="22">
        <f>IF(AT190="","",IFERROR(TRIM(INDEX($A190:$AJ190,MATCH(Lists!$L$10,$A$1:$AJ$1,0))&amp;""),""))</f>
        <v/>
      </c>
      <c r="BC190" s="22">
        <f>IF(AT190="","",IFERROR(TRIM(INDEX($A190:$AJ190,MATCH(Lists!$L$11,$A$1:$AJ$1,0))&amp;""),""))</f>
        <v/>
      </c>
      <c r="BD190" s="22">
        <f>IF(AT190="","",IFERROR(TRIM(INDEX($A190:$AJ190,MATCH(Lists!$L$12,$A$1:$AJ$1,0))&amp;""),""))</f>
        <v/>
      </c>
      <c r="BE190" s="23">
        <f>IF(AT190="","",IFERROR(IF(TRIM(INDEX($A190:$AJ190,MATCH(Lists!$L$13,$A$1:$AJ$1,0))&amp;"")="","",IF(ISNUMBER(INDEX($A190:$AJ190,MATCH(Lists!$L$13,$A$1:$AJ$1,0))),INT(INDEX($A190:$AJ190,MATCH(Lists!$L$13,$A$1:$AJ$1,0))),DATE(VALUE(LEFT(INDEX($A190:$AJ190,MATCH(Lists!$L$13,$A$1:$AJ$1,0)),4)),VALUE(MID(INDEX($A190:$AJ190,MATCH(Lists!$L$13,$A$1:$AJ$1,0)),6,2)),VALUE(MID(INDEX($A190:$AJ190,MATCH(Lists!$L$13,$A$1:$AJ$1,0)),9,2))))),""))</f>
        <v/>
      </c>
      <c r="BF190" s="22">
        <f>IF(AT190="","",IFERROR(TRIM(INDEX($A190:$AJ190,MATCH(Lists!$L$14,$A$1:$AJ$1,0))&amp;""),""))</f>
        <v/>
      </c>
      <c r="BG190" s="23">
        <f>IF(AT190="","",IFERROR(IF(ISNUMBER(INDEX($A190:$AJ190,MATCH(Lists!$L$15,$A$1:$AJ$1,0))),INDEX($A190:$AJ190,MATCH(Lists!$L$15,$A$1:$AJ$1,0)),DATE(VALUE(LEFT(IFERROR(TRIM(INDEX($A190:$AJ190,MATCH(Lists!$L$15,$A$1:$AJ$1,0))&amp;""),""),4)),VALUE(MID(IFERROR(TRIM(INDEX($A190:$AJ190,MATCH(Lists!$L$15,$A$1:$AJ$1,0))&amp;""),""),6,2)),VALUE(MID(IFERROR(TRIM(INDEX($A190:$AJ190,MATCH(Lists!$L$15,$A$1:$AJ$1,0))&amp;""),""),9,2)))+TIME(VALUE(MID(IFERROR(TRIM(INDEX($A190:$AJ190,MATCH(Lists!$L$15,$A$1:$AJ$1,0))&amp;""),""),12,2)),VALUE(MID(IFERROR(TRIM(INDEX($A190:$AJ190,MATCH(Lists!$L$15,$A$1:$AJ$1,0))&amp;""),""),15,2)),VALUE(MID(IFERROR(TRIM(INDEX($A190:$AJ190,MATCH(Lists!$L$15,$A$1:$AJ$1,0))&amp;""),""),18,2)))),""))</f>
        <v/>
      </c>
      <c r="BH190" s="22">
        <f>IF(AT190="","",IF(AL190="","New",AL190))</f>
        <v/>
      </c>
      <c r="BI190" s="22">
        <f>IF(AT190="",0,IF(OR(BH190="Hired",BH190="Not now"),0,1))</f>
        <v/>
      </c>
      <c r="BJ190" s="22">
        <f>IF(AT190="","",IF(COUNTIF(AN190:AQ190,"No")&gt;0,"Has a No",IF(COUNTIF(AN190:AQ190,"Yes")=4,"All yes","Still checking")))</f>
        <v/>
      </c>
      <c r="BK190" s="22">
        <f>IF(AT190="","",IF(AND(BH190="New",NOT(ISNUMBER(AM190)),ISNUMBER(BG190)),IF(Pipeline!$M$14-INT(BG190)&gt;Pipeline!$M$15,"Reply due",""),""))</f>
        <v/>
      </c>
      <c r="BL190" s="22">
        <f>IF(AT190="","",IF(AND(ISNUMBER(AM190),ISNUMBER(BG190)),MAX(0,AM190-INT(BG190)),""))</f>
        <v/>
      </c>
      <c r="BM190" s="22">
        <f>IF(BI190=0,0,IF(AND(OR('Shift match'!$B$5="",ISNUMBER(SEARCH('Shift match'!$B$5,AY190))),OR('Shift match'!$B$6="",ISNUMBER(SEARCH('Shift match'!$B$6,BA190)))),1,0))</f>
        <v/>
      </c>
      <c r="BN190" s="22">
        <f>IF(BM190=1,SUM($BM$2:BM190),"")</f>
        <v/>
      </c>
      <c r="BO190" s="22">
        <f>IF(AT190="",0,IF(AX190="",0,IF(COUNTIF($AX$2:AX190,AX190)=1,1,0)))</f>
        <v/>
      </c>
      <c r="BP190" s="22">
        <f>IF(BO190=1,SUM($BO$2:BO190),"")</f>
        <v/>
      </c>
    </row>
    <row r="191">
      <c r="AK191" s="19" t="n"/>
      <c r="AL191" s="24" t="n"/>
      <c r="AM191" s="25" t="n"/>
      <c r="AN191" s="24" t="n"/>
      <c r="AO191" s="24" t="n"/>
      <c r="AP191" s="24" t="n"/>
      <c r="AQ191" s="24" t="n"/>
      <c r="AR191" s="24" t="n"/>
      <c r="AS191" s="19" t="n"/>
      <c r="AT191" s="22">
        <f>IFERROR(TRIM(INDEX($A191:$AJ191,MATCH(Lists!$L$2,$A$1:$AJ$1,0))&amp;""),"")</f>
        <v/>
      </c>
      <c r="AU191" s="22">
        <f>IF(AT191="","",IFERROR(TRIM(INDEX($A191:$AJ191,MATCH(Lists!$L$3,$A$1:$AJ$1,0))&amp;""),""))</f>
        <v/>
      </c>
      <c r="AV191" s="22">
        <f>IF(AT191="","",LOWER(IFERROR(TRIM(INDEX($A191:$AJ191,MATCH(Lists!$L$4,$A$1:$AJ$1,0))&amp;""),"")))</f>
        <v/>
      </c>
      <c r="AW191" s="22">
        <f>IF(AT191="","",IFERROR(TRIM(INDEX($A191:$AJ191,MATCH(Lists!$L$5,$A$1:$AJ$1,0))&amp;""),""))</f>
        <v/>
      </c>
      <c r="AX191" s="22">
        <f>IF(AT191="","",IFERROR(TRIM(INDEX($A191:$AJ191,MATCH(Lists!$L$6,$A$1:$AJ$1,0))&amp;""),""))</f>
        <v/>
      </c>
      <c r="AY191" s="22">
        <f>IF(AT191="","",IFERROR(TRIM(INDEX($A191:$AJ191,MATCH(Lists!$L$7,$A$1:$AJ$1,0))&amp;""),""))</f>
        <v/>
      </c>
      <c r="AZ191" s="22">
        <f>IF(AT191="","",IFERROR(TRIM(INDEX($A191:$AJ191,MATCH(Lists!$L$8,$A$1:$AJ$1,0))&amp;""),""))</f>
        <v/>
      </c>
      <c r="BA191" s="22">
        <f>IF(AT191="","",IFERROR(TRIM(INDEX($A191:$AJ191,MATCH(Lists!$L$9,$A$1:$AJ$1,0))&amp;""),""))</f>
        <v/>
      </c>
      <c r="BB191" s="22">
        <f>IF(AT191="","",IFERROR(TRIM(INDEX($A191:$AJ191,MATCH(Lists!$L$10,$A$1:$AJ$1,0))&amp;""),""))</f>
        <v/>
      </c>
      <c r="BC191" s="22">
        <f>IF(AT191="","",IFERROR(TRIM(INDEX($A191:$AJ191,MATCH(Lists!$L$11,$A$1:$AJ$1,0))&amp;""),""))</f>
        <v/>
      </c>
      <c r="BD191" s="22">
        <f>IF(AT191="","",IFERROR(TRIM(INDEX($A191:$AJ191,MATCH(Lists!$L$12,$A$1:$AJ$1,0))&amp;""),""))</f>
        <v/>
      </c>
      <c r="BE191" s="23">
        <f>IF(AT191="","",IFERROR(IF(TRIM(INDEX($A191:$AJ191,MATCH(Lists!$L$13,$A$1:$AJ$1,0))&amp;"")="","",IF(ISNUMBER(INDEX($A191:$AJ191,MATCH(Lists!$L$13,$A$1:$AJ$1,0))),INT(INDEX($A191:$AJ191,MATCH(Lists!$L$13,$A$1:$AJ$1,0))),DATE(VALUE(LEFT(INDEX($A191:$AJ191,MATCH(Lists!$L$13,$A$1:$AJ$1,0)),4)),VALUE(MID(INDEX($A191:$AJ191,MATCH(Lists!$L$13,$A$1:$AJ$1,0)),6,2)),VALUE(MID(INDEX($A191:$AJ191,MATCH(Lists!$L$13,$A$1:$AJ$1,0)),9,2))))),""))</f>
        <v/>
      </c>
      <c r="BF191" s="22">
        <f>IF(AT191="","",IFERROR(TRIM(INDEX($A191:$AJ191,MATCH(Lists!$L$14,$A$1:$AJ$1,0))&amp;""),""))</f>
        <v/>
      </c>
      <c r="BG191" s="23">
        <f>IF(AT191="","",IFERROR(IF(ISNUMBER(INDEX($A191:$AJ191,MATCH(Lists!$L$15,$A$1:$AJ$1,0))),INDEX($A191:$AJ191,MATCH(Lists!$L$15,$A$1:$AJ$1,0)),DATE(VALUE(LEFT(IFERROR(TRIM(INDEX($A191:$AJ191,MATCH(Lists!$L$15,$A$1:$AJ$1,0))&amp;""),""),4)),VALUE(MID(IFERROR(TRIM(INDEX($A191:$AJ191,MATCH(Lists!$L$15,$A$1:$AJ$1,0))&amp;""),""),6,2)),VALUE(MID(IFERROR(TRIM(INDEX($A191:$AJ191,MATCH(Lists!$L$15,$A$1:$AJ$1,0))&amp;""),""),9,2)))+TIME(VALUE(MID(IFERROR(TRIM(INDEX($A191:$AJ191,MATCH(Lists!$L$15,$A$1:$AJ$1,0))&amp;""),""),12,2)),VALUE(MID(IFERROR(TRIM(INDEX($A191:$AJ191,MATCH(Lists!$L$15,$A$1:$AJ$1,0))&amp;""),""),15,2)),VALUE(MID(IFERROR(TRIM(INDEX($A191:$AJ191,MATCH(Lists!$L$15,$A$1:$AJ$1,0))&amp;""),""),18,2)))),""))</f>
        <v/>
      </c>
      <c r="BH191" s="22">
        <f>IF(AT191="","",IF(AL191="","New",AL191))</f>
        <v/>
      </c>
      <c r="BI191" s="22">
        <f>IF(AT191="",0,IF(OR(BH191="Hired",BH191="Not now"),0,1))</f>
        <v/>
      </c>
      <c r="BJ191" s="22">
        <f>IF(AT191="","",IF(COUNTIF(AN191:AQ191,"No")&gt;0,"Has a No",IF(COUNTIF(AN191:AQ191,"Yes")=4,"All yes","Still checking")))</f>
        <v/>
      </c>
      <c r="BK191" s="22">
        <f>IF(AT191="","",IF(AND(BH191="New",NOT(ISNUMBER(AM191)),ISNUMBER(BG191)),IF(Pipeline!$M$14-INT(BG191)&gt;Pipeline!$M$15,"Reply due",""),""))</f>
        <v/>
      </c>
      <c r="BL191" s="22">
        <f>IF(AT191="","",IF(AND(ISNUMBER(AM191),ISNUMBER(BG191)),MAX(0,AM191-INT(BG191)),""))</f>
        <v/>
      </c>
      <c r="BM191" s="22">
        <f>IF(BI191=0,0,IF(AND(OR('Shift match'!$B$5="",ISNUMBER(SEARCH('Shift match'!$B$5,AY191))),OR('Shift match'!$B$6="",ISNUMBER(SEARCH('Shift match'!$B$6,BA191)))),1,0))</f>
        <v/>
      </c>
      <c r="BN191" s="22">
        <f>IF(BM191=1,SUM($BM$2:BM191),"")</f>
        <v/>
      </c>
      <c r="BO191" s="22">
        <f>IF(AT191="",0,IF(AX191="",0,IF(COUNTIF($AX$2:AX191,AX191)=1,1,0)))</f>
        <v/>
      </c>
      <c r="BP191" s="22">
        <f>IF(BO191=1,SUM($BO$2:BO191),"")</f>
        <v/>
      </c>
    </row>
    <row r="192">
      <c r="AK192" s="19" t="n"/>
      <c r="AL192" s="24" t="n"/>
      <c r="AM192" s="25" t="n"/>
      <c r="AN192" s="24" t="n"/>
      <c r="AO192" s="24" t="n"/>
      <c r="AP192" s="24" t="n"/>
      <c r="AQ192" s="24" t="n"/>
      <c r="AR192" s="24" t="n"/>
      <c r="AS192" s="19" t="n"/>
      <c r="AT192" s="22">
        <f>IFERROR(TRIM(INDEX($A192:$AJ192,MATCH(Lists!$L$2,$A$1:$AJ$1,0))&amp;""),"")</f>
        <v/>
      </c>
      <c r="AU192" s="22">
        <f>IF(AT192="","",IFERROR(TRIM(INDEX($A192:$AJ192,MATCH(Lists!$L$3,$A$1:$AJ$1,0))&amp;""),""))</f>
        <v/>
      </c>
      <c r="AV192" s="22">
        <f>IF(AT192="","",LOWER(IFERROR(TRIM(INDEX($A192:$AJ192,MATCH(Lists!$L$4,$A$1:$AJ$1,0))&amp;""),"")))</f>
        <v/>
      </c>
      <c r="AW192" s="22">
        <f>IF(AT192="","",IFERROR(TRIM(INDEX($A192:$AJ192,MATCH(Lists!$L$5,$A$1:$AJ$1,0))&amp;""),""))</f>
        <v/>
      </c>
      <c r="AX192" s="22">
        <f>IF(AT192="","",IFERROR(TRIM(INDEX($A192:$AJ192,MATCH(Lists!$L$6,$A$1:$AJ$1,0))&amp;""),""))</f>
        <v/>
      </c>
      <c r="AY192" s="22">
        <f>IF(AT192="","",IFERROR(TRIM(INDEX($A192:$AJ192,MATCH(Lists!$L$7,$A$1:$AJ$1,0))&amp;""),""))</f>
        <v/>
      </c>
      <c r="AZ192" s="22">
        <f>IF(AT192="","",IFERROR(TRIM(INDEX($A192:$AJ192,MATCH(Lists!$L$8,$A$1:$AJ$1,0))&amp;""),""))</f>
        <v/>
      </c>
      <c r="BA192" s="22">
        <f>IF(AT192="","",IFERROR(TRIM(INDEX($A192:$AJ192,MATCH(Lists!$L$9,$A$1:$AJ$1,0))&amp;""),""))</f>
        <v/>
      </c>
      <c r="BB192" s="22">
        <f>IF(AT192="","",IFERROR(TRIM(INDEX($A192:$AJ192,MATCH(Lists!$L$10,$A$1:$AJ$1,0))&amp;""),""))</f>
        <v/>
      </c>
      <c r="BC192" s="22">
        <f>IF(AT192="","",IFERROR(TRIM(INDEX($A192:$AJ192,MATCH(Lists!$L$11,$A$1:$AJ$1,0))&amp;""),""))</f>
        <v/>
      </c>
      <c r="BD192" s="22">
        <f>IF(AT192="","",IFERROR(TRIM(INDEX($A192:$AJ192,MATCH(Lists!$L$12,$A$1:$AJ$1,0))&amp;""),""))</f>
        <v/>
      </c>
      <c r="BE192" s="23">
        <f>IF(AT192="","",IFERROR(IF(TRIM(INDEX($A192:$AJ192,MATCH(Lists!$L$13,$A$1:$AJ$1,0))&amp;"")="","",IF(ISNUMBER(INDEX($A192:$AJ192,MATCH(Lists!$L$13,$A$1:$AJ$1,0))),INT(INDEX($A192:$AJ192,MATCH(Lists!$L$13,$A$1:$AJ$1,0))),DATE(VALUE(LEFT(INDEX($A192:$AJ192,MATCH(Lists!$L$13,$A$1:$AJ$1,0)),4)),VALUE(MID(INDEX($A192:$AJ192,MATCH(Lists!$L$13,$A$1:$AJ$1,0)),6,2)),VALUE(MID(INDEX($A192:$AJ192,MATCH(Lists!$L$13,$A$1:$AJ$1,0)),9,2))))),""))</f>
        <v/>
      </c>
      <c r="BF192" s="22">
        <f>IF(AT192="","",IFERROR(TRIM(INDEX($A192:$AJ192,MATCH(Lists!$L$14,$A$1:$AJ$1,0))&amp;""),""))</f>
        <v/>
      </c>
      <c r="BG192" s="23">
        <f>IF(AT192="","",IFERROR(IF(ISNUMBER(INDEX($A192:$AJ192,MATCH(Lists!$L$15,$A$1:$AJ$1,0))),INDEX($A192:$AJ192,MATCH(Lists!$L$15,$A$1:$AJ$1,0)),DATE(VALUE(LEFT(IFERROR(TRIM(INDEX($A192:$AJ192,MATCH(Lists!$L$15,$A$1:$AJ$1,0))&amp;""),""),4)),VALUE(MID(IFERROR(TRIM(INDEX($A192:$AJ192,MATCH(Lists!$L$15,$A$1:$AJ$1,0))&amp;""),""),6,2)),VALUE(MID(IFERROR(TRIM(INDEX($A192:$AJ192,MATCH(Lists!$L$15,$A$1:$AJ$1,0))&amp;""),""),9,2)))+TIME(VALUE(MID(IFERROR(TRIM(INDEX($A192:$AJ192,MATCH(Lists!$L$15,$A$1:$AJ$1,0))&amp;""),""),12,2)),VALUE(MID(IFERROR(TRIM(INDEX($A192:$AJ192,MATCH(Lists!$L$15,$A$1:$AJ$1,0))&amp;""),""),15,2)),VALUE(MID(IFERROR(TRIM(INDEX($A192:$AJ192,MATCH(Lists!$L$15,$A$1:$AJ$1,0))&amp;""),""),18,2)))),""))</f>
        <v/>
      </c>
      <c r="BH192" s="22">
        <f>IF(AT192="","",IF(AL192="","New",AL192))</f>
        <v/>
      </c>
      <c r="BI192" s="22">
        <f>IF(AT192="",0,IF(OR(BH192="Hired",BH192="Not now"),0,1))</f>
        <v/>
      </c>
      <c r="BJ192" s="22">
        <f>IF(AT192="","",IF(COUNTIF(AN192:AQ192,"No")&gt;0,"Has a No",IF(COUNTIF(AN192:AQ192,"Yes")=4,"All yes","Still checking")))</f>
        <v/>
      </c>
      <c r="BK192" s="22">
        <f>IF(AT192="","",IF(AND(BH192="New",NOT(ISNUMBER(AM192)),ISNUMBER(BG192)),IF(Pipeline!$M$14-INT(BG192)&gt;Pipeline!$M$15,"Reply due",""),""))</f>
        <v/>
      </c>
      <c r="BL192" s="22">
        <f>IF(AT192="","",IF(AND(ISNUMBER(AM192),ISNUMBER(BG192)),MAX(0,AM192-INT(BG192)),""))</f>
        <v/>
      </c>
      <c r="BM192" s="22">
        <f>IF(BI192=0,0,IF(AND(OR('Shift match'!$B$5="",ISNUMBER(SEARCH('Shift match'!$B$5,AY192))),OR('Shift match'!$B$6="",ISNUMBER(SEARCH('Shift match'!$B$6,BA192)))),1,0))</f>
        <v/>
      </c>
      <c r="BN192" s="22">
        <f>IF(BM192=1,SUM($BM$2:BM192),"")</f>
        <v/>
      </c>
      <c r="BO192" s="22">
        <f>IF(AT192="",0,IF(AX192="",0,IF(COUNTIF($AX$2:AX192,AX192)=1,1,0)))</f>
        <v/>
      </c>
      <c r="BP192" s="22">
        <f>IF(BO192=1,SUM($BO$2:BO192),"")</f>
        <v/>
      </c>
    </row>
    <row r="193">
      <c r="AK193" s="19" t="n"/>
      <c r="AL193" s="24" t="n"/>
      <c r="AM193" s="25" t="n"/>
      <c r="AN193" s="24" t="n"/>
      <c r="AO193" s="24" t="n"/>
      <c r="AP193" s="24" t="n"/>
      <c r="AQ193" s="24" t="n"/>
      <c r="AR193" s="24" t="n"/>
      <c r="AS193" s="19" t="n"/>
      <c r="AT193" s="22">
        <f>IFERROR(TRIM(INDEX($A193:$AJ193,MATCH(Lists!$L$2,$A$1:$AJ$1,0))&amp;""),"")</f>
        <v/>
      </c>
      <c r="AU193" s="22">
        <f>IF(AT193="","",IFERROR(TRIM(INDEX($A193:$AJ193,MATCH(Lists!$L$3,$A$1:$AJ$1,0))&amp;""),""))</f>
        <v/>
      </c>
      <c r="AV193" s="22">
        <f>IF(AT193="","",LOWER(IFERROR(TRIM(INDEX($A193:$AJ193,MATCH(Lists!$L$4,$A$1:$AJ$1,0))&amp;""),"")))</f>
        <v/>
      </c>
      <c r="AW193" s="22">
        <f>IF(AT193="","",IFERROR(TRIM(INDEX($A193:$AJ193,MATCH(Lists!$L$5,$A$1:$AJ$1,0))&amp;""),""))</f>
        <v/>
      </c>
      <c r="AX193" s="22">
        <f>IF(AT193="","",IFERROR(TRIM(INDEX($A193:$AJ193,MATCH(Lists!$L$6,$A$1:$AJ$1,0))&amp;""),""))</f>
        <v/>
      </c>
      <c r="AY193" s="22">
        <f>IF(AT193="","",IFERROR(TRIM(INDEX($A193:$AJ193,MATCH(Lists!$L$7,$A$1:$AJ$1,0))&amp;""),""))</f>
        <v/>
      </c>
      <c r="AZ193" s="22">
        <f>IF(AT193="","",IFERROR(TRIM(INDEX($A193:$AJ193,MATCH(Lists!$L$8,$A$1:$AJ$1,0))&amp;""),""))</f>
        <v/>
      </c>
      <c r="BA193" s="22">
        <f>IF(AT193="","",IFERROR(TRIM(INDEX($A193:$AJ193,MATCH(Lists!$L$9,$A$1:$AJ$1,0))&amp;""),""))</f>
        <v/>
      </c>
      <c r="BB193" s="22">
        <f>IF(AT193="","",IFERROR(TRIM(INDEX($A193:$AJ193,MATCH(Lists!$L$10,$A$1:$AJ$1,0))&amp;""),""))</f>
        <v/>
      </c>
      <c r="BC193" s="22">
        <f>IF(AT193="","",IFERROR(TRIM(INDEX($A193:$AJ193,MATCH(Lists!$L$11,$A$1:$AJ$1,0))&amp;""),""))</f>
        <v/>
      </c>
      <c r="BD193" s="22">
        <f>IF(AT193="","",IFERROR(TRIM(INDEX($A193:$AJ193,MATCH(Lists!$L$12,$A$1:$AJ$1,0))&amp;""),""))</f>
        <v/>
      </c>
      <c r="BE193" s="23">
        <f>IF(AT193="","",IFERROR(IF(TRIM(INDEX($A193:$AJ193,MATCH(Lists!$L$13,$A$1:$AJ$1,0))&amp;"")="","",IF(ISNUMBER(INDEX($A193:$AJ193,MATCH(Lists!$L$13,$A$1:$AJ$1,0))),INT(INDEX($A193:$AJ193,MATCH(Lists!$L$13,$A$1:$AJ$1,0))),DATE(VALUE(LEFT(INDEX($A193:$AJ193,MATCH(Lists!$L$13,$A$1:$AJ$1,0)),4)),VALUE(MID(INDEX($A193:$AJ193,MATCH(Lists!$L$13,$A$1:$AJ$1,0)),6,2)),VALUE(MID(INDEX($A193:$AJ193,MATCH(Lists!$L$13,$A$1:$AJ$1,0)),9,2))))),""))</f>
        <v/>
      </c>
      <c r="BF193" s="22">
        <f>IF(AT193="","",IFERROR(TRIM(INDEX($A193:$AJ193,MATCH(Lists!$L$14,$A$1:$AJ$1,0))&amp;""),""))</f>
        <v/>
      </c>
      <c r="BG193" s="23">
        <f>IF(AT193="","",IFERROR(IF(ISNUMBER(INDEX($A193:$AJ193,MATCH(Lists!$L$15,$A$1:$AJ$1,0))),INDEX($A193:$AJ193,MATCH(Lists!$L$15,$A$1:$AJ$1,0)),DATE(VALUE(LEFT(IFERROR(TRIM(INDEX($A193:$AJ193,MATCH(Lists!$L$15,$A$1:$AJ$1,0))&amp;""),""),4)),VALUE(MID(IFERROR(TRIM(INDEX($A193:$AJ193,MATCH(Lists!$L$15,$A$1:$AJ$1,0))&amp;""),""),6,2)),VALUE(MID(IFERROR(TRIM(INDEX($A193:$AJ193,MATCH(Lists!$L$15,$A$1:$AJ$1,0))&amp;""),""),9,2)))+TIME(VALUE(MID(IFERROR(TRIM(INDEX($A193:$AJ193,MATCH(Lists!$L$15,$A$1:$AJ$1,0))&amp;""),""),12,2)),VALUE(MID(IFERROR(TRIM(INDEX($A193:$AJ193,MATCH(Lists!$L$15,$A$1:$AJ$1,0))&amp;""),""),15,2)),VALUE(MID(IFERROR(TRIM(INDEX($A193:$AJ193,MATCH(Lists!$L$15,$A$1:$AJ$1,0))&amp;""),""),18,2)))),""))</f>
        <v/>
      </c>
      <c r="BH193" s="22">
        <f>IF(AT193="","",IF(AL193="","New",AL193))</f>
        <v/>
      </c>
      <c r="BI193" s="22">
        <f>IF(AT193="",0,IF(OR(BH193="Hired",BH193="Not now"),0,1))</f>
        <v/>
      </c>
      <c r="BJ193" s="22">
        <f>IF(AT193="","",IF(COUNTIF(AN193:AQ193,"No")&gt;0,"Has a No",IF(COUNTIF(AN193:AQ193,"Yes")=4,"All yes","Still checking")))</f>
        <v/>
      </c>
      <c r="BK193" s="22">
        <f>IF(AT193="","",IF(AND(BH193="New",NOT(ISNUMBER(AM193)),ISNUMBER(BG193)),IF(Pipeline!$M$14-INT(BG193)&gt;Pipeline!$M$15,"Reply due",""),""))</f>
        <v/>
      </c>
      <c r="BL193" s="22">
        <f>IF(AT193="","",IF(AND(ISNUMBER(AM193),ISNUMBER(BG193)),MAX(0,AM193-INT(BG193)),""))</f>
        <v/>
      </c>
      <c r="BM193" s="22">
        <f>IF(BI193=0,0,IF(AND(OR('Shift match'!$B$5="",ISNUMBER(SEARCH('Shift match'!$B$5,AY193))),OR('Shift match'!$B$6="",ISNUMBER(SEARCH('Shift match'!$B$6,BA193)))),1,0))</f>
        <v/>
      </c>
      <c r="BN193" s="22">
        <f>IF(BM193=1,SUM($BM$2:BM193),"")</f>
        <v/>
      </c>
      <c r="BO193" s="22">
        <f>IF(AT193="",0,IF(AX193="",0,IF(COUNTIF($AX$2:AX193,AX193)=1,1,0)))</f>
        <v/>
      </c>
      <c r="BP193" s="22">
        <f>IF(BO193=1,SUM($BO$2:BO193),"")</f>
        <v/>
      </c>
    </row>
    <row r="194">
      <c r="AK194" s="19" t="n"/>
      <c r="AL194" s="24" t="n"/>
      <c r="AM194" s="25" t="n"/>
      <c r="AN194" s="24" t="n"/>
      <c r="AO194" s="24" t="n"/>
      <c r="AP194" s="24" t="n"/>
      <c r="AQ194" s="24" t="n"/>
      <c r="AR194" s="24" t="n"/>
      <c r="AS194" s="19" t="n"/>
      <c r="AT194" s="22">
        <f>IFERROR(TRIM(INDEX($A194:$AJ194,MATCH(Lists!$L$2,$A$1:$AJ$1,0))&amp;""),"")</f>
        <v/>
      </c>
      <c r="AU194" s="22">
        <f>IF(AT194="","",IFERROR(TRIM(INDEX($A194:$AJ194,MATCH(Lists!$L$3,$A$1:$AJ$1,0))&amp;""),""))</f>
        <v/>
      </c>
      <c r="AV194" s="22">
        <f>IF(AT194="","",LOWER(IFERROR(TRIM(INDEX($A194:$AJ194,MATCH(Lists!$L$4,$A$1:$AJ$1,0))&amp;""),"")))</f>
        <v/>
      </c>
      <c r="AW194" s="22">
        <f>IF(AT194="","",IFERROR(TRIM(INDEX($A194:$AJ194,MATCH(Lists!$L$5,$A$1:$AJ$1,0))&amp;""),""))</f>
        <v/>
      </c>
      <c r="AX194" s="22">
        <f>IF(AT194="","",IFERROR(TRIM(INDEX($A194:$AJ194,MATCH(Lists!$L$6,$A$1:$AJ$1,0))&amp;""),""))</f>
        <v/>
      </c>
      <c r="AY194" s="22">
        <f>IF(AT194="","",IFERROR(TRIM(INDEX($A194:$AJ194,MATCH(Lists!$L$7,$A$1:$AJ$1,0))&amp;""),""))</f>
        <v/>
      </c>
      <c r="AZ194" s="22">
        <f>IF(AT194="","",IFERROR(TRIM(INDEX($A194:$AJ194,MATCH(Lists!$L$8,$A$1:$AJ$1,0))&amp;""),""))</f>
        <v/>
      </c>
      <c r="BA194" s="22">
        <f>IF(AT194="","",IFERROR(TRIM(INDEX($A194:$AJ194,MATCH(Lists!$L$9,$A$1:$AJ$1,0))&amp;""),""))</f>
        <v/>
      </c>
      <c r="BB194" s="22">
        <f>IF(AT194="","",IFERROR(TRIM(INDEX($A194:$AJ194,MATCH(Lists!$L$10,$A$1:$AJ$1,0))&amp;""),""))</f>
        <v/>
      </c>
      <c r="BC194" s="22">
        <f>IF(AT194="","",IFERROR(TRIM(INDEX($A194:$AJ194,MATCH(Lists!$L$11,$A$1:$AJ$1,0))&amp;""),""))</f>
        <v/>
      </c>
      <c r="BD194" s="22">
        <f>IF(AT194="","",IFERROR(TRIM(INDEX($A194:$AJ194,MATCH(Lists!$L$12,$A$1:$AJ$1,0))&amp;""),""))</f>
        <v/>
      </c>
      <c r="BE194" s="23">
        <f>IF(AT194="","",IFERROR(IF(TRIM(INDEX($A194:$AJ194,MATCH(Lists!$L$13,$A$1:$AJ$1,0))&amp;"")="","",IF(ISNUMBER(INDEX($A194:$AJ194,MATCH(Lists!$L$13,$A$1:$AJ$1,0))),INT(INDEX($A194:$AJ194,MATCH(Lists!$L$13,$A$1:$AJ$1,0))),DATE(VALUE(LEFT(INDEX($A194:$AJ194,MATCH(Lists!$L$13,$A$1:$AJ$1,0)),4)),VALUE(MID(INDEX($A194:$AJ194,MATCH(Lists!$L$13,$A$1:$AJ$1,0)),6,2)),VALUE(MID(INDEX($A194:$AJ194,MATCH(Lists!$L$13,$A$1:$AJ$1,0)),9,2))))),""))</f>
        <v/>
      </c>
      <c r="BF194" s="22">
        <f>IF(AT194="","",IFERROR(TRIM(INDEX($A194:$AJ194,MATCH(Lists!$L$14,$A$1:$AJ$1,0))&amp;""),""))</f>
        <v/>
      </c>
      <c r="BG194" s="23">
        <f>IF(AT194="","",IFERROR(IF(ISNUMBER(INDEX($A194:$AJ194,MATCH(Lists!$L$15,$A$1:$AJ$1,0))),INDEX($A194:$AJ194,MATCH(Lists!$L$15,$A$1:$AJ$1,0)),DATE(VALUE(LEFT(IFERROR(TRIM(INDEX($A194:$AJ194,MATCH(Lists!$L$15,$A$1:$AJ$1,0))&amp;""),""),4)),VALUE(MID(IFERROR(TRIM(INDEX($A194:$AJ194,MATCH(Lists!$L$15,$A$1:$AJ$1,0))&amp;""),""),6,2)),VALUE(MID(IFERROR(TRIM(INDEX($A194:$AJ194,MATCH(Lists!$L$15,$A$1:$AJ$1,0))&amp;""),""),9,2)))+TIME(VALUE(MID(IFERROR(TRIM(INDEX($A194:$AJ194,MATCH(Lists!$L$15,$A$1:$AJ$1,0))&amp;""),""),12,2)),VALUE(MID(IFERROR(TRIM(INDEX($A194:$AJ194,MATCH(Lists!$L$15,$A$1:$AJ$1,0))&amp;""),""),15,2)),VALUE(MID(IFERROR(TRIM(INDEX($A194:$AJ194,MATCH(Lists!$L$15,$A$1:$AJ$1,0))&amp;""),""),18,2)))),""))</f>
        <v/>
      </c>
      <c r="BH194" s="22">
        <f>IF(AT194="","",IF(AL194="","New",AL194))</f>
        <v/>
      </c>
      <c r="BI194" s="22">
        <f>IF(AT194="",0,IF(OR(BH194="Hired",BH194="Not now"),0,1))</f>
        <v/>
      </c>
      <c r="BJ194" s="22">
        <f>IF(AT194="","",IF(COUNTIF(AN194:AQ194,"No")&gt;0,"Has a No",IF(COUNTIF(AN194:AQ194,"Yes")=4,"All yes","Still checking")))</f>
        <v/>
      </c>
      <c r="BK194" s="22">
        <f>IF(AT194="","",IF(AND(BH194="New",NOT(ISNUMBER(AM194)),ISNUMBER(BG194)),IF(Pipeline!$M$14-INT(BG194)&gt;Pipeline!$M$15,"Reply due",""),""))</f>
        <v/>
      </c>
      <c r="BL194" s="22">
        <f>IF(AT194="","",IF(AND(ISNUMBER(AM194),ISNUMBER(BG194)),MAX(0,AM194-INT(BG194)),""))</f>
        <v/>
      </c>
      <c r="BM194" s="22">
        <f>IF(BI194=0,0,IF(AND(OR('Shift match'!$B$5="",ISNUMBER(SEARCH('Shift match'!$B$5,AY194))),OR('Shift match'!$B$6="",ISNUMBER(SEARCH('Shift match'!$B$6,BA194)))),1,0))</f>
        <v/>
      </c>
      <c r="BN194" s="22">
        <f>IF(BM194=1,SUM($BM$2:BM194),"")</f>
        <v/>
      </c>
      <c r="BO194" s="22">
        <f>IF(AT194="",0,IF(AX194="",0,IF(COUNTIF($AX$2:AX194,AX194)=1,1,0)))</f>
        <v/>
      </c>
      <c r="BP194" s="22">
        <f>IF(BO194=1,SUM($BO$2:BO194),"")</f>
        <v/>
      </c>
    </row>
    <row r="195">
      <c r="AK195" s="19" t="n"/>
      <c r="AL195" s="24" t="n"/>
      <c r="AM195" s="25" t="n"/>
      <c r="AN195" s="24" t="n"/>
      <c r="AO195" s="24" t="n"/>
      <c r="AP195" s="24" t="n"/>
      <c r="AQ195" s="24" t="n"/>
      <c r="AR195" s="24" t="n"/>
      <c r="AS195" s="19" t="n"/>
      <c r="AT195" s="22">
        <f>IFERROR(TRIM(INDEX($A195:$AJ195,MATCH(Lists!$L$2,$A$1:$AJ$1,0))&amp;""),"")</f>
        <v/>
      </c>
      <c r="AU195" s="22">
        <f>IF(AT195="","",IFERROR(TRIM(INDEX($A195:$AJ195,MATCH(Lists!$L$3,$A$1:$AJ$1,0))&amp;""),""))</f>
        <v/>
      </c>
      <c r="AV195" s="22">
        <f>IF(AT195="","",LOWER(IFERROR(TRIM(INDEX($A195:$AJ195,MATCH(Lists!$L$4,$A$1:$AJ$1,0))&amp;""),"")))</f>
        <v/>
      </c>
      <c r="AW195" s="22">
        <f>IF(AT195="","",IFERROR(TRIM(INDEX($A195:$AJ195,MATCH(Lists!$L$5,$A$1:$AJ$1,0))&amp;""),""))</f>
        <v/>
      </c>
      <c r="AX195" s="22">
        <f>IF(AT195="","",IFERROR(TRIM(INDEX($A195:$AJ195,MATCH(Lists!$L$6,$A$1:$AJ$1,0))&amp;""),""))</f>
        <v/>
      </c>
      <c r="AY195" s="22">
        <f>IF(AT195="","",IFERROR(TRIM(INDEX($A195:$AJ195,MATCH(Lists!$L$7,$A$1:$AJ$1,0))&amp;""),""))</f>
        <v/>
      </c>
      <c r="AZ195" s="22">
        <f>IF(AT195="","",IFERROR(TRIM(INDEX($A195:$AJ195,MATCH(Lists!$L$8,$A$1:$AJ$1,0))&amp;""),""))</f>
        <v/>
      </c>
      <c r="BA195" s="22">
        <f>IF(AT195="","",IFERROR(TRIM(INDEX($A195:$AJ195,MATCH(Lists!$L$9,$A$1:$AJ$1,0))&amp;""),""))</f>
        <v/>
      </c>
      <c r="BB195" s="22">
        <f>IF(AT195="","",IFERROR(TRIM(INDEX($A195:$AJ195,MATCH(Lists!$L$10,$A$1:$AJ$1,0))&amp;""),""))</f>
        <v/>
      </c>
      <c r="BC195" s="22">
        <f>IF(AT195="","",IFERROR(TRIM(INDEX($A195:$AJ195,MATCH(Lists!$L$11,$A$1:$AJ$1,0))&amp;""),""))</f>
        <v/>
      </c>
      <c r="BD195" s="22">
        <f>IF(AT195="","",IFERROR(TRIM(INDEX($A195:$AJ195,MATCH(Lists!$L$12,$A$1:$AJ$1,0))&amp;""),""))</f>
        <v/>
      </c>
      <c r="BE195" s="23">
        <f>IF(AT195="","",IFERROR(IF(TRIM(INDEX($A195:$AJ195,MATCH(Lists!$L$13,$A$1:$AJ$1,0))&amp;"")="","",IF(ISNUMBER(INDEX($A195:$AJ195,MATCH(Lists!$L$13,$A$1:$AJ$1,0))),INT(INDEX($A195:$AJ195,MATCH(Lists!$L$13,$A$1:$AJ$1,0))),DATE(VALUE(LEFT(INDEX($A195:$AJ195,MATCH(Lists!$L$13,$A$1:$AJ$1,0)),4)),VALUE(MID(INDEX($A195:$AJ195,MATCH(Lists!$L$13,$A$1:$AJ$1,0)),6,2)),VALUE(MID(INDEX($A195:$AJ195,MATCH(Lists!$L$13,$A$1:$AJ$1,0)),9,2))))),""))</f>
        <v/>
      </c>
      <c r="BF195" s="22">
        <f>IF(AT195="","",IFERROR(TRIM(INDEX($A195:$AJ195,MATCH(Lists!$L$14,$A$1:$AJ$1,0))&amp;""),""))</f>
        <v/>
      </c>
      <c r="BG195" s="23">
        <f>IF(AT195="","",IFERROR(IF(ISNUMBER(INDEX($A195:$AJ195,MATCH(Lists!$L$15,$A$1:$AJ$1,0))),INDEX($A195:$AJ195,MATCH(Lists!$L$15,$A$1:$AJ$1,0)),DATE(VALUE(LEFT(IFERROR(TRIM(INDEX($A195:$AJ195,MATCH(Lists!$L$15,$A$1:$AJ$1,0))&amp;""),""),4)),VALUE(MID(IFERROR(TRIM(INDEX($A195:$AJ195,MATCH(Lists!$L$15,$A$1:$AJ$1,0))&amp;""),""),6,2)),VALUE(MID(IFERROR(TRIM(INDEX($A195:$AJ195,MATCH(Lists!$L$15,$A$1:$AJ$1,0))&amp;""),""),9,2)))+TIME(VALUE(MID(IFERROR(TRIM(INDEX($A195:$AJ195,MATCH(Lists!$L$15,$A$1:$AJ$1,0))&amp;""),""),12,2)),VALUE(MID(IFERROR(TRIM(INDEX($A195:$AJ195,MATCH(Lists!$L$15,$A$1:$AJ$1,0))&amp;""),""),15,2)),VALUE(MID(IFERROR(TRIM(INDEX($A195:$AJ195,MATCH(Lists!$L$15,$A$1:$AJ$1,0))&amp;""),""),18,2)))),""))</f>
        <v/>
      </c>
      <c r="BH195" s="22">
        <f>IF(AT195="","",IF(AL195="","New",AL195))</f>
        <v/>
      </c>
      <c r="BI195" s="22">
        <f>IF(AT195="",0,IF(OR(BH195="Hired",BH195="Not now"),0,1))</f>
        <v/>
      </c>
      <c r="BJ195" s="22">
        <f>IF(AT195="","",IF(COUNTIF(AN195:AQ195,"No")&gt;0,"Has a No",IF(COUNTIF(AN195:AQ195,"Yes")=4,"All yes","Still checking")))</f>
        <v/>
      </c>
      <c r="BK195" s="22">
        <f>IF(AT195="","",IF(AND(BH195="New",NOT(ISNUMBER(AM195)),ISNUMBER(BG195)),IF(Pipeline!$M$14-INT(BG195)&gt;Pipeline!$M$15,"Reply due",""),""))</f>
        <v/>
      </c>
      <c r="BL195" s="22">
        <f>IF(AT195="","",IF(AND(ISNUMBER(AM195),ISNUMBER(BG195)),MAX(0,AM195-INT(BG195)),""))</f>
        <v/>
      </c>
      <c r="BM195" s="22">
        <f>IF(BI195=0,0,IF(AND(OR('Shift match'!$B$5="",ISNUMBER(SEARCH('Shift match'!$B$5,AY195))),OR('Shift match'!$B$6="",ISNUMBER(SEARCH('Shift match'!$B$6,BA195)))),1,0))</f>
        <v/>
      </c>
      <c r="BN195" s="22">
        <f>IF(BM195=1,SUM($BM$2:BM195),"")</f>
        <v/>
      </c>
      <c r="BO195" s="22">
        <f>IF(AT195="",0,IF(AX195="",0,IF(COUNTIF($AX$2:AX195,AX195)=1,1,0)))</f>
        <v/>
      </c>
      <c r="BP195" s="22">
        <f>IF(BO195=1,SUM($BO$2:BO195),"")</f>
        <v/>
      </c>
    </row>
    <row r="196">
      <c r="AK196" s="19" t="n"/>
      <c r="AL196" s="24" t="n"/>
      <c r="AM196" s="25" t="n"/>
      <c r="AN196" s="24" t="n"/>
      <c r="AO196" s="24" t="n"/>
      <c r="AP196" s="24" t="n"/>
      <c r="AQ196" s="24" t="n"/>
      <c r="AR196" s="24" t="n"/>
      <c r="AS196" s="19" t="n"/>
      <c r="AT196" s="22">
        <f>IFERROR(TRIM(INDEX($A196:$AJ196,MATCH(Lists!$L$2,$A$1:$AJ$1,0))&amp;""),"")</f>
        <v/>
      </c>
      <c r="AU196" s="22">
        <f>IF(AT196="","",IFERROR(TRIM(INDEX($A196:$AJ196,MATCH(Lists!$L$3,$A$1:$AJ$1,0))&amp;""),""))</f>
        <v/>
      </c>
      <c r="AV196" s="22">
        <f>IF(AT196="","",LOWER(IFERROR(TRIM(INDEX($A196:$AJ196,MATCH(Lists!$L$4,$A$1:$AJ$1,0))&amp;""),"")))</f>
        <v/>
      </c>
      <c r="AW196" s="22">
        <f>IF(AT196="","",IFERROR(TRIM(INDEX($A196:$AJ196,MATCH(Lists!$L$5,$A$1:$AJ$1,0))&amp;""),""))</f>
        <v/>
      </c>
      <c r="AX196" s="22">
        <f>IF(AT196="","",IFERROR(TRIM(INDEX($A196:$AJ196,MATCH(Lists!$L$6,$A$1:$AJ$1,0))&amp;""),""))</f>
        <v/>
      </c>
      <c r="AY196" s="22">
        <f>IF(AT196="","",IFERROR(TRIM(INDEX($A196:$AJ196,MATCH(Lists!$L$7,$A$1:$AJ$1,0))&amp;""),""))</f>
        <v/>
      </c>
      <c r="AZ196" s="22">
        <f>IF(AT196="","",IFERROR(TRIM(INDEX($A196:$AJ196,MATCH(Lists!$L$8,$A$1:$AJ$1,0))&amp;""),""))</f>
        <v/>
      </c>
      <c r="BA196" s="22">
        <f>IF(AT196="","",IFERROR(TRIM(INDEX($A196:$AJ196,MATCH(Lists!$L$9,$A$1:$AJ$1,0))&amp;""),""))</f>
        <v/>
      </c>
      <c r="BB196" s="22">
        <f>IF(AT196="","",IFERROR(TRIM(INDEX($A196:$AJ196,MATCH(Lists!$L$10,$A$1:$AJ$1,0))&amp;""),""))</f>
        <v/>
      </c>
      <c r="BC196" s="22">
        <f>IF(AT196="","",IFERROR(TRIM(INDEX($A196:$AJ196,MATCH(Lists!$L$11,$A$1:$AJ$1,0))&amp;""),""))</f>
        <v/>
      </c>
      <c r="BD196" s="22">
        <f>IF(AT196="","",IFERROR(TRIM(INDEX($A196:$AJ196,MATCH(Lists!$L$12,$A$1:$AJ$1,0))&amp;""),""))</f>
        <v/>
      </c>
      <c r="BE196" s="23">
        <f>IF(AT196="","",IFERROR(IF(TRIM(INDEX($A196:$AJ196,MATCH(Lists!$L$13,$A$1:$AJ$1,0))&amp;"")="","",IF(ISNUMBER(INDEX($A196:$AJ196,MATCH(Lists!$L$13,$A$1:$AJ$1,0))),INT(INDEX($A196:$AJ196,MATCH(Lists!$L$13,$A$1:$AJ$1,0))),DATE(VALUE(LEFT(INDEX($A196:$AJ196,MATCH(Lists!$L$13,$A$1:$AJ$1,0)),4)),VALUE(MID(INDEX($A196:$AJ196,MATCH(Lists!$L$13,$A$1:$AJ$1,0)),6,2)),VALUE(MID(INDEX($A196:$AJ196,MATCH(Lists!$L$13,$A$1:$AJ$1,0)),9,2))))),""))</f>
        <v/>
      </c>
      <c r="BF196" s="22">
        <f>IF(AT196="","",IFERROR(TRIM(INDEX($A196:$AJ196,MATCH(Lists!$L$14,$A$1:$AJ$1,0))&amp;""),""))</f>
        <v/>
      </c>
      <c r="BG196" s="23">
        <f>IF(AT196="","",IFERROR(IF(ISNUMBER(INDEX($A196:$AJ196,MATCH(Lists!$L$15,$A$1:$AJ$1,0))),INDEX($A196:$AJ196,MATCH(Lists!$L$15,$A$1:$AJ$1,0)),DATE(VALUE(LEFT(IFERROR(TRIM(INDEX($A196:$AJ196,MATCH(Lists!$L$15,$A$1:$AJ$1,0))&amp;""),""),4)),VALUE(MID(IFERROR(TRIM(INDEX($A196:$AJ196,MATCH(Lists!$L$15,$A$1:$AJ$1,0))&amp;""),""),6,2)),VALUE(MID(IFERROR(TRIM(INDEX($A196:$AJ196,MATCH(Lists!$L$15,$A$1:$AJ$1,0))&amp;""),""),9,2)))+TIME(VALUE(MID(IFERROR(TRIM(INDEX($A196:$AJ196,MATCH(Lists!$L$15,$A$1:$AJ$1,0))&amp;""),""),12,2)),VALUE(MID(IFERROR(TRIM(INDEX($A196:$AJ196,MATCH(Lists!$L$15,$A$1:$AJ$1,0))&amp;""),""),15,2)),VALUE(MID(IFERROR(TRIM(INDEX($A196:$AJ196,MATCH(Lists!$L$15,$A$1:$AJ$1,0))&amp;""),""),18,2)))),""))</f>
        <v/>
      </c>
      <c r="BH196" s="22">
        <f>IF(AT196="","",IF(AL196="","New",AL196))</f>
        <v/>
      </c>
      <c r="BI196" s="22">
        <f>IF(AT196="",0,IF(OR(BH196="Hired",BH196="Not now"),0,1))</f>
        <v/>
      </c>
      <c r="BJ196" s="22">
        <f>IF(AT196="","",IF(COUNTIF(AN196:AQ196,"No")&gt;0,"Has a No",IF(COUNTIF(AN196:AQ196,"Yes")=4,"All yes","Still checking")))</f>
        <v/>
      </c>
      <c r="BK196" s="22">
        <f>IF(AT196="","",IF(AND(BH196="New",NOT(ISNUMBER(AM196)),ISNUMBER(BG196)),IF(Pipeline!$M$14-INT(BG196)&gt;Pipeline!$M$15,"Reply due",""),""))</f>
        <v/>
      </c>
      <c r="BL196" s="22">
        <f>IF(AT196="","",IF(AND(ISNUMBER(AM196),ISNUMBER(BG196)),MAX(0,AM196-INT(BG196)),""))</f>
        <v/>
      </c>
      <c r="BM196" s="22">
        <f>IF(BI196=0,0,IF(AND(OR('Shift match'!$B$5="",ISNUMBER(SEARCH('Shift match'!$B$5,AY196))),OR('Shift match'!$B$6="",ISNUMBER(SEARCH('Shift match'!$B$6,BA196)))),1,0))</f>
        <v/>
      </c>
      <c r="BN196" s="22">
        <f>IF(BM196=1,SUM($BM$2:BM196),"")</f>
        <v/>
      </c>
      <c r="BO196" s="22">
        <f>IF(AT196="",0,IF(AX196="",0,IF(COUNTIF($AX$2:AX196,AX196)=1,1,0)))</f>
        <v/>
      </c>
      <c r="BP196" s="22">
        <f>IF(BO196=1,SUM($BO$2:BO196),"")</f>
        <v/>
      </c>
    </row>
    <row r="197">
      <c r="AK197" s="19" t="n"/>
      <c r="AL197" s="24" t="n"/>
      <c r="AM197" s="25" t="n"/>
      <c r="AN197" s="24" t="n"/>
      <c r="AO197" s="24" t="n"/>
      <c r="AP197" s="24" t="n"/>
      <c r="AQ197" s="24" t="n"/>
      <c r="AR197" s="24" t="n"/>
      <c r="AS197" s="19" t="n"/>
      <c r="AT197" s="22">
        <f>IFERROR(TRIM(INDEX($A197:$AJ197,MATCH(Lists!$L$2,$A$1:$AJ$1,0))&amp;""),"")</f>
        <v/>
      </c>
      <c r="AU197" s="22">
        <f>IF(AT197="","",IFERROR(TRIM(INDEX($A197:$AJ197,MATCH(Lists!$L$3,$A$1:$AJ$1,0))&amp;""),""))</f>
        <v/>
      </c>
      <c r="AV197" s="22">
        <f>IF(AT197="","",LOWER(IFERROR(TRIM(INDEX($A197:$AJ197,MATCH(Lists!$L$4,$A$1:$AJ$1,0))&amp;""),"")))</f>
        <v/>
      </c>
      <c r="AW197" s="22">
        <f>IF(AT197="","",IFERROR(TRIM(INDEX($A197:$AJ197,MATCH(Lists!$L$5,$A$1:$AJ$1,0))&amp;""),""))</f>
        <v/>
      </c>
      <c r="AX197" s="22">
        <f>IF(AT197="","",IFERROR(TRIM(INDEX($A197:$AJ197,MATCH(Lists!$L$6,$A$1:$AJ$1,0))&amp;""),""))</f>
        <v/>
      </c>
      <c r="AY197" s="22">
        <f>IF(AT197="","",IFERROR(TRIM(INDEX($A197:$AJ197,MATCH(Lists!$L$7,$A$1:$AJ$1,0))&amp;""),""))</f>
        <v/>
      </c>
      <c r="AZ197" s="22">
        <f>IF(AT197="","",IFERROR(TRIM(INDEX($A197:$AJ197,MATCH(Lists!$L$8,$A$1:$AJ$1,0))&amp;""),""))</f>
        <v/>
      </c>
      <c r="BA197" s="22">
        <f>IF(AT197="","",IFERROR(TRIM(INDEX($A197:$AJ197,MATCH(Lists!$L$9,$A$1:$AJ$1,0))&amp;""),""))</f>
        <v/>
      </c>
      <c r="BB197" s="22">
        <f>IF(AT197="","",IFERROR(TRIM(INDEX($A197:$AJ197,MATCH(Lists!$L$10,$A$1:$AJ$1,0))&amp;""),""))</f>
        <v/>
      </c>
      <c r="BC197" s="22">
        <f>IF(AT197="","",IFERROR(TRIM(INDEX($A197:$AJ197,MATCH(Lists!$L$11,$A$1:$AJ$1,0))&amp;""),""))</f>
        <v/>
      </c>
      <c r="BD197" s="22">
        <f>IF(AT197="","",IFERROR(TRIM(INDEX($A197:$AJ197,MATCH(Lists!$L$12,$A$1:$AJ$1,0))&amp;""),""))</f>
        <v/>
      </c>
      <c r="BE197" s="23">
        <f>IF(AT197="","",IFERROR(IF(TRIM(INDEX($A197:$AJ197,MATCH(Lists!$L$13,$A$1:$AJ$1,0))&amp;"")="","",IF(ISNUMBER(INDEX($A197:$AJ197,MATCH(Lists!$L$13,$A$1:$AJ$1,0))),INT(INDEX($A197:$AJ197,MATCH(Lists!$L$13,$A$1:$AJ$1,0))),DATE(VALUE(LEFT(INDEX($A197:$AJ197,MATCH(Lists!$L$13,$A$1:$AJ$1,0)),4)),VALUE(MID(INDEX($A197:$AJ197,MATCH(Lists!$L$13,$A$1:$AJ$1,0)),6,2)),VALUE(MID(INDEX($A197:$AJ197,MATCH(Lists!$L$13,$A$1:$AJ$1,0)),9,2))))),""))</f>
        <v/>
      </c>
      <c r="BF197" s="22">
        <f>IF(AT197="","",IFERROR(TRIM(INDEX($A197:$AJ197,MATCH(Lists!$L$14,$A$1:$AJ$1,0))&amp;""),""))</f>
        <v/>
      </c>
      <c r="BG197" s="23">
        <f>IF(AT197="","",IFERROR(IF(ISNUMBER(INDEX($A197:$AJ197,MATCH(Lists!$L$15,$A$1:$AJ$1,0))),INDEX($A197:$AJ197,MATCH(Lists!$L$15,$A$1:$AJ$1,0)),DATE(VALUE(LEFT(IFERROR(TRIM(INDEX($A197:$AJ197,MATCH(Lists!$L$15,$A$1:$AJ$1,0))&amp;""),""),4)),VALUE(MID(IFERROR(TRIM(INDEX($A197:$AJ197,MATCH(Lists!$L$15,$A$1:$AJ$1,0))&amp;""),""),6,2)),VALUE(MID(IFERROR(TRIM(INDEX($A197:$AJ197,MATCH(Lists!$L$15,$A$1:$AJ$1,0))&amp;""),""),9,2)))+TIME(VALUE(MID(IFERROR(TRIM(INDEX($A197:$AJ197,MATCH(Lists!$L$15,$A$1:$AJ$1,0))&amp;""),""),12,2)),VALUE(MID(IFERROR(TRIM(INDEX($A197:$AJ197,MATCH(Lists!$L$15,$A$1:$AJ$1,0))&amp;""),""),15,2)),VALUE(MID(IFERROR(TRIM(INDEX($A197:$AJ197,MATCH(Lists!$L$15,$A$1:$AJ$1,0))&amp;""),""),18,2)))),""))</f>
        <v/>
      </c>
      <c r="BH197" s="22">
        <f>IF(AT197="","",IF(AL197="","New",AL197))</f>
        <v/>
      </c>
      <c r="BI197" s="22">
        <f>IF(AT197="",0,IF(OR(BH197="Hired",BH197="Not now"),0,1))</f>
        <v/>
      </c>
      <c r="BJ197" s="22">
        <f>IF(AT197="","",IF(COUNTIF(AN197:AQ197,"No")&gt;0,"Has a No",IF(COUNTIF(AN197:AQ197,"Yes")=4,"All yes","Still checking")))</f>
        <v/>
      </c>
      <c r="BK197" s="22">
        <f>IF(AT197="","",IF(AND(BH197="New",NOT(ISNUMBER(AM197)),ISNUMBER(BG197)),IF(Pipeline!$M$14-INT(BG197)&gt;Pipeline!$M$15,"Reply due",""),""))</f>
        <v/>
      </c>
      <c r="BL197" s="22">
        <f>IF(AT197="","",IF(AND(ISNUMBER(AM197),ISNUMBER(BG197)),MAX(0,AM197-INT(BG197)),""))</f>
        <v/>
      </c>
      <c r="BM197" s="22">
        <f>IF(BI197=0,0,IF(AND(OR('Shift match'!$B$5="",ISNUMBER(SEARCH('Shift match'!$B$5,AY197))),OR('Shift match'!$B$6="",ISNUMBER(SEARCH('Shift match'!$B$6,BA197)))),1,0))</f>
        <v/>
      </c>
      <c r="BN197" s="22">
        <f>IF(BM197=1,SUM($BM$2:BM197),"")</f>
        <v/>
      </c>
      <c r="BO197" s="22">
        <f>IF(AT197="",0,IF(AX197="",0,IF(COUNTIF($AX$2:AX197,AX197)=1,1,0)))</f>
        <v/>
      </c>
      <c r="BP197" s="22">
        <f>IF(BO197=1,SUM($BO$2:BO197),"")</f>
        <v/>
      </c>
    </row>
    <row r="198">
      <c r="AK198" s="19" t="n"/>
      <c r="AL198" s="24" t="n"/>
      <c r="AM198" s="25" t="n"/>
      <c r="AN198" s="24" t="n"/>
      <c r="AO198" s="24" t="n"/>
      <c r="AP198" s="24" t="n"/>
      <c r="AQ198" s="24" t="n"/>
      <c r="AR198" s="24" t="n"/>
      <c r="AS198" s="19" t="n"/>
      <c r="AT198" s="22">
        <f>IFERROR(TRIM(INDEX($A198:$AJ198,MATCH(Lists!$L$2,$A$1:$AJ$1,0))&amp;""),"")</f>
        <v/>
      </c>
      <c r="AU198" s="22">
        <f>IF(AT198="","",IFERROR(TRIM(INDEX($A198:$AJ198,MATCH(Lists!$L$3,$A$1:$AJ$1,0))&amp;""),""))</f>
        <v/>
      </c>
      <c r="AV198" s="22">
        <f>IF(AT198="","",LOWER(IFERROR(TRIM(INDEX($A198:$AJ198,MATCH(Lists!$L$4,$A$1:$AJ$1,0))&amp;""),"")))</f>
        <v/>
      </c>
      <c r="AW198" s="22">
        <f>IF(AT198="","",IFERROR(TRIM(INDEX($A198:$AJ198,MATCH(Lists!$L$5,$A$1:$AJ$1,0))&amp;""),""))</f>
        <v/>
      </c>
      <c r="AX198" s="22">
        <f>IF(AT198="","",IFERROR(TRIM(INDEX($A198:$AJ198,MATCH(Lists!$L$6,$A$1:$AJ$1,0))&amp;""),""))</f>
        <v/>
      </c>
      <c r="AY198" s="22">
        <f>IF(AT198="","",IFERROR(TRIM(INDEX($A198:$AJ198,MATCH(Lists!$L$7,$A$1:$AJ$1,0))&amp;""),""))</f>
        <v/>
      </c>
      <c r="AZ198" s="22">
        <f>IF(AT198="","",IFERROR(TRIM(INDEX($A198:$AJ198,MATCH(Lists!$L$8,$A$1:$AJ$1,0))&amp;""),""))</f>
        <v/>
      </c>
      <c r="BA198" s="22">
        <f>IF(AT198="","",IFERROR(TRIM(INDEX($A198:$AJ198,MATCH(Lists!$L$9,$A$1:$AJ$1,0))&amp;""),""))</f>
        <v/>
      </c>
      <c r="BB198" s="22">
        <f>IF(AT198="","",IFERROR(TRIM(INDEX($A198:$AJ198,MATCH(Lists!$L$10,$A$1:$AJ$1,0))&amp;""),""))</f>
        <v/>
      </c>
      <c r="BC198" s="22">
        <f>IF(AT198="","",IFERROR(TRIM(INDEX($A198:$AJ198,MATCH(Lists!$L$11,$A$1:$AJ$1,0))&amp;""),""))</f>
        <v/>
      </c>
      <c r="BD198" s="22">
        <f>IF(AT198="","",IFERROR(TRIM(INDEX($A198:$AJ198,MATCH(Lists!$L$12,$A$1:$AJ$1,0))&amp;""),""))</f>
        <v/>
      </c>
      <c r="BE198" s="23">
        <f>IF(AT198="","",IFERROR(IF(TRIM(INDEX($A198:$AJ198,MATCH(Lists!$L$13,$A$1:$AJ$1,0))&amp;"")="","",IF(ISNUMBER(INDEX($A198:$AJ198,MATCH(Lists!$L$13,$A$1:$AJ$1,0))),INT(INDEX($A198:$AJ198,MATCH(Lists!$L$13,$A$1:$AJ$1,0))),DATE(VALUE(LEFT(INDEX($A198:$AJ198,MATCH(Lists!$L$13,$A$1:$AJ$1,0)),4)),VALUE(MID(INDEX($A198:$AJ198,MATCH(Lists!$L$13,$A$1:$AJ$1,0)),6,2)),VALUE(MID(INDEX($A198:$AJ198,MATCH(Lists!$L$13,$A$1:$AJ$1,0)),9,2))))),""))</f>
        <v/>
      </c>
      <c r="BF198" s="22">
        <f>IF(AT198="","",IFERROR(TRIM(INDEX($A198:$AJ198,MATCH(Lists!$L$14,$A$1:$AJ$1,0))&amp;""),""))</f>
        <v/>
      </c>
      <c r="BG198" s="23">
        <f>IF(AT198="","",IFERROR(IF(ISNUMBER(INDEX($A198:$AJ198,MATCH(Lists!$L$15,$A$1:$AJ$1,0))),INDEX($A198:$AJ198,MATCH(Lists!$L$15,$A$1:$AJ$1,0)),DATE(VALUE(LEFT(IFERROR(TRIM(INDEX($A198:$AJ198,MATCH(Lists!$L$15,$A$1:$AJ$1,0))&amp;""),""),4)),VALUE(MID(IFERROR(TRIM(INDEX($A198:$AJ198,MATCH(Lists!$L$15,$A$1:$AJ$1,0))&amp;""),""),6,2)),VALUE(MID(IFERROR(TRIM(INDEX($A198:$AJ198,MATCH(Lists!$L$15,$A$1:$AJ$1,0))&amp;""),""),9,2)))+TIME(VALUE(MID(IFERROR(TRIM(INDEX($A198:$AJ198,MATCH(Lists!$L$15,$A$1:$AJ$1,0))&amp;""),""),12,2)),VALUE(MID(IFERROR(TRIM(INDEX($A198:$AJ198,MATCH(Lists!$L$15,$A$1:$AJ$1,0))&amp;""),""),15,2)),VALUE(MID(IFERROR(TRIM(INDEX($A198:$AJ198,MATCH(Lists!$L$15,$A$1:$AJ$1,0))&amp;""),""),18,2)))),""))</f>
        <v/>
      </c>
      <c r="BH198" s="22">
        <f>IF(AT198="","",IF(AL198="","New",AL198))</f>
        <v/>
      </c>
      <c r="BI198" s="22">
        <f>IF(AT198="",0,IF(OR(BH198="Hired",BH198="Not now"),0,1))</f>
        <v/>
      </c>
      <c r="BJ198" s="22">
        <f>IF(AT198="","",IF(COUNTIF(AN198:AQ198,"No")&gt;0,"Has a No",IF(COUNTIF(AN198:AQ198,"Yes")=4,"All yes","Still checking")))</f>
        <v/>
      </c>
      <c r="BK198" s="22">
        <f>IF(AT198="","",IF(AND(BH198="New",NOT(ISNUMBER(AM198)),ISNUMBER(BG198)),IF(Pipeline!$M$14-INT(BG198)&gt;Pipeline!$M$15,"Reply due",""),""))</f>
        <v/>
      </c>
      <c r="BL198" s="22">
        <f>IF(AT198="","",IF(AND(ISNUMBER(AM198),ISNUMBER(BG198)),MAX(0,AM198-INT(BG198)),""))</f>
        <v/>
      </c>
      <c r="BM198" s="22">
        <f>IF(BI198=0,0,IF(AND(OR('Shift match'!$B$5="",ISNUMBER(SEARCH('Shift match'!$B$5,AY198))),OR('Shift match'!$B$6="",ISNUMBER(SEARCH('Shift match'!$B$6,BA198)))),1,0))</f>
        <v/>
      </c>
      <c r="BN198" s="22">
        <f>IF(BM198=1,SUM($BM$2:BM198),"")</f>
        <v/>
      </c>
      <c r="BO198" s="22">
        <f>IF(AT198="",0,IF(AX198="",0,IF(COUNTIF($AX$2:AX198,AX198)=1,1,0)))</f>
        <v/>
      </c>
      <c r="BP198" s="22">
        <f>IF(BO198=1,SUM($BO$2:BO198),"")</f>
        <v/>
      </c>
    </row>
    <row r="199">
      <c r="AK199" s="19" t="n"/>
      <c r="AL199" s="24" t="n"/>
      <c r="AM199" s="25" t="n"/>
      <c r="AN199" s="24" t="n"/>
      <c r="AO199" s="24" t="n"/>
      <c r="AP199" s="24" t="n"/>
      <c r="AQ199" s="24" t="n"/>
      <c r="AR199" s="24" t="n"/>
      <c r="AS199" s="19" t="n"/>
      <c r="AT199" s="22">
        <f>IFERROR(TRIM(INDEX($A199:$AJ199,MATCH(Lists!$L$2,$A$1:$AJ$1,0))&amp;""),"")</f>
        <v/>
      </c>
      <c r="AU199" s="22">
        <f>IF(AT199="","",IFERROR(TRIM(INDEX($A199:$AJ199,MATCH(Lists!$L$3,$A$1:$AJ$1,0))&amp;""),""))</f>
        <v/>
      </c>
      <c r="AV199" s="22">
        <f>IF(AT199="","",LOWER(IFERROR(TRIM(INDEX($A199:$AJ199,MATCH(Lists!$L$4,$A$1:$AJ$1,0))&amp;""),"")))</f>
        <v/>
      </c>
      <c r="AW199" s="22">
        <f>IF(AT199="","",IFERROR(TRIM(INDEX($A199:$AJ199,MATCH(Lists!$L$5,$A$1:$AJ$1,0))&amp;""),""))</f>
        <v/>
      </c>
      <c r="AX199" s="22">
        <f>IF(AT199="","",IFERROR(TRIM(INDEX($A199:$AJ199,MATCH(Lists!$L$6,$A$1:$AJ$1,0))&amp;""),""))</f>
        <v/>
      </c>
      <c r="AY199" s="22">
        <f>IF(AT199="","",IFERROR(TRIM(INDEX($A199:$AJ199,MATCH(Lists!$L$7,$A$1:$AJ$1,0))&amp;""),""))</f>
        <v/>
      </c>
      <c r="AZ199" s="22">
        <f>IF(AT199="","",IFERROR(TRIM(INDEX($A199:$AJ199,MATCH(Lists!$L$8,$A$1:$AJ$1,0))&amp;""),""))</f>
        <v/>
      </c>
      <c r="BA199" s="22">
        <f>IF(AT199="","",IFERROR(TRIM(INDEX($A199:$AJ199,MATCH(Lists!$L$9,$A$1:$AJ$1,0))&amp;""),""))</f>
        <v/>
      </c>
      <c r="BB199" s="22">
        <f>IF(AT199="","",IFERROR(TRIM(INDEX($A199:$AJ199,MATCH(Lists!$L$10,$A$1:$AJ$1,0))&amp;""),""))</f>
        <v/>
      </c>
      <c r="BC199" s="22">
        <f>IF(AT199="","",IFERROR(TRIM(INDEX($A199:$AJ199,MATCH(Lists!$L$11,$A$1:$AJ$1,0))&amp;""),""))</f>
        <v/>
      </c>
      <c r="BD199" s="22">
        <f>IF(AT199="","",IFERROR(TRIM(INDEX($A199:$AJ199,MATCH(Lists!$L$12,$A$1:$AJ$1,0))&amp;""),""))</f>
        <v/>
      </c>
      <c r="BE199" s="23">
        <f>IF(AT199="","",IFERROR(IF(TRIM(INDEX($A199:$AJ199,MATCH(Lists!$L$13,$A$1:$AJ$1,0))&amp;"")="","",IF(ISNUMBER(INDEX($A199:$AJ199,MATCH(Lists!$L$13,$A$1:$AJ$1,0))),INT(INDEX($A199:$AJ199,MATCH(Lists!$L$13,$A$1:$AJ$1,0))),DATE(VALUE(LEFT(INDEX($A199:$AJ199,MATCH(Lists!$L$13,$A$1:$AJ$1,0)),4)),VALUE(MID(INDEX($A199:$AJ199,MATCH(Lists!$L$13,$A$1:$AJ$1,0)),6,2)),VALUE(MID(INDEX($A199:$AJ199,MATCH(Lists!$L$13,$A$1:$AJ$1,0)),9,2))))),""))</f>
        <v/>
      </c>
      <c r="BF199" s="22">
        <f>IF(AT199="","",IFERROR(TRIM(INDEX($A199:$AJ199,MATCH(Lists!$L$14,$A$1:$AJ$1,0))&amp;""),""))</f>
        <v/>
      </c>
      <c r="BG199" s="23">
        <f>IF(AT199="","",IFERROR(IF(ISNUMBER(INDEX($A199:$AJ199,MATCH(Lists!$L$15,$A$1:$AJ$1,0))),INDEX($A199:$AJ199,MATCH(Lists!$L$15,$A$1:$AJ$1,0)),DATE(VALUE(LEFT(IFERROR(TRIM(INDEX($A199:$AJ199,MATCH(Lists!$L$15,$A$1:$AJ$1,0))&amp;""),""),4)),VALUE(MID(IFERROR(TRIM(INDEX($A199:$AJ199,MATCH(Lists!$L$15,$A$1:$AJ$1,0))&amp;""),""),6,2)),VALUE(MID(IFERROR(TRIM(INDEX($A199:$AJ199,MATCH(Lists!$L$15,$A$1:$AJ$1,0))&amp;""),""),9,2)))+TIME(VALUE(MID(IFERROR(TRIM(INDEX($A199:$AJ199,MATCH(Lists!$L$15,$A$1:$AJ$1,0))&amp;""),""),12,2)),VALUE(MID(IFERROR(TRIM(INDEX($A199:$AJ199,MATCH(Lists!$L$15,$A$1:$AJ$1,0))&amp;""),""),15,2)),VALUE(MID(IFERROR(TRIM(INDEX($A199:$AJ199,MATCH(Lists!$L$15,$A$1:$AJ$1,0))&amp;""),""),18,2)))),""))</f>
        <v/>
      </c>
      <c r="BH199" s="22">
        <f>IF(AT199="","",IF(AL199="","New",AL199))</f>
        <v/>
      </c>
      <c r="BI199" s="22">
        <f>IF(AT199="",0,IF(OR(BH199="Hired",BH199="Not now"),0,1))</f>
        <v/>
      </c>
      <c r="BJ199" s="22">
        <f>IF(AT199="","",IF(COUNTIF(AN199:AQ199,"No")&gt;0,"Has a No",IF(COUNTIF(AN199:AQ199,"Yes")=4,"All yes","Still checking")))</f>
        <v/>
      </c>
      <c r="BK199" s="22">
        <f>IF(AT199="","",IF(AND(BH199="New",NOT(ISNUMBER(AM199)),ISNUMBER(BG199)),IF(Pipeline!$M$14-INT(BG199)&gt;Pipeline!$M$15,"Reply due",""),""))</f>
        <v/>
      </c>
      <c r="BL199" s="22">
        <f>IF(AT199="","",IF(AND(ISNUMBER(AM199),ISNUMBER(BG199)),MAX(0,AM199-INT(BG199)),""))</f>
        <v/>
      </c>
      <c r="BM199" s="22">
        <f>IF(BI199=0,0,IF(AND(OR('Shift match'!$B$5="",ISNUMBER(SEARCH('Shift match'!$B$5,AY199))),OR('Shift match'!$B$6="",ISNUMBER(SEARCH('Shift match'!$B$6,BA199)))),1,0))</f>
        <v/>
      </c>
      <c r="BN199" s="22">
        <f>IF(BM199=1,SUM($BM$2:BM199),"")</f>
        <v/>
      </c>
      <c r="BO199" s="22">
        <f>IF(AT199="",0,IF(AX199="",0,IF(COUNTIF($AX$2:AX199,AX199)=1,1,0)))</f>
        <v/>
      </c>
      <c r="BP199" s="22">
        <f>IF(BO199=1,SUM($BO$2:BO199),"")</f>
        <v/>
      </c>
    </row>
    <row r="200">
      <c r="AK200" s="19" t="n"/>
      <c r="AL200" s="24" t="n"/>
      <c r="AM200" s="25" t="n"/>
      <c r="AN200" s="24" t="n"/>
      <c r="AO200" s="24" t="n"/>
      <c r="AP200" s="24" t="n"/>
      <c r="AQ200" s="24" t="n"/>
      <c r="AR200" s="24" t="n"/>
      <c r="AS200" s="19" t="n"/>
      <c r="AT200" s="22">
        <f>IFERROR(TRIM(INDEX($A200:$AJ200,MATCH(Lists!$L$2,$A$1:$AJ$1,0))&amp;""),"")</f>
        <v/>
      </c>
      <c r="AU200" s="22">
        <f>IF(AT200="","",IFERROR(TRIM(INDEX($A200:$AJ200,MATCH(Lists!$L$3,$A$1:$AJ$1,0))&amp;""),""))</f>
        <v/>
      </c>
      <c r="AV200" s="22">
        <f>IF(AT200="","",LOWER(IFERROR(TRIM(INDEX($A200:$AJ200,MATCH(Lists!$L$4,$A$1:$AJ$1,0))&amp;""),"")))</f>
        <v/>
      </c>
      <c r="AW200" s="22">
        <f>IF(AT200="","",IFERROR(TRIM(INDEX($A200:$AJ200,MATCH(Lists!$L$5,$A$1:$AJ$1,0))&amp;""),""))</f>
        <v/>
      </c>
      <c r="AX200" s="22">
        <f>IF(AT200="","",IFERROR(TRIM(INDEX($A200:$AJ200,MATCH(Lists!$L$6,$A$1:$AJ$1,0))&amp;""),""))</f>
        <v/>
      </c>
      <c r="AY200" s="22">
        <f>IF(AT200="","",IFERROR(TRIM(INDEX($A200:$AJ200,MATCH(Lists!$L$7,$A$1:$AJ$1,0))&amp;""),""))</f>
        <v/>
      </c>
      <c r="AZ200" s="22">
        <f>IF(AT200="","",IFERROR(TRIM(INDEX($A200:$AJ200,MATCH(Lists!$L$8,$A$1:$AJ$1,0))&amp;""),""))</f>
        <v/>
      </c>
      <c r="BA200" s="22">
        <f>IF(AT200="","",IFERROR(TRIM(INDEX($A200:$AJ200,MATCH(Lists!$L$9,$A$1:$AJ$1,0))&amp;""),""))</f>
        <v/>
      </c>
      <c r="BB200" s="22">
        <f>IF(AT200="","",IFERROR(TRIM(INDEX($A200:$AJ200,MATCH(Lists!$L$10,$A$1:$AJ$1,0))&amp;""),""))</f>
        <v/>
      </c>
      <c r="BC200" s="22">
        <f>IF(AT200="","",IFERROR(TRIM(INDEX($A200:$AJ200,MATCH(Lists!$L$11,$A$1:$AJ$1,0))&amp;""),""))</f>
        <v/>
      </c>
      <c r="BD200" s="22">
        <f>IF(AT200="","",IFERROR(TRIM(INDEX($A200:$AJ200,MATCH(Lists!$L$12,$A$1:$AJ$1,0))&amp;""),""))</f>
        <v/>
      </c>
      <c r="BE200" s="23">
        <f>IF(AT200="","",IFERROR(IF(TRIM(INDEX($A200:$AJ200,MATCH(Lists!$L$13,$A$1:$AJ$1,0))&amp;"")="","",IF(ISNUMBER(INDEX($A200:$AJ200,MATCH(Lists!$L$13,$A$1:$AJ$1,0))),INT(INDEX($A200:$AJ200,MATCH(Lists!$L$13,$A$1:$AJ$1,0))),DATE(VALUE(LEFT(INDEX($A200:$AJ200,MATCH(Lists!$L$13,$A$1:$AJ$1,0)),4)),VALUE(MID(INDEX($A200:$AJ200,MATCH(Lists!$L$13,$A$1:$AJ$1,0)),6,2)),VALUE(MID(INDEX($A200:$AJ200,MATCH(Lists!$L$13,$A$1:$AJ$1,0)),9,2))))),""))</f>
        <v/>
      </c>
      <c r="BF200" s="22">
        <f>IF(AT200="","",IFERROR(TRIM(INDEX($A200:$AJ200,MATCH(Lists!$L$14,$A$1:$AJ$1,0))&amp;""),""))</f>
        <v/>
      </c>
      <c r="BG200" s="23">
        <f>IF(AT200="","",IFERROR(IF(ISNUMBER(INDEX($A200:$AJ200,MATCH(Lists!$L$15,$A$1:$AJ$1,0))),INDEX($A200:$AJ200,MATCH(Lists!$L$15,$A$1:$AJ$1,0)),DATE(VALUE(LEFT(IFERROR(TRIM(INDEX($A200:$AJ200,MATCH(Lists!$L$15,$A$1:$AJ$1,0))&amp;""),""),4)),VALUE(MID(IFERROR(TRIM(INDEX($A200:$AJ200,MATCH(Lists!$L$15,$A$1:$AJ$1,0))&amp;""),""),6,2)),VALUE(MID(IFERROR(TRIM(INDEX($A200:$AJ200,MATCH(Lists!$L$15,$A$1:$AJ$1,0))&amp;""),""),9,2)))+TIME(VALUE(MID(IFERROR(TRIM(INDEX($A200:$AJ200,MATCH(Lists!$L$15,$A$1:$AJ$1,0))&amp;""),""),12,2)),VALUE(MID(IFERROR(TRIM(INDEX($A200:$AJ200,MATCH(Lists!$L$15,$A$1:$AJ$1,0))&amp;""),""),15,2)),VALUE(MID(IFERROR(TRIM(INDEX($A200:$AJ200,MATCH(Lists!$L$15,$A$1:$AJ$1,0))&amp;""),""),18,2)))),""))</f>
        <v/>
      </c>
      <c r="BH200" s="22">
        <f>IF(AT200="","",IF(AL200="","New",AL200))</f>
        <v/>
      </c>
      <c r="BI200" s="22">
        <f>IF(AT200="",0,IF(OR(BH200="Hired",BH200="Not now"),0,1))</f>
        <v/>
      </c>
      <c r="BJ200" s="22">
        <f>IF(AT200="","",IF(COUNTIF(AN200:AQ200,"No")&gt;0,"Has a No",IF(COUNTIF(AN200:AQ200,"Yes")=4,"All yes","Still checking")))</f>
        <v/>
      </c>
      <c r="BK200" s="22">
        <f>IF(AT200="","",IF(AND(BH200="New",NOT(ISNUMBER(AM200)),ISNUMBER(BG200)),IF(Pipeline!$M$14-INT(BG200)&gt;Pipeline!$M$15,"Reply due",""),""))</f>
        <v/>
      </c>
      <c r="BL200" s="22">
        <f>IF(AT200="","",IF(AND(ISNUMBER(AM200),ISNUMBER(BG200)),MAX(0,AM200-INT(BG200)),""))</f>
        <v/>
      </c>
      <c r="BM200" s="22">
        <f>IF(BI200=0,0,IF(AND(OR('Shift match'!$B$5="",ISNUMBER(SEARCH('Shift match'!$B$5,AY200))),OR('Shift match'!$B$6="",ISNUMBER(SEARCH('Shift match'!$B$6,BA200)))),1,0))</f>
        <v/>
      </c>
      <c r="BN200" s="22">
        <f>IF(BM200=1,SUM($BM$2:BM200),"")</f>
        <v/>
      </c>
      <c r="BO200" s="22">
        <f>IF(AT200="",0,IF(AX200="",0,IF(COUNTIF($AX$2:AX200,AX200)=1,1,0)))</f>
        <v/>
      </c>
      <c r="BP200" s="22">
        <f>IF(BO200=1,SUM($BO$2:BO200),"")</f>
        <v/>
      </c>
    </row>
    <row r="201">
      <c r="AK201" s="19" t="n"/>
      <c r="AL201" s="24" t="n"/>
      <c r="AM201" s="25" t="n"/>
      <c r="AN201" s="24" t="n"/>
      <c r="AO201" s="24" t="n"/>
      <c r="AP201" s="24" t="n"/>
      <c r="AQ201" s="24" t="n"/>
      <c r="AR201" s="24" t="n"/>
      <c r="AS201" s="19" t="n"/>
      <c r="AT201" s="22">
        <f>IFERROR(TRIM(INDEX($A201:$AJ201,MATCH(Lists!$L$2,$A$1:$AJ$1,0))&amp;""),"")</f>
        <v/>
      </c>
      <c r="AU201" s="22">
        <f>IF(AT201="","",IFERROR(TRIM(INDEX($A201:$AJ201,MATCH(Lists!$L$3,$A$1:$AJ$1,0))&amp;""),""))</f>
        <v/>
      </c>
      <c r="AV201" s="22">
        <f>IF(AT201="","",LOWER(IFERROR(TRIM(INDEX($A201:$AJ201,MATCH(Lists!$L$4,$A$1:$AJ$1,0))&amp;""),"")))</f>
        <v/>
      </c>
      <c r="AW201" s="22">
        <f>IF(AT201="","",IFERROR(TRIM(INDEX($A201:$AJ201,MATCH(Lists!$L$5,$A$1:$AJ$1,0))&amp;""),""))</f>
        <v/>
      </c>
      <c r="AX201" s="22">
        <f>IF(AT201="","",IFERROR(TRIM(INDEX($A201:$AJ201,MATCH(Lists!$L$6,$A$1:$AJ$1,0))&amp;""),""))</f>
        <v/>
      </c>
      <c r="AY201" s="22">
        <f>IF(AT201="","",IFERROR(TRIM(INDEX($A201:$AJ201,MATCH(Lists!$L$7,$A$1:$AJ$1,0))&amp;""),""))</f>
        <v/>
      </c>
      <c r="AZ201" s="22">
        <f>IF(AT201="","",IFERROR(TRIM(INDEX($A201:$AJ201,MATCH(Lists!$L$8,$A$1:$AJ$1,0))&amp;""),""))</f>
        <v/>
      </c>
      <c r="BA201" s="22">
        <f>IF(AT201="","",IFERROR(TRIM(INDEX($A201:$AJ201,MATCH(Lists!$L$9,$A$1:$AJ$1,0))&amp;""),""))</f>
        <v/>
      </c>
      <c r="BB201" s="22">
        <f>IF(AT201="","",IFERROR(TRIM(INDEX($A201:$AJ201,MATCH(Lists!$L$10,$A$1:$AJ$1,0))&amp;""),""))</f>
        <v/>
      </c>
      <c r="BC201" s="22">
        <f>IF(AT201="","",IFERROR(TRIM(INDEX($A201:$AJ201,MATCH(Lists!$L$11,$A$1:$AJ$1,0))&amp;""),""))</f>
        <v/>
      </c>
      <c r="BD201" s="22">
        <f>IF(AT201="","",IFERROR(TRIM(INDEX($A201:$AJ201,MATCH(Lists!$L$12,$A$1:$AJ$1,0))&amp;""),""))</f>
        <v/>
      </c>
      <c r="BE201" s="23">
        <f>IF(AT201="","",IFERROR(IF(TRIM(INDEX($A201:$AJ201,MATCH(Lists!$L$13,$A$1:$AJ$1,0))&amp;"")="","",IF(ISNUMBER(INDEX($A201:$AJ201,MATCH(Lists!$L$13,$A$1:$AJ$1,0))),INT(INDEX($A201:$AJ201,MATCH(Lists!$L$13,$A$1:$AJ$1,0))),DATE(VALUE(LEFT(INDEX($A201:$AJ201,MATCH(Lists!$L$13,$A$1:$AJ$1,0)),4)),VALUE(MID(INDEX($A201:$AJ201,MATCH(Lists!$L$13,$A$1:$AJ$1,0)),6,2)),VALUE(MID(INDEX($A201:$AJ201,MATCH(Lists!$L$13,$A$1:$AJ$1,0)),9,2))))),""))</f>
        <v/>
      </c>
      <c r="BF201" s="22">
        <f>IF(AT201="","",IFERROR(TRIM(INDEX($A201:$AJ201,MATCH(Lists!$L$14,$A$1:$AJ$1,0))&amp;""),""))</f>
        <v/>
      </c>
      <c r="BG201" s="23">
        <f>IF(AT201="","",IFERROR(IF(ISNUMBER(INDEX($A201:$AJ201,MATCH(Lists!$L$15,$A$1:$AJ$1,0))),INDEX($A201:$AJ201,MATCH(Lists!$L$15,$A$1:$AJ$1,0)),DATE(VALUE(LEFT(IFERROR(TRIM(INDEX($A201:$AJ201,MATCH(Lists!$L$15,$A$1:$AJ$1,0))&amp;""),""),4)),VALUE(MID(IFERROR(TRIM(INDEX($A201:$AJ201,MATCH(Lists!$L$15,$A$1:$AJ$1,0))&amp;""),""),6,2)),VALUE(MID(IFERROR(TRIM(INDEX($A201:$AJ201,MATCH(Lists!$L$15,$A$1:$AJ$1,0))&amp;""),""),9,2)))+TIME(VALUE(MID(IFERROR(TRIM(INDEX($A201:$AJ201,MATCH(Lists!$L$15,$A$1:$AJ$1,0))&amp;""),""),12,2)),VALUE(MID(IFERROR(TRIM(INDEX($A201:$AJ201,MATCH(Lists!$L$15,$A$1:$AJ$1,0))&amp;""),""),15,2)),VALUE(MID(IFERROR(TRIM(INDEX($A201:$AJ201,MATCH(Lists!$L$15,$A$1:$AJ$1,0))&amp;""),""),18,2)))),""))</f>
        <v/>
      </c>
      <c r="BH201" s="22">
        <f>IF(AT201="","",IF(AL201="","New",AL201))</f>
        <v/>
      </c>
      <c r="BI201" s="22">
        <f>IF(AT201="",0,IF(OR(BH201="Hired",BH201="Not now"),0,1))</f>
        <v/>
      </c>
      <c r="BJ201" s="22">
        <f>IF(AT201="","",IF(COUNTIF(AN201:AQ201,"No")&gt;0,"Has a No",IF(COUNTIF(AN201:AQ201,"Yes")=4,"All yes","Still checking")))</f>
        <v/>
      </c>
      <c r="BK201" s="22">
        <f>IF(AT201="","",IF(AND(BH201="New",NOT(ISNUMBER(AM201)),ISNUMBER(BG201)),IF(Pipeline!$M$14-INT(BG201)&gt;Pipeline!$M$15,"Reply due",""),""))</f>
        <v/>
      </c>
      <c r="BL201" s="22">
        <f>IF(AT201="","",IF(AND(ISNUMBER(AM201),ISNUMBER(BG201)),MAX(0,AM201-INT(BG201)),""))</f>
        <v/>
      </c>
      <c r="BM201" s="22">
        <f>IF(BI201=0,0,IF(AND(OR('Shift match'!$B$5="",ISNUMBER(SEARCH('Shift match'!$B$5,AY201))),OR('Shift match'!$B$6="",ISNUMBER(SEARCH('Shift match'!$B$6,BA201)))),1,0))</f>
        <v/>
      </c>
      <c r="BN201" s="22">
        <f>IF(BM201=1,SUM($BM$2:BM201),"")</f>
        <v/>
      </c>
      <c r="BO201" s="22">
        <f>IF(AT201="",0,IF(AX201="",0,IF(COUNTIF($AX$2:AX201,AX201)=1,1,0)))</f>
        <v/>
      </c>
      <c r="BP201" s="22">
        <f>IF(BO201=1,SUM($BO$2:BO201),"")</f>
        <v/>
      </c>
    </row>
    <row r="202">
      <c r="AK202" s="19" t="n"/>
      <c r="AL202" s="24" t="n"/>
      <c r="AM202" s="25" t="n"/>
      <c r="AN202" s="24" t="n"/>
      <c r="AO202" s="24" t="n"/>
      <c r="AP202" s="24" t="n"/>
      <c r="AQ202" s="24" t="n"/>
      <c r="AR202" s="24" t="n"/>
      <c r="AS202" s="19" t="n"/>
      <c r="AT202" s="22">
        <f>IFERROR(TRIM(INDEX($A202:$AJ202,MATCH(Lists!$L$2,$A$1:$AJ$1,0))&amp;""),"")</f>
        <v/>
      </c>
      <c r="AU202" s="22">
        <f>IF(AT202="","",IFERROR(TRIM(INDEX($A202:$AJ202,MATCH(Lists!$L$3,$A$1:$AJ$1,0))&amp;""),""))</f>
        <v/>
      </c>
      <c r="AV202" s="22">
        <f>IF(AT202="","",LOWER(IFERROR(TRIM(INDEX($A202:$AJ202,MATCH(Lists!$L$4,$A$1:$AJ$1,0))&amp;""),"")))</f>
        <v/>
      </c>
      <c r="AW202" s="22">
        <f>IF(AT202="","",IFERROR(TRIM(INDEX($A202:$AJ202,MATCH(Lists!$L$5,$A$1:$AJ$1,0))&amp;""),""))</f>
        <v/>
      </c>
      <c r="AX202" s="22">
        <f>IF(AT202="","",IFERROR(TRIM(INDEX($A202:$AJ202,MATCH(Lists!$L$6,$A$1:$AJ$1,0))&amp;""),""))</f>
        <v/>
      </c>
      <c r="AY202" s="22">
        <f>IF(AT202="","",IFERROR(TRIM(INDEX($A202:$AJ202,MATCH(Lists!$L$7,$A$1:$AJ$1,0))&amp;""),""))</f>
        <v/>
      </c>
      <c r="AZ202" s="22">
        <f>IF(AT202="","",IFERROR(TRIM(INDEX($A202:$AJ202,MATCH(Lists!$L$8,$A$1:$AJ$1,0))&amp;""),""))</f>
        <v/>
      </c>
      <c r="BA202" s="22">
        <f>IF(AT202="","",IFERROR(TRIM(INDEX($A202:$AJ202,MATCH(Lists!$L$9,$A$1:$AJ$1,0))&amp;""),""))</f>
        <v/>
      </c>
      <c r="BB202" s="22">
        <f>IF(AT202="","",IFERROR(TRIM(INDEX($A202:$AJ202,MATCH(Lists!$L$10,$A$1:$AJ$1,0))&amp;""),""))</f>
        <v/>
      </c>
      <c r="BC202" s="22">
        <f>IF(AT202="","",IFERROR(TRIM(INDEX($A202:$AJ202,MATCH(Lists!$L$11,$A$1:$AJ$1,0))&amp;""),""))</f>
        <v/>
      </c>
      <c r="BD202" s="22">
        <f>IF(AT202="","",IFERROR(TRIM(INDEX($A202:$AJ202,MATCH(Lists!$L$12,$A$1:$AJ$1,0))&amp;""),""))</f>
        <v/>
      </c>
      <c r="BE202" s="23">
        <f>IF(AT202="","",IFERROR(IF(TRIM(INDEX($A202:$AJ202,MATCH(Lists!$L$13,$A$1:$AJ$1,0))&amp;"")="","",IF(ISNUMBER(INDEX($A202:$AJ202,MATCH(Lists!$L$13,$A$1:$AJ$1,0))),INT(INDEX($A202:$AJ202,MATCH(Lists!$L$13,$A$1:$AJ$1,0))),DATE(VALUE(LEFT(INDEX($A202:$AJ202,MATCH(Lists!$L$13,$A$1:$AJ$1,0)),4)),VALUE(MID(INDEX($A202:$AJ202,MATCH(Lists!$L$13,$A$1:$AJ$1,0)),6,2)),VALUE(MID(INDEX($A202:$AJ202,MATCH(Lists!$L$13,$A$1:$AJ$1,0)),9,2))))),""))</f>
        <v/>
      </c>
      <c r="BF202" s="22">
        <f>IF(AT202="","",IFERROR(TRIM(INDEX($A202:$AJ202,MATCH(Lists!$L$14,$A$1:$AJ$1,0))&amp;""),""))</f>
        <v/>
      </c>
      <c r="BG202" s="23">
        <f>IF(AT202="","",IFERROR(IF(ISNUMBER(INDEX($A202:$AJ202,MATCH(Lists!$L$15,$A$1:$AJ$1,0))),INDEX($A202:$AJ202,MATCH(Lists!$L$15,$A$1:$AJ$1,0)),DATE(VALUE(LEFT(IFERROR(TRIM(INDEX($A202:$AJ202,MATCH(Lists!$L$15,$A$1:$AJ$1,0))&amp;""),""),4)),VALUE(MID(IFERROR(TRIM(INDEX($A202:$AJ202,MATCH(Lists!$L$15,$A$1:$AJ$1,0))&amp;""),""),6,2)),VALUE(MID(IFERROR(TRIM(INDEX($A202:$AJ202,MATCH(Lists!$L$15,$A$1:$AJ$1,0))&amp;""),""),9,2)))+TIME(VALUE(MID(IFERROR(TRIM(INDEX($A202:$AJ202,MATCH(Lists!$L$15,$A$1:$AJ$1,0))&amp;""),""),12,2)),VALUE(MID(IFERROR(TRIM(INDEX($A202:$AJ202,MATCH(Lists!$L$15,$A$1:$AJ$1,0))&amp;""),""),15,2)),VALUE(MID(IFERROR(TRIM(INDEX($A202:$AJ202,MATCH(Lists!$L$15,$A$1:$AJ$1,0))&amp;""),""),18,2)))),""))</f>
        <v/>
      </c>
      <c r="BH202" s="22">
        <f>IF(AT202="","",IF(AL202="","New",AL202))</f>
        <v/>
      </c>
      <c r="BI202" s="22">
        <f>IF(AT202="",0,IF(OR(BH202="Hired",BH202="Not now"),0,1))</f>
        <v/>
      </c>
      <c r="BJ202" s="22">
        <f>IF(AT202="","",IF(COUNTIF(AN202:AQ202,"No")&gt;0,"Has a No",IF(COUNTIF(AN202:AQ202,"Yes")=4,"All yes","Still checking")))</f>
        <v/>
      </c>
      <c r="BK202" s="22">
        <f>IF(AT202="","",IF(AND(BH202="New",NOT(ISNUMBER(AM202)),ISNUMBER(BG202)),IF(Pipeline!$M$14-INT(BG202)&gt;Pipeline!$M$15,"Reply due",""),""))</f>
        <v/>
      </c>
      <c r="BL202" s="22">
        <f>IF(AT202="","",IF(AND(ISNUMBER(AM202),ISNUMBER(BG202)),MAX(0,AM202-INT(BG202)),""))</f>
        <v/>
      </c>
      <c r="BM202" s="22">
        <f>IF(BI202=0,0,IF(AND(OR('Shift match'!$B$5="",ISNUMBER(SEARCH('Shift match'!$B$5,AY202))),OR('Shift match'!$B$6="",ISNUMBER(SEARCH('Shift match'!$B$6,BA202)))),1,0))</f>
        <v/>
      </c>
      <c r="BN202" s="22">
        <f>IF(BM202=1,SUM($BM$2:BM202),"")</f>
        <v/>
      </c>
      <c r="BO202" s="22">
        <f>IF(AT202="",0,IF(AX202="",0,IF(COUNTIF($AX$2:AX202,AX202)=1,1,0)))</f>
        <v/>
      </c>
      <c r="BP202" s="22">
        <f>IF(BO202=1,SUM($BO$2:BO202),"")</f>
        <v/>
      </c>
    </row>
    <row r="203">
      <c r="AK203" s="19" t="n"/>
      <c r="AL203" s="24" t="n"/>
      <c r="AM203" s="25" t="n"/>
      <c r="AN203" s="24" t="n"/>
      <c r="AO203" s="24" t="n"/>
      <c r="AP203" s="24" t="n"/>
      <c r="AQ203" s="24" t="n"/>
      <c r="AR203" s="24" t="n"/>
      <c r="AS203" s="19" t="n"/>
      <c r="AT203" s="22">
        <f>IFERROR(TRIM(INDEX($A203:$AJ203,MATCH(Lists!$L$2,$A$1:$AJ$1,0))&amp;""),"")</f>
        <v/>
      </c>
      <c r="AU203" s="22">
        <f>IF(AT203="","",IFERROR(TRIM(INDEX($A203:$AJ203,MATCH(Lists!$L$3,$A$1:$AJ$1,0))&amp;""),""))</f>
        <v/>
      </c>
      <c r="AV203" s="22">
        <f>IF(AT203="","",LOWER(IFERROR(TRIM(INDEX($A203:$AJ203,MATCH(Lists!$L$4,$A$1:$AJ$1,0))&amp;""),"")))</f>
        <v/>
      </c>
      <c r="AW203" s="22">
        <f>IF(AT203="","",IFERROR(TRIM(INDEX($A203:$AJ203,MATCH(Lists!$L$5,$A$1:$AJ$1,0))&amp;""),""))</f>
        <v/>
      </c>
      <c r="AX203" s="22">
        <f>IF(AT203="","",IFERROR(TRIM(INDEX($A203:$AJ203,MATCH(Lists!$L$6,$A$1:$AJ$1,0))&amp;""),""))</f>
        <v/>
      </c>
      <c r="AY203" s="22">
        <f>IF(AT203="","",IFERROR(TRIM(INDEX($A203:$AJ203,MATCH(Lists!$L$7,$A$1:$AJ$1,0))&amp;""),""))</f>
        <v/>
      </c>
      <c r="AZ203" s="22">
        <f>IF(AT203="","",IFERROR(TRIM(INDEX($A203:$AJ203,MATCH(Lists!$L$8,$A$1:$AJ$1,0))&amp;""),""))</f>
        <v/>
      </c>
      <c r="BA203" s="22">
        <f>IF(AT203="","",IFERROR(TRIM(INDEX($A203:$AJ203,MATCH(Lists!$L$9,$A$1:$AJ$1,0))&amp;""),""))</f>
        <v/>
      </c>
      <c r="BB203" s="22">
        <f>IF(AT203="","",IFERROR(TRIM(INDEX($A203:$AJ203,MATCH(Lists!$L$10,$A$1:$AJ$1,0))&amp;""),""))</f>
        <v/>
      </c>
      <c r="BC203" s="22">
        <f>IF(AT203="","",IFERROR(TRIM(INDEX($A203:$AJ203,MATCH(Lists!$L$11,$A$1:$AJ$1,0))&amp;""),""))</f>
        <v/>
      </c>
      <c r="BD203" s="22">
        <f>IF(AT203="","",IFERROR(TRIM(INDEX($A203:$AJ203,MATCH(Lists!$L$12,$A$1:$AJ$1,0))&amp;""),""))</f>
        <v/>
      </c>
      <c r="BE203" s="23">
        <f>IF(AT203="","",IFERROR(IF(TRIM(INDEX($A203:$AJ203,MATCH(Lists!$L$13,$A$1:$AJ$1,0))&amp;"")="","",IF(ISNUMBER(INDEX($A203:$AJ203,MATCH(Lists!$L$13,$A$1:$AJ$1,0))),INT(INDEX($A203:$AJ203,MATCH(Lists!$L$13,$A$1:$AJ$1,0))),DATE(VALUE(LEFT(INDEX($A203:$AJ203,MATCH(Lists!$L$13,$A$1:$AJ$1,0)),4)),VALUE(MID(INDEX($A203:$AJ203,MATCH(Lists!$L$13,$A$1:$AJ$1,0)),6,2)),VALUE(MID(INDEX($A203:$AJ203,MATCH(Lists!$L$13,$A$1:$AJ$1,0)),9,2))))),""))</f>
        <v/>
      </c>
      <c r="BF203" s="22">
        <f>IF(AT203="","",IFERROR(TRIM(INDEX($A203:$AJ203,MATCH(Lists!$L$14,$A$1:$AJ$1,0))&amp;""),""))</f>
        <v/>
      </c>
      <c r="BG203" s="23">
        <f>IF(AT203="","",IFERROR(IF(ISNUMBER(INDEX($A203:$AJ203,MATCH(Lists!$L$15,$A$1:$AJ$1,0))),INDEX($A203:$AJ203,MATCH(Lists!$L$15,$A$1:$AJ$1,0)),DATE(VALUE(LEFT(IFERROR(TRIM(INDEX($A203:$AJ203,MATCH(Lists!$L$15,$A$1:$AJ$1,0))&amp;""),""),4)),VALUE(MID(IFERROR(TRIM(INDEX($A203:$AJ203,MATCH(Lists!$L$15,$A$1:$AJ$1,0))&amp;""),""),6,2)),VALUE(MID(IFERROR(TRIM(INDEX($A203:$AJ203,MATCH(Lists!$L$15,$A$1:$AJ$1,0))&amp;""),""),9,2)))+TIME(VALUE(MID(IFERROR(TRIM(INDEX($A203:$AJ203,MATCH(Lists!$L$15,$A$1:$AJ$1,0))&amp;""),""),12,2)),VALUE(MID(IFERROR(TRIM(INDEX($A203:$AJ203,MATCH(Lists!$L$15,$A$1:$AJ$1,0))&amp;""),""),15,2)),VALUE(MID(IFERROR(TRIM(INDEX($A203:$AJ203,MATCH(Lists!$L$15,$A$1:$AJ$1,0))&amp;""),""),18,2)))),""))</f>
        <v/>
      </c>
      <c r="BH203" s="22">
        <f>IF(AT203="","",IF(AL203="","New",AL203))</f>
        <v/>
      </c>
      <c r="BI203" s="22">
        <f>IF(AT203="",0,IF(OR(BH203="Hired",BH203="Not now"),0,1))</f>
        <v/>
      </c>
      <c r="BJ203" s="22">
        <f>IF(AT203="","",IF(COUNTIF(AN203:AQ203,"No")&gt;0,"Has a No",IF(COUNTIF(AN203:AQ203,"Yes")=4,"All yes","Still checking")))</f>
        <v/>
      </c>
      <c r="BK203" s="22">
        <f>IF(AT203="","",IF(AND(BH203="New",NOT(ISNUMBER(AM203)),ISNUMBER(BG203)),IF(Pipeline!$M$14-INT(BG203)&gt;Pipeline!$M$15,"Reply due",""),""))</f>
        <v/>
      </c>
      <c r="BL203" s="22">
        <f>IF(AT203="","",IF(AND(ISNUMBER(AM203),ISNUMBER(BG203)),MAX(0,AM203-INT(BG203)),""))</f>
        <v/>
      </c>
      <c r="BM203" s="22">
        <f>IF(BI203=0,0,IF(AND(OR('Shift match'!$B$5="",ISNUMBER(SEARCH('Shift match'!$B$5,AY203))),OR('Shift match'!$B$6="",ISNUMBER(SEARCH('Shift match'!$B$6,BA203)))),1,0))</f>
        <v/>
      </c>
      <c r="BN203" s="22">
        <f>IF(BM203=1,SUM($BM$2:BM203),"")</f>
        <v/>
      </c>
      <c r="BO203" s="22">
        <f>IF(AT203="",0,IF(AX203="",0,IF(COUNTIF($AX$2:AX203,AX203)=1,1,0)))</f>
        <v/>
      </c>
      <c r="BP203" s="22">
        <f>IF(BO203=1,SUM($BO$2:BO203),"")</f>
        <v/>
      </c>
    </row>
    <row r="204">
      <c r="AK204" s="19" t="n"/>
      <c r="AL204" s="24" t="n"/>
      <c r="AM204" s="25" t="n"/>
      <c r="AN204" s="24" t="n"/>
      <c r="AO204" s="24" t="n"/>
      <c r="AP204" s="24" t="n"/>
      <c r="AQ204" s="24" t="n"/>
      <c r="AR204" s="24" t="n"/>
      <c r="AS204" s="19" t="n"/>
      <c r="AT204" s="22">
        <f>IFERROR(TRIM(INDEX($A204:$AJ204,MATCH(Lists!$L$2,$A$1:$AJ$1,0))&amp;""),"")</f>
        <v/>
      </c>
      <c r="AU204" s="22">
        <f>IF(AT204="","",IFERROR(TRIM(INDEX($A204:$AJ204,MATCH(Lists!$L$3,$A$1:$AJ$1,0))&amp;""),""))</f>
        <v/>
      </c>
      <c r="AV204" s="22">
        <f>IF(AT204="","",LOWER(IFERROR(TRIM(INDEX($A204:$AJ204,MATCH(Lists!$L$4,$A$1:$AJ$1,0))&amp;""),"")))</f>
        <v/>
      </c>
      <c r="AW204" s="22">
        <f>IF(AT204="","",IFERROR(TRIM(INDEX($A204:$AJ204,MATCH(Lists!$L$5,$A$1:$AJ$1,0))&amp;""),""))</f>
        <v/>
      </c>
      <c r="AX204" s="22">
        <f>IF(AT204="","",IFERROR(TRIM(INDEX($A204:$AJ204,MATCH(Lists!$L$6,$A$1:$AJ$1,0))&amp;""),""))</f>
        <v/>
      </c>
      <c r="AY204" s="22">
        <f>IF(AT204="","",IFERROR(TRIM(INDEX($A204:$AJ204,MATCH(Lists!$L$7,$A$1:$AJ$1,0))&amp;""),""))</f>
        <v/>
      </c>
      <c r="AZ204" s="22">
        <f>IF(AT204="","",IFERROR(TRIM(INDEX($A204:$AJ204,MATCH(Lists!$L$8,$A$1:$AJ$1,0))&amp;""),""))</f>
        <v/>
      </c>
      <c r="BA204" s="22">
        <f>IF(AT204="","",IFERROR(TRIM(INDEX($A204:$AJ204,MATCH(Lists!$L$9,$A$1:$AJ$1,0))&amp;""),""))</f>
        <v/>
      </c>
      <c r="BB204" s="22">
        <f>IF(AT204="","",IFERROR(TRIM(INDEX($A204:$AJ204,MATCH(Lists!$L$10,$A$1:$AJ$1,0))&amp;""),""))</f>
        <v/>
      </c>
      <c r="BC204" s="22">
        <f>IF(AT204="","",IFERROR(TRIM(INDEX($A204:$AJ204,MATCH(Lists!$L$11,$A$1:$AJ$1,0))&amp;""),""))</f>
        <v/>
      </c>
      <c r="BD204" s="22">
        <f>IF(AT204="","",IFERROR(TRIM(INDEX($A204:$AJ204,MATCH(Lists!$L$12,$A$1:$AJ$1,0))&amp;""),""))</f>
        <v/>
      </c>
      <c r="BE204" s="23">
        <f>IF(AT204="","",IFERROR(IF(TRIM(INDEX($A204:$AJ204,MATCH(Lists!$L$13,$A$1:$AJ$1,0))&amp;"")="","",IF(ISNUMBER(INDEX($A204:$AJ204,MATCH(Lists!$L$13,$A$1:$AJ$1,0))),INT(INDEX($A204:$AJ204,MATCH(Lists!$L$13,$A$1:$AJ$1,0))),DATE(VALUE(LEFT(INDEX($A204:$AJ204,MATCH(Lists!$L$13,$A$1:$AJ$1,0)),4)),VALUE(MID(INDEX($A204:$AJ204,MATCH(Lists!$L$13,$A$1:$AJ$1,0)),6,2)),VALUE(MID(INDEX($A204:$AJ204,MATCH(Lists!$L$13,$A$1:$AJ$1,0)),9,2))))),""))</f>
        <v/>
      </c>
      <c r="BF204" s="22">
        <f>IF(AT204="","",IFERROR(TRIM(INDEX($A204:$AJ204,MATCH(Lists!$L$14,$A$1:$AJ$1,0))&amp;""),""))</f>
        <v/>
      </c>
      <c r="BG204" s="23">
        <f>IF(AT204="","",IFERROR(IF(ISNUMBER(INDEX($A204:$AJ204,MATCH(Lists!$L$15,$A$1:$AJ$1,0))),INDEX($A204:$AJ204,MATCH(Lists!$L$15,$A$1:$AJ$1,0)),DATE(VALUE(LEFT(IFERROR(TRIM(INDEX($A204:$AJ204,MATCH(Lists!$L$15,$A$1:$AJ$1,0))&amp;""),""),4)),VALUE(MID(IFERROR(TRIM(INDEX($A204:$AJ204,MATCH(Lists!$L$15,$A$1:$AJ$1,0))&amp;""),""),6,2)),VALUE(MID(IFERROR(TRIM(INDEX($A204:$AJ204,MATCH(Lists!$L$15,$A$1:$AJ$1,0))&amp;""),""),9,2)))+TIME(VALUE(MID(IFERROR(TRIM(INDEX($A204:$AJ204,MATCH(Lists!$L$15,$A$1:$AJ$1,0))&amp;""),""),12,2)),VALUE(MID(IFERROR(TRIM(INDEX($A204:$AJ204,MATCH(Lists!$L$15,$A$1:$AJ$1,0))&amp;""),""),15,2)),VALUE(MID(IFERROR(TRIM(INDEX($A204:$AJ204,MATCH(Lists!$L$15,$A$1:$AJ$1,0))&amp;""),""),18,2)))),""))</f>
        <v/>
      </c>
      <c r="BH204" s="22">
        <f>IF(AT204="","",IF(AL204="","New",AL204))</f>
        <v/>
      </c>
      <c r="BI204" s="22">
        <f>IF(AT204="",0,IF(OR(BH204="Hired",BH204="Not now"),0,1))</f>
        <v/>
      </c>
      <c r="BJ204" s="22">
        <f>IF(AT204="","",IF(COUNTIF(AN204:AQ204,"No")&gt;0,"Has a No",IF(COUNTIF(AN204:AQ204,"Yes")=4,"All yes","Still checking")))</f>
        <v/>
      </c>
      <c r="BK204" s="22">
        <f>IF(AT204="","",IF(AND(BH204="New",NOT(ISNUMBER(AM204)),ISNUMBER(BG204)),IF(Pipeline!$M$14-INT(BG204)&gt;Pipeline!$M$15,"Reply due",""),""))</f>
        <v/>
      </c>
      <c r="BL204" s="22">
        <f>IF(AT204="","",IF(AND(ISNUMBER(AM204),ISNUMBER(BG204)),MAX(0,AM204-INT(BG204)),""))</f>
        <v/>
      </c>
      <c r="BM204" s="22">
        <f>IF(BI204=0,0,IF(AND(OR('Shift match'!$B$5="",ISNUMBER(SEARCH('Shift match'!$B$5,AY204))),OR('Shift match'!$B$6="",ISNUMBER(SEARCH('Shift match'!$B$6,BA204)))),1,0))</f>
        <v/>
      </c>
      <c r="BN204" s="22">
        <f>IF(BM204=1,SUM($BM$2:BM204),"")</f>
        <v/>
      </c>
      <c r="BO204" s="22">
        <f>IF(AT204="",0,IF(AX204="",0,IF(COUNTIF($AX$2:AX204,AX204)=1,1,0)))</f>
        <v/>
      </c>
      <c r="BP204" s="22">
        <f>IF(BO204=1,SUM($BO$2:BO204),"")</f>
        <v/>
      </c>
    </row>
    <row r="205">
      <c r="AK205" s="19" t="n"/>
      <c r="AL205" s="24" t="n"/>
      <c r="AM205" s="25" t="n"/>
      <c r="AN205" s="24" t="n"/>
      <c r="AO205" s="24" t="n"/>
      <c r="AP205" s="24" t="n"/>
      <c r="AQ205" s="24" t="n"/>
      <c r="AR205" s="24" t="n"/>
      <c r="AS205" s="19" t="n"/>
      <c r="AT205" s="22">
        <f>IFERROR(TRIM(INDEX($A205:$AJ205,MATCH(Lists!$L$2,$A$1:$AJ$1,0))&amp;""),"")</f>
        <v/>
      </c>
      <c r="AU205" s="22">
        <f>IF(AT205="","",IFERROR(TRIM(INDEX($A205:$AJ205,MATCH(Lists!$L$3,$A$1:$AJ$1,0))&amp;""),""))</f>
        <v/>
      </c>
      <c r="AV205" s="22">
        <f>IF(AT205="","",LOWER(IFERROR(TRIM(INDEX($A205:$AJ205,MATCH(Lists!$L$4,$A$1:$AJ$1,0))&amp;""),"")))</f>
        <v/>
      </c>
      <c r="AW205" s="22">
        <f>IF(AT205="","",IFERROR(TRIM(INDEX($A205:$AJ205,MATCH(Lists!$L$5,$A$1:$AJ$1,0))&amp;""),""))</f>
        <v/>
      </c>
      <c r="AX205" s="22">
        <f>IF(AT205="","",IFERROR(TRIM(INDEX($A205:$AJ205,MATCH(Lists!$L$6,$A$1:$AJ$1,0))&amp;""),""))</f>
        <v/>
      </c>
      <c r="AY205" s="22">
        <f>IF(AT205="","",IFERROR(TRIM(INDEX($A205:$AJ205,MATCH(Lists!$L$7,$A$1:$AJ$1,0))&amp;""),""))</f>
        <v/>
      </c>
      <c r="AZ205" s="22">
        <f>IF(AT205="","",IFERROR(TRIM(INDEX($A205:$AJ205,MATCH(Lists!$L$8,$A$1:$AJ$1,0))&amp;""),""))</f>
        <v/>
      </c>
      <c r="BA205" s="22">
        <f>IF(AT205="","",IFERROR(TRIM(INDEX($A205:$AJ205,MATCH(Lists!$L$9,$A$1:$AJ$1,0))&amp;""),""))</f>
        <v/>
      </c>
      <c r="BB205" s="22">
        <f>IF(AT205="","",IFERROR(TRIM(INDEX($A205:$AJ205,MATCH(Lists!$L$10,$A$1:$AJ$1,0))&amp;""),""))</f>
        <v/>
      </c>
      <c r="BC205" s="22">
        <f>IF(AT205="","",IFERROR(TRIM(INDEX($A205:$AJ205,MATCH(Lists!$L$11,$A$1:$AJ$1,0))&amp;""),""))</f>
        <v/>
      </c>
      <c r="BD205" s="22">
        <f>IF(AT205="","",IFERROR(TRIM(INDEX($A205:$AJ205,MATCH(Lists!$L$12,$A$1:$AJ$1,0))&amp;""),""))</f>
        <v/>
      </c>
      <c r="BE205" s="23">
        <f>IF(AT205="","",IFERROR(IF(TRIM(INDEX($A205:$AJ205,MATCH(Lists!$L$13,$A$1:$AJ$1,0))&amp;"")="","",IF(ISNUMBER(INDEX($A205:$AJ205,MATCH(Lists!$L$13,$A$1:$AJ$1,0))),INT(INDEX($A205:$AJ205,MATCH(Lists!$L$13,$A$1:$AJ$1,0))),DATE(VALUE(LEFT(INDEX($A205:$AJ205,MATCH(Lists!$L$13,$A$1:$AJ$1,0)),4)),VALUE(MID(INDEX($A205:$AJ205,MATCH(Lists!$L$13,$A$1:$AJ$1,0)),6,2)),VALUE(MID(INDEX($A205:$AJ205,MATCH(Lists!$L$13,$A$1:$AJ$1,0)),9,2))))),""))</f>
        <v/>
      </c>
      <c r="BF205" s="22">
        <f>IF(AT205="","",IFERROR(TRIM(INDEX($A205:$AJ205,MATCH(Lists!$L$14,$A$1:$AJ$1,0))&amp;""),""))</f>
        <v/>
      </c>
      <c r="BG205" s="23">
        <f>IF(AT205="","",IFERROR(IF(ISNUMBER(INDEX($A205:$AJ205,MATCH(Lists!$L$15,$A$1:$AJ$1,0))),INDEX($A205:$AJ205,MATCH(Lists!$L$15,$A$1:$AJ$1,0)),DATE(VALUE(LEFT(IFERROR(TRIM(INDEX($A205:$AJ205,MATCH(Lists!$L$15,$A$1:$AJ$1,0))&amp;""),""),4)),VALUE(MID(IFERROR(TRIM(INDEX($A205:$AJ205,MATCH(Lists!$L$15,$A$1:$AJ$1,0))&amp;""),""),6,2)),VALUE(MID(IFERROR(TRIM(INDEX($A205:$AJ205,MATCH(Lists!$L$15,$A$1:$AJ$1,0))&amp;""),""),9,2)))+TIME(VALUE(MID(IFERROR(TRIM(INDEX($A205:$AJ205,MATCH(Lists!$L$15,$A$1:$AJ$1,0))&amp;""),""),12,2)),VALUE(MID(IFERROR(TRIM(INDEX($A205:$AJ205,MATCH(Lists!$L$15,$A$1:$AJ$1,0))&amp;""),""),15,2)),VALUE(MID(IFERROR(TRIM(INDEX($A205:$AJ205,MATCH(Lists!$L$15,$A$1:$AJ$1,0))&amp;""),""),18,2)))),""))</f>
        <v/>
      </c>
      <c r="BH205" s="22">
        <f>IF(AT205="","",IF(AL205="","New",AL205))</f>
        <v/>
      </c>
      <c r="BI205" s="22">
        <f>IF(AT205="",0,IF(OR(BH205="Hired",BH205="Not now"),0,1))</f>
        <v/>
      </c>
      <c r="BJ205" s="22">
        <f>IF(AT205="","",IF(COUNTIF(AN205:AQ205,"No")&gt;0,"Has a No",IF(COUNTIF(AN205:AQ205,"Yes")=4,"All yes","Still checking")))</f>
        <v/>
      </c>
      <c r="BK205" s="22">
        <f>IF(AT205="","",IF(AND(BH205="New",NOT(ISNUMBER(AM205)),ISNUMBER(BG205)),IF(Pipeline!$M$14-INT(BG205)&gt;Pipeline!$M$15,"Reply due",""),""))</f>
        <v/>
      </c>
      <c r="BL205" s="22">
        <f>IF(AT205="","",IF(AND(ISNUMBER(AM205),ISNUMBER(BG205)),MAX(0,AM205-INT(BG205)),""))</f>
        <v/>
      </c>
      <c r="BM205" s="22">
        <f>IF(BI205=0,0,IF(AND(OR('Shift match'!$B$5="",ISNUMBER(SEARCH('Shift match'!$B$5,AY205))),OR('Shift match'!$B$6="",ISNUMBER(SEARCH('Shift match'!$B$6,BA205)))),1,0))</f>
        <v/>
      </c>
      <c r="BN205" s="22">
        <f>IF(BM205=1,SUM($BM$2:BM205),"")</f>
        <v/>
      </c>
      <c r="BO205" s="22">
        <f>IF(AT205="",0,IF(AX205="",0,IF(COUNTIF($AX$2:AX205,AX205)=1,1,0)))</f>
        <v/>
      </c>
      <c r="BP205" s="22">
        <f>IF(BO205=1,SUM($BO$2:BO205),"")</f>
        <v/>
      </c>
    </row>
    <row r="206">
      <c r="AK206" s="19" t="n"/>
      <c r="AL206" s="24" t="n"/>
      <c r="AM206" s="25" t="n"/>
      <c r="AN206" s="24" t="n"/>
      <c r="AO206" s="24" t="n"/>
      <c r="AP206" s="24" t="n"/>
      <c r="AQ206" s="24" t="n"/>
      <c r="AR206" s="24" t="n"/>
      <c r="AS206" s="19" t="n"/>
      <c r="AT206" s="22">
        <f>IFERROR(TRIM(INDEX($A206:$AJ206,MATCH(Lists!$L$2,$A$1:$AJ$1,0))&amp;""),"")</f>
        <v/>
      </c>
      <c r="AU206" s="22">
        <f>IF(AT206="","",IFERROR(TRIM(INDEX($A206:$AJ206,MATCH(Lists!$L$3,$A$1:$AJ$1,0))&amp;""),""))</f>
        <v/>
      </c>
      <c r="AV206" s="22">
        <f>IF(AT206="","",LOWER(IFERROR(TRIM(INDEX($A206:$AJ206,MATCH(Lists!$L$4,$A$1:$AJ$1,0))&amp;""),"")))</f>
        <v/>
      </c>
      <c r="AW206" s="22">
        <f>IF(AT206="","",IFERROR(TRIM(INDEX($A206:$AJ206,MATCH(Lists!$L$5,$A$1:$AJ$1,0))&amp;""),""))</f>
        <v/>
      </c>
      <c r="AX206" s="22">
        <f>IF(AT206="","",IFERROR(TRIM(INDEX($A206:$AJ206,MATCH(Lists!$L$6,$A$1:$AJ$1,0))&amp;""),""))</f>
        <v/>
      </c>
      <c r="AY206" s="22">
        <f>IF(AT206="","",IFERROR(TRIM(INDEX($A206:$AJ206,MATCH(Lists!$L$7,$A$1:$AJ$1,0))&amp;""),""))</f>
        <v/>
      </c>
      <c r="AZ206" s="22">
        <f>IF(AT206="","",IFERROR(TRIM(INDEX($A206:$AJ206,MATCH(Lists!$L$8,$A$1:$AJ$1,0))&amp;""),""))</f>
        <v/>
      </c>
      <c r="BA206" s="22">
        <f>IF(AT206="","",IFERROR(TRIM(INDEX($A206:$AJ206,MATCH(Lists!$L$9,$A$1:$AJ$1,0))&amp;""),""))</f>
        <v/>
      </c>
      <c r="BB206" s="22">
        <f>IF(AT206="","",IFERROR(TRIM(INDEX($A206:$AJ206,MATCH(Lists!$L$10,$A$1:$AJ$1,0))&amp;""),""))</f>
        <v/>
      </c>
      <c r="BC206" s="22">
        <f>IF(AT206="","",IFERROR(TRIM(INDEX($A206:$AJ206,MATCH(Lists!$L$11,$A$1:$AJ$1,0))&amp;""),""))</f>
        <v/>
      </c>
      <c r="BD206" s="22">
        <f>IF(AT206="","",IFERROR(TRIM(INDEX($A206:$AJ206,MATCH(Lists!$L$12,$A$1:$AJ$1,0))&amp;""),""))</f>
        <v/>
      </c>
      <c r="BE206" s="23">
        <f>IF(AT206="","",IFERROR(IF(TRIM(INDEX($A206:$AJ206,MATCH(Lists!$L$13,$A$1:$AJ$1,0))&amp;"")="","",IF(ISNUMBER(INDEX($A206:$AJ206,MATCH(Lists!$L$13,$A$1:$AJ$1,0))),INT(INDEX($A206:$AJ206,MATCH(Lists!$L$13,$A$1:$AJ$1,0))),DATE(VALUE(LEFT(INDEX($A206:$AJ206,MATCH(Lists!$L$13,$A$1:$AJ$1,0)),4)),VALUE(MID(INDEX($A206:$AJ206,MATCH(Lists!$L$13,$A$1:$AJ$1,0)),6,2)),VALUE(MID(INDEX($A206:$AJ206,MATCH(Lists!$L$13,$A$1:$AJ$1,0)),9,2))))),""))</f>
        <v/>
      </c>
      <c r="BF206" s="22">
        <f>IF(AT206="","",IFERROR(TRIM(INDEX($A206:$AJ206,MATCH(Lists!$L$14,$A$1:$AJ$1,0))&amp;""),""))</f>
        <v/>
      </c>
      <c r="BG206" s="23">
        <f>IF(AT206="","",IFERROR(IF(ISNUMBER(INDEX($A206:$AJ206,MATCH(Lists!$L$15,$A$1:$AJ$1,0))),INDEX($A206:$AJ206,MATCH(Lists!$L$15,$A$1:$AJ$1,0)),DATE(VALUE(LEFT(IFERROR(TRIM(INDEX($A206:$AJ206,MATCH(Lists!$L$15,$A$1:$AJ$1,0))&amp;""),""),4)),VALUE(MID(IFERROR(TRIM(INDEX($A206:$AJ206,MATCH(Lists!$L$15,$A$1:$AJ$1,0))&amp;""),""),6,2)),VALUE(MID(IFERROR(TRIM(INDEX($A206:$AJ206,MATCH(Lists!$L$15,$A$1:$AJ$1,0))&amp;""),""),9,2)))+TIME(VALUE(MID(IFERROR(TRIM(INDEX($A206:$AJ206,MATCH(Lists!$L$15,$A$1:$AJ$1,0))&amp;""),""),12,2)),VALUE(MID(IFERROR(TRIM(INDEX($A206:$AJ206,MATCH(Lists!$L$15,$A$1:$AJ$1,0))&amp;""),""),15,2)),VALUE(MID(IFERROR(TRIM(INDEX($A206:$AJ206,MATCH(Lists!$L$15,$A$1:$AJ$1,0))&amp;""),""),18,2)))),""))</f>
        <v/>
      </c>
      <c r="BH206" s="22">
        <f>IF(AT206="","",IF(AL206="","New",AL206))</f>
        <v/>
      </c>
      <c r="BI206" s="22">
        <f>IF(AT206="",0,IF(OR(BH206="Hired",BH206="Not now"),0,1))</f>
        <v/>
      </c>
      <c r="BJ206" s="22">
        <f>IF(AT206="","",IF(COUNTIF(AN206:AQ206,"No")&gt;0,"Has a No",IF(COUNTIF(AN206:AQ206,"Yes")=4,"All yes","Still checking")))</f>
        <v/>
      </c>
      <c r="BK206" s="22">
        <f>IF(AT206="","",IF(AND(BH206="New",NOT(ISNUMBER(AM206)),ISNUMBER(BG206)),IF(Pipeline!$M$14-INT(BG206)&gt;Pipeline!$M$15,"Reply due",""),""))</f>
        <v/>
      </c>
      <c r="BL206" s="22">
        <f>IF(AT206="","",IF(AND(ISNUMBER(AM206),ISNUMBER(BG206)),MAX(0,AM206-INT(BG206)),""))</f>
        <v/>
      </c>
      <c r="BM206" s="22">
        <f>IF(BI206=0,0,IF(AND(OR('Shift match'!$B$5="",ISNUMBER(SEARCH('Shift match'!$B$5,AY206))),OR('Shift match'!$B$6="",ISNUMBER(SEARCH('Shift match'!$B$6,BA206)))),1,0))</f>
        <v/>
      </c>
      <c r="BN206" s="22">
        <f>IF(BM206=1,SUM($BM$2:BM206),"")</f>
        <v/>
      </c>
      <c r="BO206" s="22">
        <f>IF(AT206="",0,IF(AX206="",0,IF(COUNTIF($AX$2:AX206,AX206)=1,1,0)))</f>
        <v/>
      </c>
      <c r="BP206" s="22">
        <f>IF(BO206=1,SUM($BO$2:BO206),"")</f>
        <v/>
      </c>
    </row>
    <row r="207">
      <c r="AK207" s="19" t="n"/>
      <c r="AL207" s="24" t="n"/>
      <c r="AM207" s="25" t="n"/>
      <c r="AN207" s="24" t="n"/>
      <c r="AO207" s="24" t="n"/>
      <c r="AP207" s="24" t="n"/>
      <c r="AQ207" s="24" t="n"/>
      <c r="AR207" s="24" t="n"/>
      <c r="AS207" s="19" t="n"/>
      <c r="AT207" s="22">
        <f>IFERROR(TRIM(INDEX($A207:$AJ207,MATCH(Lists!$L$2,$A$1:$AJ$1,0))&amp;""),"")</f>
        <v/>
      </c>
      <c r="AU207" s="22">
        <f>IF(AT207="","",IFERROR(TRIM(INDEX($A207:$AJ207,MATCH(Lists!$L$3,$A$1:$AJ$1,0))&amp;""),""))</f>
        <v/>
      </c>
      <c r="AV207" s="22">
        <f>IF(AT207="","",LOWER(IFERROR(TRIM(INDEX($A207:$AJ207,MATCH(Lists!$L$4,$A$1:$AJ$1,0))&amp;""),"")))</f>
        <v/>
      </c>
      <c r="AW207" s="22">
        <f>IF(AT207="","",IFERROR(TRIM(INDEX($A207:$AJ207,MATCH(Lists!$L$5,$A$1:$AJ$1,0))&amp;""),""))</f>
        <v/>
      </c>
      <c r="AX207" s="22">
        <f>IF(AT207="","",IFERROR(TRIM(INDEX($A207:$AJ207,MATCH(Lists!$L$6,$A$1:$AJ$1,0))&amp;""),""))</f>
        <v/>
      </c>
      <c r="AY207" s="22">
        <f>IF(AT207="","",IFERROR(TRIM(INDEX($A207:$AJ207,MATCH(Lists!$L$7,$A$1:$AJ$1,0))&amp;""),""))</f>
        <v/>
      </c>
      <c r="AZ207" s="22">
        <f>IF(AT207="","",IFERROR(TRIM(INDEX($A207:$AJ207,MATCH(Lists!$L$8,$A$1:$AJ$1,0))&amp;""),""))</f>
        <v/>
      </c>
      <c r="BA207" s="22">
        <f>IF(AT207="","",IFERROR(TRIM(INDEX($A207:$AJ207,MATCH(Lists!$L$9,$A$1:$AJ$1,0))&amp;""),""))</f>
        <v/>
      </c>
      <c r="BB207" s="22">
        <f>IF(AT207="","",IFERROR(TRIM(INDEX($A207:$AJ207,MATCH(Lists!$L$10,$A$1:$AJ$1,0))&amp;""),""))</f>
        <v/>
      </c>
      <c r="BC207" s="22">
        <f>IF(AT207="","",IFERROR(TRIM(INDEX($A207:$AJ207,MATCH(Lists!$L$11,$A$1:$AJ$1,0))&amp;""),""))</f>
        <v/>
      </c>
      <c r="BD207" s="22">
        <f>IF(AT207="","",IFERROR(TRIM(INDEX($A207:$AJ207,MATCH(Lists!$L$12,$A$1:$AJ$1,0))&amp;""),""))</f>
        <v/>
      </c>
      <c r="BE207" s="23">
        <f>IF(AT207="","",IFERROR(IF(TRIM(INDEX($A207:$AJ207,MATCH(Lists!$L$13,$A$1:$AJ$1,0))&amp;"")="","",IF(ISNUMBER(INDEX($A207:$AJ207,MATCH(Lists!$L$13,$A$1:$AJ$1,0))),INT(INDEX($A207:$AJ207,MATCH(Lists!$L$13,$A$1:$AJ$1,0))),DATE(VALUE(LEFT(INDEX($A207:$AJ207,MATCH(Lists!$L$13,$A$1:$AJ$1,0)),4)),VALUE(MID(INDEX($A207:$AJ207,MATCH(Lists!$L$13,$A$1:$AJ$1,0)),6,2)),VALUE(MID(INDEX($A207:$AJ207,MATCH(Lists!$L$13,$A$1:$AJ$1,0)),9,2))))),""))</f>
        <v/>
      </c>
      <c r="BF207" s="22">
        <f>IF(AT207="","",IFERROR(TRIM(INDEX($A207:$AJ207,MATCH(Lists!$L$14,$A$1:$AJ$1,0))&amp;""),""))</f>
        <v/>
      </c>
      <c r="BG207" s="23">
        <f>IF(AT207="","",IFERROR(IF(ISNUMBER(INDEX($A207:$AJ207,MATCH(Lists!$L$15,$A$1:$AJ$1,0))),INDEX($A207:$AJ207,MATCH(Lists!$L$15,$A$1:$AJ$1,0)),DATE(VALUE(LEFT(IFERROR(TRIM(INDEX($A207:$AJ207,MATCH(Lists!$L$15,$A$1:$AJ$1,0))&amp;""),""),4)),VALUE(MID(IFERROR(TRIM(INDEX($A207:$AJ207,MATCH(Lists!$L$15,$A$1:$AJ$1,0))&amp;""),""),6,2)),VALUE(MID(IFERROR(TRIM(INDEX($A207:$AJ207,MATCH(Lists!$L$15,$A$1:$AJ$1,0))&amp;""),""),9,2)))+TIME(VALUE(MID(IFERROR(TRIM(INDEX($A207:$AJ207,MATCH(Lists!$L$15,$A$1:$AJ$1,0))&amp;""),""),12,2)),VALUE(MID(IFERROR(TRIM(INDEX($A207:$AJ207,MATCH(Lists!$L$15,$A$1:$AJ$1,0))&amp;""),""),15,2)),VALUE(MID(IFERROR(TRIM(INDEX($A207:$AJ207,MATCH(Lists!$L$15,$A$1:$AJ$1,0))&amp;""),""),18,2)))),""))</f>
        <v/>
      </c>
      <c r="BH207" s="22">
        <f>IF(AT207="","",IF(AL207="","New",AL207))</f>
        <v/>
      </c>
      <c r="BI207" s="22">
        <f>IF(AT207="",0,IF(OR(BH207="Hired",BH207="Not now"),0,1))</f>
        <v/>
      </c>
      <c r="BJ207" s="22">
        <f>IF(AT207="","",IF(COUNTIF(AN207:AQ207,"No")&gt;0,"Has a No",IF(COUNTIF(AN207:AQ207,"Yes")=4,"All yes","Still checking")))</f>
        <v/>
      </c>
      <c r="BK207" s="22">
        <f>IF(AT207="","",IF(AND(BH207="New",NOT(ISNUMBER(AM207)),ISNUMBER(BG207)),IF(Pipeline!$M$14-INT(BG207)&gt;Pipeline!$M$15,"Reply due",""),""))</f>
        <v/>
      </c>
      <c r="BL207" s="22">
        <f>IF(AT207="","",IF(AND(ISNUMBER(AM207),ISNUMBER(BG207)),MAX(0,AM207-INT(BG207)),""))</f>
        <v/>
      </c>
      <c r="BM207" s="22">
        <f>IF(BI207=0,0,IF(AND(OR('Shift match'!$B$5="",ISNUMBER(SEARCH('Shift match'!$B$5,AY207))),OR('Shift match'!$B$6="",ISNUMBER(SEARCH('Shift match'!$B$6,BA207)))),1,0))</f>
        <v/>
      </c>
      <c r="BN207" s="22">
        <f>IF(BM207=1,SUM($BM$2:BM207),"")</f>
        <v/>
      </c>
      <c r="BO207" s="22">
        <f>IF(AT207="",0,IF(AX207="",0,IF(COUNTIF($AX$2:AX207,AX207)=1,1,0)))</f>
        <v/>
      </c>
      <c r="BP207" s="22">
        <f>IF(BO207=1,SUM($BO$2:BO207),"")</f>
        <v/>
      </c>
    </row>
    <row r="208">
      <c r="AK208" s="19" t="n"/>
      <c r="AL208" s="24" t="n"/>
      <c r="AM208" s="25" t="n"/>
      <c r="AN208" s="24" t="n"/>
      <c r="AO208" s="24" t="n"/>
      <c r="AP208" s="24" t="n"/>
      <c r="AQ208" s="24" t="n"/>
      <c r="AR208" s="24" t="n"/>
      <c r="AS208" s="19" t="n"/>
      <c r="AT208" s="22">
        <f>IFERROR(TRIM(INDEX($A208:$AJ208,MATCH(Lists!$L$2,$A$1:$AJ$1,0))&amp;""),"")</f>
        <v/>
      </c>
      <c r="AU208" s="22">
        <f>IF(AT208="","",IFERROR(TRIM(INDEX($A208:$AJ208,MATCH(Lists!$L$3,$A$1:$AJ$1,0))&amp;""),""))</f>
        <v/>
      </c>
      <c r="AV208" s="22">
        <f>IF(AT208="","",LOWER(IFERROR(TRIM(INDEX($A208:$AJ208,MATCH(Lists!$L$4,$A$1:$AJ$1,0))&amp;""),"")))</f>
        <v/>
      </c>
      <c r="AW208" s="22">
        <f>IF(AT208="","",IFERROR(TRIM(INDEX($A208:$AJ208,MATCH(Lists!$L$5,$A$1:$AJ$1,0))&amp;""),""))</f>
        <v/>
      </c>
      <c r="AX208" s="22">
        <f>IF(AT208="","",IFERROR(TRIM(INDEX($A208:$AJ208,MATCH(Lists!$L$6,$A$1:$AJ$1,0))&amp;""),""))</f>
        <v/>
      </c>
      <c r="AY208" s="22">
        <f>IF(AT208="","",IFERROR(TRIM(INDEX($A208:$AJ208,MATCH(Lists!$L$7,$A$1:$AJ$1,0))&amp;""),""))</f>
        <v/>
      </c>
      <c r="AZ208" s="22">
        <f>IF(AT208="","",IFERROR(TRIM(INDEX($A208:$AJ208,MATCH(Lists!$L$8,$A$1:$AJ$1,0))&amp;""),""))</f>
        <v/>
      </c>
      <c r="BA208" s="22">
        <f>IF(AT208="","",IFERROR(TRIM(INDEX($A208:$AJ208,MATCH(Lists!$L$9,$A$1:$AJ$1,0))&amp;""),""))</f>
        <v/>
      </c>
      <c r="BB208" s="22">
        <f>IF(AT208="","",IFERROR(TRIM(INDEX($A208:$AJ208,MATCH(Lists!$L$10,$A$1:$AJ$1,0))&amp;""),""))</f>
        <v/>
      </c>
      <c r="BC208" s="22">
        <f>IF(AT208="","",IFERROR(TRIM(INDEX($A208:$AJ208,MATCH(Lists!$L$11,$A$1:$AJ$1,0))&amp;""),""))</f>
        <v/>
      </c>
      <c r="BD208" s="22">
        <f>IF(AT208="","",IFERROR(TRIM(INDEX($A208:$AJ208,MATCH(Lists!$L$12,$A$1:$AJ$1,0))&amp;""),""))</f>
        <v/>
      </c>
      <c r="BE208" s="23">
        <f>IF(AT208="","",IFERROR(IF(TRIM(INDEX($A208:$AJ208,MATCH(Lists!$L$13,$A$1:$AJ$1,0))&amp;"")="","",IF(ISNUMBER(INDEX($A208:$AJ208,MATCH(Lists!$L$13,$A$1:$AJ$1,0))),INT(INDEX($A208:$AJ208,MATCH(Lists!$L$13,$A$1:$AJ$1,0))),DATE(VALUE(LEFT(INDEX($A208:$AJ208,MATCH(Lists!$L$13,$A$1:$AJ$1,0)),4)),VALUE(MID(INDEX($A208:$AJ208,MATCH(Lists!$L$13,$A$1:$AJ$1,0)),6,2)),VALUE(MID(INDEX($A208:$AJ208,MATCH(Lists!$L$13,$A$1:$AJ$1,0)),9,2))))),""))</f>
        <v/>
      </c>
      <c r="BF208" s="22">
        <f>IF(AT208="","",IFERROR(TRIM(INDEX($A208:$AJ208,MATCH(Lists!$L$14,$A$1:$AJ$1,0))&amp;""),""))</f>
        <v/>
      </c>
      <c r="BG208" s="23">
        <f>IF(AT208="","",IFERROR(IF(ISNUMBER(INDEX($A208:$AJ208,MATCH(Lists!$L$15,$A$1:$AJ$1,0))),INDEX($A208:$AJ208,MATCH(Lists!$L$15,$A$1:$AJ$1,0)),DATE(VALUE(LEFT(IFERROR(TRIM(INDEX($A208:$AJ208,MATCH(Lists!$L$15,$A$1:$AJ$1,0))&amp;""),""),4)),VALUE(MID(IFERROR(TRIM(INDEX($A208:$AJ208,MATCH(Lists!$L$15,$A$1:$AJ$1,0))&amp;""),""),6,2)),VALUE(MID(IFERROR(TRIM(INDEX($A208:$AJ208,MATCH(Lists!$L$15,$A$1:$AJ$1,0))&amp;""),""),9,2)))+TIME(VALUE(MID(IFERROR(TRIM(INDEX($A208:$AJ208,MATCH(Lists!$L$15,$A$1:$AJ$1,0))&amp;""),""),12,2)),VALUE(MID(IFERROR(TRIM(INDEX($A208:$AJ208,MATCH(Lists!$L$15,$A$1:$AJ$1,0))&amp;""),""),15,2)),VALUE(MID(IFERROR(TRIM(INDEX($A208:$AJ208,MATCH(Lists!$L$15,$A$1:$AJ$1,0))&amp;""),""),18,2)))),""))</f>
        <v/>
      </c>
      <c r="BH208" s="22">
        <f>IF(AT208="","",IF(AL208="","New",AL208))</f>
        <v/>
      </c>
      <c r="BI208" s="22">
        <f>IF(AT208="",0,IF(OR(BH208="Hired",BH208="Not now"),0,1))</f>
        <v/>
      </c>
      <c r="BJ208" s="22">
        <f>IF(AT208="","",IF(COUNTIF(AN208:AQ208,"No")&gt;0,"Has a No",IF(COUNTIF(AN208:AQ208,"Yes")=4,"All yes","Still checking")))</f>
        <v/>
      </c>
      <c r="BK208" s="22">
        <f>IF(AT208="","",IF(AND(BH208="New",NOT(ISNUMBER(AM208)),ISNUMBER(BG208)),IF(Pipeline!$M$14-INT(BG208)&gt;Pipeline!$M$15,"Reply due",""),""))</f>
        <v/>
      </c>
      <c r="BL208" s="22">
        <f>IF(AT208="","",IF(AND(ISNUMBER(AM208),ISNUMBER(BG208)),MAX(0,AM208-INT(BG208)),""))</f>
        <v/>
      </c>
      <c r="BM208" s="22">
        <f>IF(BI208=0,0,IF(AND(OR('Shift match'!$B$5="",ISNUMBER(SEARCH('Shift match'!$B$5,AY208))),OR('Shift match'!$B$6="",ISNUMBER(SEARCH('Shift match'!$B$6,BA208)))),1,0))</f>
        <v/>
      </c>
      <c r="BN208" s="22">
        <f>IF(BM208=1,SUM($BM$2:BM208),"")</f>
        <v/>
      </c>
      <c r="BO208" s="22">
        <f>IF(AT208="",0,IF(AX208="",0,IF(COUNTIF($AX$2:AX208,AX208)=1,1,0)))</f>
        <v/>
      </c>
      <c r="BP208" s="22">
        <f>IF(BO208=1,SUM($BO$2:BO208),"")</f>
        <v/>
      </c>
    </row>
    <row r="209">
      <c r="AK209" s="19" t="n"/>
      <c r="AL209" s="24" t="n"/>
      <c r="AM209" s="25" t="n"/>
      <c r="AN209" s="24" t="n"/>
      <c r="AO209" s="24" t="n"/>
      <c r="AP209" s="24" t="n"/>
      <c r="AQ209" s="24" t="n"/>
      <c r="AR209" s="24" t="n"/>
      <c r="AS209" s="19" t="n"/>
      <c r="AT209" s="22">
        <f>IFERROR(TRIM(INDEX($A209:$AJ209,MATCH(Lists!$L$2,$A$1:$AJ$1,0))&amp;""),"")</f>
        <v/>
      </c>
      <c r="AU209" s="22">
        <f>IF(AT209="","",IFERROR(TRIM(INDEX($A209:$AJ209,MATCH(Lists!$L$3,$A$1:$AJ$1,0))&amp;""),""))</f>
        <v/>
      </c>
      <c r="AV209" s="22">
        <f>IF(AT209="","",LOWER(IFERROR(TRIM(INDEX($A209:$AJ209,MATCH(Lists!$L$4,$A$1:$AJ$1,0))&amp;""),"")))</f>
        <v/>
      </c>
      <c r="AW209" s="22">
        <f>IF(AT209="","",IFERROR(TRIM(INDEX($A209:$AJ209,MATCH(Lists!$L$5,$A$1:$AJ$1,0))&amp;""),""))</f>
        <v/>
      </c>
      <c r="AX209" s="22">
        <f>IF(AT209="","",IFERROR(TRIM(INDEX($A209:$AJ209,MATCH(Lists!$L$6,$A$1:$AJ$1,0))&amp;""),""))</f>
        <v/>
      </c>
      <c r="AY209" s="22">
        <f>IF(AT209="","",IFERROR(TRIM(INDEX($A209:$AJ209,MATCH(Lists!$L$7,$A$1:$AJ$1,0))&amp;""),""))</f>
        <v/>
      </c>
      <c r="AZ209" s="22">
        <f>IF(AT209="","",IFERROR(TRIM(INDEX($A209:$AJ209,MATCH(Lists!$L$8,$A$1:$AJ$1,0))&amp;""),""))</f>
        <v/>
      </c>
      <c r="BA209" s="22">
        <f>IF(AT209="","",IFERROR(TRIM(INDEX($A209:$AJ209,MATCH(Lists!$L$9,$A$1:$AJ$1,0))&amp;""),""))</f>
        <v/>
      </c>
      <c r="BB209" s="22">
        <f>IF(AT209="","",IFERROR(TRIM(INDEX($A209:$AJ209,MATCH(Lists!$L$10,$A$1:$AJ$1,0))&amp;""),""))</f>
        <v/>
      </c>
      <c r="BC209" s="22">
        <f>IF(AT209="","",IFERROR(TRIM(INDEX($A209:$AJ209,MATCH(Lists!$L$11,$A$1:$AJ$1,0))&amp;""),""))</f>
        <v/>
      </c>
      <c r="BD209" s="22">
        <f>IF(AT209="","",IFERROR(TRIM(INDEX($A209:$AJ209,MATCH(Lists!$L$12,$A$1:$AJ$1,0))&amp;""),""))</f>
        <v/>
      </c>
      <c r="BE209" s="23">
        <f>IF(AT209="","",IFERROR(IF(TRIM(INDEX($A209:$AJ209,MATCH(Lists!$L$13,$A$1:$AJ$1,0))&amp;"")="","",IF(ISNUMBER(INDEX($A209:$AJ209,MATCH(Lists!$L$13,$A$1:$AJ$1,0))),INT(INDEX($A209:$AJ209,MATCH(Lists!$L$13,$A$1:$AJ$1,0))),DATE(VALUE(LEFT(INDEX($A209:$AJ209,MATCH(Lists!$L$13,$A$1:$AJ$1,0)),4)),VALUE(MID(INDEX($A209:$AJ209,MATCH(Lists!$L$13,$A$1:$AJ$1,0)),6,2)),VALUE(MID(INDEX($A209:$AJ209,MATCH(Lists!$L$13,$A$1:$AJ$1,0)),9,2))))),""))</f>
        <v/>
      </c>
      <c r="BF209" s="22">
        <f>IF(AT209="","",IFERROR(TRIM(INDEX($A209:$AJ209,MATCH(Lists!$L$14,$A$1:$AJ$1,0))&amp;""),""))</f>
        <v/>
      </c>
      <c r="BG209" s="23">
        <f>IF(AT209="","",IFERROR(IF(ISNUMBER(INDEX($A209:$AJ209,MATCH(Lists!$L$15,$A$1:$AJ$1,0))),INDEX($A209:$AJ209,MATCH(Lists!$L$15,$A$1:$AJ$1,0)),DATE(VALUE(LEFT(IFERROR(TRIM(INDEX($A209:$AJ209,MATCH(Lists!$L$15,$A$1:$AJ$1,0))&amp;""),""),4)),VALUE(MID(IFERROR(TRIM(INDEX($A209:$AJ209,MATCH(Lists!$L$15,$A$1:$AJ$1,0))&amp;""),""),6,2)),VALUE(MID(IFERROR(TRIM(INDEX($A209:$AJ209,MATCH(Lists!$L$15,$A$1:$AJ$1,0))&amp;""),""),9,2)))+TIME(VALUE(MID(IFERROR(TRIM(INDEX($A209:$AJ209,MATCH(Lists!$L$15,$A$1:$AJ$1,0))&amp;""),""),12,2)),VALUE(MID(IFERROR(TRIM(INDEX($A209:$AJ209,MATCH(Lists!$L$15,$A$1:$AJ$1,0))&amp;""),""),15,2)),VALUE(MID(IFERROR(TRIM(INDEX($A209:$AJ209,MATCH(Lists!$L$15,$A$1:$AJ$1,0))&amp;""),""),18,2)))),""))</f>
        <v/>
      </c>
      <c r="BH209" s="22">
        <f>IF(AT209="","",IF(AL209="","New",AL209))</f>
        <v/>
      </c>
      <c r="BI209" s="22">
        <f>IF(AT209="",0,IF(OR(BH209="Hired",BH209="Not now"),0,1))</f>
        <v/>
      </c>
      <c r="BJ209" s="22">
        <f>IF(AT209="","",IF(COUNTIF(AN209:AQ209,"No")&gt;0,"Has a No",IF(COUNTIF(AN209:AQ209,"Yes")=4,"All yes","Still checking")))</f>
        <v/>
      </c>
      <c r="BK209" s="22">
        <f>IF(AT209="","",IF(AND(BH209="New",NOT(ISNUMBER(AM209)),ISNUMBER(BG209)),IF(Pipeline!$M$14-INT(BG209)&gt;Pipeline!$M$15,"Reply due",""),""))</f>
        <v/>
      </c>
      <c r="BL209" s="22">
        <f>IF(AT209="","",IF(AND(ISNUMBER(AM209),ISNUMBER(BG209)),MAX(0,AM209-INT(BG209)),""))</f>
        <v/>
      </c>
      <c r="BM209" s="22">
        <f>IF(BI209=0,0,IF(AND(OR('Shift match'!$B$5="",ISNUMBER(SEARCH('Shift match'!$B$5,AY209))),OR('Shift match'!$B$6="",ISNUMBER(SEARCH('Shift match'!$B$6,BA209)))),1,0))</f>
        <v/>
      </c>
      <c r="BN209" s="22">
        <f>IF(BM209=1,SUM($BM$2:BM209),"")</f>
        <v/>
      </c>
      <c r="BO209" s="22">
        <f>IF(AT209="",0,IF(AX209="",0,IF(COUNTIF($AX$2:AX209,AX209)=1,1,0)))</f>
        <v/>
      </c>
      <c r="BP209" s="22">
        <f>IF(BO209=1,SUM($BO$2:BO209),"")</f>
        <v/>
      </c>
    </row>
    <row r="210">
      <c r="AK210" s="19" t="n"/>
      <c r="AL210" s="24" t="n"/>
      <c r="AM210" s="25" t="n"/>
      <c r="AN210" s="24" t="n"/>
      <c r="AO210" s="24" t="n"/>
      <c r="AP210" s="24" t="n"/>
      <c r="AQ210" s="24" t="n"/>
      <c r="AR210" s="24" t="n"/>
      <c r="AS210" s="19" t="n"/>
      <c r="AT210" s="22">
        <f>IFERROR(TRIM(INDEX($A210:$AJ210,MATCH(Lists!$L$2,$A$1:$AJ$1,0))&amp;""),"")</f>
        <v/>
      </c>
      <c r="AU210" s="22">
        <f>IF(AT210="","",IFERROR(TRIM(INDEX($A210:$AJ210,MATCH(Lists!$L$3,$A$1:$AJ$1,0))&amp;""),""))</f>
        <v/>
      </c>
      <c r="AV210" s="22">
        <f>IF(AT210="","",LOWER(IFERROR(TRIM(INDEX($A210:$AJ210,MATCH(Lists!$L$4,$A$1:$AJ$1,0))&amp;""),"")))</f>
        <v/>
      </c>
      <c r="AW210" s="22">
        <f>IF(AT210="","",IFERROR(TRIM(INDEX($A210:$AJ210,MATCH(Lists!$L$5,$A$1:$AJ$1,0))&amp;""),""))</f>
        <v/>
      </c>
      <c r="AX210" s="22">
        <f>IF(AT210="","",IFERROR(TRIM(INDEX($A210:$AJ210,MATCH(Lists!$L$6,$A$1:$AJ$1,0))&amp;""),""))</f>
        <v/>
      </c>
      <c r="AY210" s="22">
        <f>IF(AT210="","",IFERROR(TRIM(INDEX($A210:$AJ210,MATCH(Lists!$L$7,$A$1:$AJ$1,0))&amp;""),""))</f>
        <v/>
      </c>
      <c r="AZ210" s="22">
        <f>IF(AT210="","",IFERROR(TRIM(INDEX($A210:$AJ210,MATCH(Lists!$L$8,$A$1:$AJ$1,0))&amp;""),""))</f>
        <v/>
      </c>
      <c r="BA210" s="22">
        <f>IF(AT210="","",IFERROR(TRIM(INDEX($A210:$AJ210,MATCH(Lists!$L$9,$A$1:$AJ$1,0))&amp;""),""))</f>
        <v/>
      </c>
      <c r="BB210" s="22">
        <f>IF(AT210="","",IFERROR(TRIM(INDEX($A210:$AJ210,MATCH(Lists!$L$10,$A$1:$AJ$1,0))&amp;""),""))</f>
        <v/>
      </c>
      <c r="BC210" s="22">
        <f>IF(AT210="","",IFERROR(TRIM(INDEX($A210:$AJ210,MATCH(Lists!$L$11,$A$1:$AJ$1,0))&amp;""),""))</f>
        <v/>
      </c>
      <c r="BD210" s="22">
        <f>IF(AT210="","",IFERROR(TRIM(INDEX($A210:$AJ210,MATCH(Lists!$L$12,$A$1:$AJ$1,0))&amp;""),""))</f>
        <v/>
      </c>
      <c r="BE210" s="23">
        <f>IF(AT210="","",IFERROR(IF(TRIM(INDEX($A210:$AJ210,MATCH(Lists!$L$13,$A$1:$AJ$1,0))&amp;"")="","",IF(ISNUMBER(INDEX($A210:$AJ210,MATCH(Lists!$L$13,$A$1:$AJ$1,0))),INT(INDEX($A210:$AJ210,MATCH(Lists!$L$13,$A$1:$AJ$1,0))),DATE(VALUE(LEFT(INDEX($A210:$AJ210,MATCH(Lists!$L$13,$A$1:$AJ$1,0)),4)),VALUE(MID(INDEX($A210:$AJ210,MATCH(Lists!$L$13,$A$1:$AJ$1,0)),6,2)),VALUE(MID(INDEX($A210:$AJ210,MATCH(Lists!$L$13,$A$1:$AJ$1,0)),9,2))))),""))</f>
        <v/>
      </c>
      <c r="BF210" s="22">
        <f>IF(AT210="","",IFERROR(TRIM(INDEX($A210:$AJ210,MATCH(Lists!$L$14,$A$1:$AJ$1,0))&amp;""),""))</f>
        <v/>
      </c>
      <c r="BG210" s="23">
        <f>IF(AT210="","",IFERROR(IF(ISNUMBER(INDEX($A210:$AJ210,MATCH(Lists!$L$15,$A$1:$AJ$1,0))),INDEX($A210:$AJ210,MATCH(Lists!$L$15,$A$1:$AJ$1,0)),DATE(VALUE(LEFT(IFERROR(TRIM(INDEX($A210:$AJ210,MATCH(Lists!$L$15,$A$1:$AJ$1,0))&amp;""),""),4)),VALUE(MID(IFERROR(TRIM(INDEX($A210:$AJ210,MATCH(Lists!$L$15,$A$1:$AJ$1,0))&amp;""),""),6,2)),VALUE(MID(IFERROR(TRIM(INDEX($A210:$AJ210,MATCH(Lists!$L$15,$A$1:$AJ$1,0))&amp;""),""),9,2)))+TIME(VALUE(MID(IFERROR(TRIM(INDEX($A210:$AJ210,MATCH(Lists!$L$15,$A$1:$AJ$1,0))&amp;""),""),12,2)),VALUE(MID(IFERROR(TRIM(INDEX($A210:$AJ210,MATCH(Lists!$L$15,$A$1:$AJ$1,0))&amp;""),""),15,2)),VALUE(MID(IFERROR(TRIM(INDEX($A210:$AJ210,MATCH(Lists!$L$15,$A$1:$AJ$1,0))&amp;""),""),18,2)))),""))</f>
        <v/>
      </c>
      <c r="BH210" s="22">
        <f>IF(AT210="","",IF(AL210="","New",AL210))</f>
        <v/>
      </c>
      <c r="BI210" s="22">
        <f>IF(AT210="",0,IF(OR(BH210="Hired",BH210="Not now"),0,1))</f>
        <v/>
      </c>
      <c r="BJ210" s="22">
        <f>IF(AT210="","",IF(COUNTIF(AN210:AQ210,"No")&gt;0,"Has a No",IF(COUNTIF(AN210:AQ210,"Yes")=4,"All yes","Still checking")))</f>
        <v/>
      </c>
      <c r="BK210" s="22">
        <f>IF(AT210="","",IF(AND(BH210="New",NOT(ISNUMBER(AM210)),ISNUMBER(BG210)),IF(Pipeline!$M$14-INT(BG210)&gt;Pipeline!$M$15,"Reply due",""),""))</f>
        <v/>
      </c>
      <c r="BL210" s="22">
        <f>IF(AT210="","",IF(AND(ISNUMBER(AM210),ISNUMBER(BG210)),MAX(0,AM210-INT(BG210)),""))</f>
        <v/>
      </c>
      <c r="BM210" s="22">
        <f>IF(BI210=0,0,IF(AND(OR('Shift match'!$B$5="",ISNUMBER(SEARCH('Shift match'!$B$5,AY210))),OR('Shift match'!$B$6="",ISNUMBER(SEARCH('Shift match'!$B$6,BA210)))),1,0))</f>
        <v/>
      </c>
      <c r="BN210" s="22">
        <f>IF(BM210=1,SUM($BM$2:BM210),"")</f>
        <v/>
      </c>
      <c r="BO210" s="22">
        <f>IF(AT210="",0,IF(AX210="",0,IF(COUNTIF($AX$2:AX210,AX210)=1,1,0)))</f>
        <v/>
      </c>
      <c r="BP210" s="22">
        <f>IF(BO210=1,SUM($BO$2:BO210),"")</f>
        <v/>
      </c>
    </row>
    <row r="211">
      <c r="AK211" s="19" t="n"/>
      <c r="AL211" s="24" t="n"/>
      <c r="AM211" s="25" t="n"/>
      <c r="AN211" s="24" t="n"/>
      <c r="AO211" s="24" t="n"/>
      <c r="AP211" s="24" t="n"/>
      <c r="AQ211" s="24" t="n"/>
      <c r="AR211" s="24" t="n"/>
      <c r="AS211" s="19" t="n"/>
      <c r="AT211" s="22">
        <f>IFERROR(TRIM(INDEX($A211:$AJ211,MATCH(Lists!$L$2,$A$1:$AJ$1,0))&amp;""),"")</f>
        <v/>
      </c>
      <c r="AU211" s="22">
        <f>IF(AT211="","",IFERROR(TRIM(INDEX($A211:$AJ211,MATCH(Lists!$L$3,$A$1:$AJ$1,0))&amp;""),""))</f>
        <v/>
      </c>
      <c r="AV211" s="22">
        <f>IF(AT211="","",LOWER(IFERROR(TRIM(INDEX($A211:$AJ211,MATCH(Lists!$L$4,$A$1:$AJ$1,0))&amp;""),"")))</f>
        <v/>
      </c>
      <c r="AW211" s="22">
        <f>IF(AT211="","",IFERROR(TRIM(INDEX($A211:$AJ211,MATCH(Lists!$L$5,$A$1:$AJ$1,0))&amp;""),""))</f>
        <v/>
      </c>
      <c r="AX211" s="22">
        <f>IF(AT211="","",IFERROR(TRIM(INDEX($A211:$AJ211,MATCH(Lists!$L$6,$A$1:$AJ$1,0))&amp;""),""))</f>
        <v/>
      </c>
      <c r="AY211" s="22">
        <f>IF(AT211="","",IFERROR(TRIM(INDEX($A211:$AJ211,MATCH(Lists!$L$7,$A$1:$AJ$1,0))&amp;""),""))</f>
        <v/>
      </c>
      <c r="AZ211" s="22">
        <f>IF(AT211="","",IFERROR(TRIM(INDEX($A211:$AJ211,MATCH(Lists!$L$8,$A$1:$AJ$1,0))&amp;""),""))</f>
        <v/>
      </c>
      <c r="BA211" s="22">
        <f>IF(AT211="","",IFERROR(TRIM(INDEX($A211:$AJ211,MATCH(Lists!$L$9,$A$1:$AJ$1,0))&amp;""),""))</f>
        <v/>
      </c>
      <c r="BB211" s="22">
        <f>IF(AT211="","",IFERROR(TRIM(INDEX($A211:$AJ211,MATCH(Lists!$L$10,$A$1:$AJ$1,0))&amp;""),""))</f>
        <v/>
      </c>
      <c r="BC211" s="22">
        <f>IF(AT211="","",IFERROR(TRIM(INDEX($A211:$AJ211,MATCH(Lists!$L$11,$A$1:$AJ$1,0))&amp;""),""))</f>
        <v/>
      </c>
      <c r="BD211" s="22">
        <f>IF(AT211="","",IFERROR(TRIM(INDEX($A211:$AJ211,MATCH(Lists!$L$12,$A$1:$AJ$1,0))&amp;""),""))</f>
        <v/>
      </c>
      <c r="BE211" s="23">
        <f>IF(AT211="","",IFERROR(IF(TRIM(INDEX($A211:$AJ211,MATCH(Lists!$L$13,$A$1:$AJ$1,0))&amp;"")="","",IF(ISNUMBER(INDEX($A211:$AJ211,MATCH(Lists!$L$13,$A$1:$AJ$1,0))),INT(INDEX($A211:$AJ211,MATCH(Lists!$L$13,$A$1:$AJ$1,0))),DATE(VALUE(LEFT(INDEX($A211:$AJ211,MATCH(Lists!$L$13,$A$1:$AJ$1,0)),4)),VALUE(MID(INDEX($A211:$AJ211,MATCH(Lists!$L$13,$A$1:$AJ$1,0)),6,2)),VALUE(MID(INDEX($A211:$AJ211,MATCH(Lists!$L$13,$A$1:$AJ$1,0)),9,2))))),""))</f>
        <v/>
      </c>
      <c r="BF211" s="22">
        <f>IF(AT211="","",IFERROR(TRIM(INDEX($A211:$AJ211,MATCH(Lists!$L$14,$A$1:$AJ$1,0))&amp;""),""))</f>
        <v/>
      </c>
      <c r="BG211" s="23">
        <f>IF(AT211="","",IFERROR(IF(ISNUMBER(INDEX($A211:$AJ211,MATCH(Lists!$L$15,$A$1:$AJ$1,0))),INDEX($A211:$AJ211,MATCH(Lists!$L$15,$A$1:$AJ$1,0)),DATE(VALUE(LEFT(IFERROR(TRIM(INDEX($A211:$AJ211,MATCH(Lists!$L$15,$A$1:$AJ$1,0))&amp;""),""),4)),VALUE(MID(IFERROR(TRIM(INDEX($A211:$AJ211,MATCH(Lists!$L$15,$A$1:$AJ$1,0))&amp;""),""),6,2)),VALUE(MID(IFERROR(TRIM(INDEX($A211:$AJ211,MATCH(Lists!$L$15,$A$1:$AJ$1,0))&amp;""),""),9,2)))+TIME(VALUE(MID(IFERROR(TRIM(INDEX($A211:$AJ211,MATCH(Lists!$L$15,$A$1:$AJ$1,0))&amp;""),""),12,2)),VALUE(MID(IFERROR(TRIM(INDEX($A211:$AJ211,MATCH(Lists!$L$15,$A$1:$AJ$1,0))&amp;""),""),15,2)),VALUE(MID(IFERROR(TRIM(INDEX($A211:$AJ211,MATCH(Lists!$L$15,$A$1:$AJ$1,0))&amp;""),""),18,2)))),""))</f>
        <v/>
      </c>
      <c r="BH211" s="22">
        <f>IF(AT211="","",IF(AL211="","New",AL211))</f>
        <v/>
      </c>
      <c r="BI211" s="22">
        <f>IF(AT211="",0,IF(OR(BH211="Hired",BH211="Not now"),0,1))</f>
        <v/>
      </c>
      <c r="BJ211" s="22">
        <f>IF(AT211="","",IF(COUNTIF(AN211:AQ211,"No")&gt;0,"Has a No",IF(COUNTIF(AN211:AQ211,"Yes")=4,"All yes","Still checking")))</f>
        <v/>
      </c>
      <c r="BK211" s="22">
        <f>IF(AT211="","",IF(AND(BH211="New",NOT(ISNUMBER(AM211)),ISNUMBER(BG211)),IF(Pipeline!$M$14-INT(BG211)&gt;Pipeline!$M$15,"Reply due",""),""))</f>
        <v/>
      </c>
      <c r="BL211" s="22">
        <f>IF(AT211="","",IF(AND(ISNUMBER(AM211),ISNUMBER(BG211)),MAX(0,AM211-INT(BG211)),""))</f>
        <v/>
      </c>
      <c r="BM211" s="22">
        <f>IF(BI211=0,0,IF(AND(OR('Shift match'!$B$5="",ISNUMBER(SEARCH('Shift match'!$B$5,AY211))),OR('Shift match'!$B$6="",ISNUMBER(SEARCH('Shift match'!$B$6,BA211)))),1,0))</f>
        <v/>
      </c>
      <c r="BN211" s="22">
        <f>IF(BM211=1,SUM($BM$2:BM211),"")</f>
        <v/>
      </c>
      <c r="BO211" s="22">
        <f>IF(AT211="",0,IF(AX211="",0,IF(COUNTIF($AX$2:AX211,AX211)=1,1,0)))</f>
        <v/>
      </c>
      <c r="BP211" s="22">
        <f>IF(BO211=1,SUM($BO$2:BO211),"")</f>
        <v/>
      </c>
    </row>
    <row r="212">
      <c r="AK212" s="19" t="n"/>
      <c r="AL212" s="24" t="n"/>
      <c r="AM212" s="25" t="n"/>
      <c r="AN212" s="24" t="n"/>
      <c r="AO212" s="24" t="n"/>
      <c r="AP212" s="24" t="n"/>
      <c r="AQ212" s="24" t="n"/>
      <c r="AR212" s="24" t="n"/>
      <c r="AS212" s="19" t="n"/>
      <c r="AT212" s="22">
        <f>IFERROR(TRIM(INDEX($A212:$AJ212,MATCH(Lists!$L$2,$A$1:$AJ$1,0))&amp;""),"")</f>
        <v/>
      </c>
      <c r="AU212" s="22">
        <f>IF(AT212="","",IFERROR(TRIM(INDEX($A212:$AJ212,MATCH(Lists!$L$3,$A$1:$AJ$1,0))&amp;""),""))</f>
        <v/>
      </c>
      <c r="AV212" s="22">
        <f>IF(AT212="","",LOWER(IFERROR(TRIM(INDEX($A212:$AJ212,MATCH(Lists!$L$4,$A$1:$AJ$1,0))&amp;""),"")))</f>
        <v/>
      </c>
      <c r="AW212" s="22">
        <f>IF(AT212="","",IFERROR(TRIM(INDEX($A212:$AJ212,MATCH(Lists!$L$5,$A$1:$AJ$1,0))&amp;""),""))</f>
        <v/>
      </c>
      <c r="AX212" s="22">
        <f>IF(AT212="","",IFERROR(TRIM(INDEX($A212:$AJ212,MATCH(Lists!$L$6,$A$1:$AJ$1,0))&amp;""),""))</f>
        <v/>
      </c>
      <c r="AY212" s="22">
        <f>IF(AT212="","",IFERROR(TRIM(INDEX($A212:$AJ212,MATCH(Lists!$L$7,$A$1:$AJ$1,0))&amp;""),""))</f>
        <v/>
      </c>
      <c r="AZ212" s="22">
        <f>IF(AT212="","",IFERROR(TRIM(INDEX($A212:$AJ212,MATCH(Lists!$L$8,$A$1:$AJ$1,0))&amp;""),""))</f>
        <v/>
      </c>
      <c r="BA212" s="22">
        <f>IF(AT212="","",IFERROR(TRIM(INDEX($A212:$AJ212,MATCH(Lists!$L$9,$A$1:$AJ$1,0))&amp;""),""))</f>
        <v/>
      </c>
      <c r="BB212" s="22">
        <f>IF(AT212="","",IFERROR(TRIM(INDEX($A212:$AJ212,MATCH(Lists!$L$10,$A$1:$AJ$1,0))&amp;""),""))</f>
        <v/>
      </c>
      <c r="BC212" s="22">
        <f>IF(AT212="","",IFERROR(TRIM(INDEX($A212:$AJ212,MATCH(Lists!$L$11,$A$1:$AJ$1,0))&amp;""),""))</f>
        <v/>
      </c>
      <c r="BD212" s="22">
        <f>IF(AT212="","",IFERROR(TRIM(INDEX($A212:$AJ212,MATCH(Lists!$L$12,$A$1:$AJ$1,0))&amp;""),""))</f>
        <v/>
      </c>
      <c r="BE212" s="23">
        <f>IF(AT212="","",IFERROR(IF(TRIM(INDEX($A212:$AJ212,MATCH(Lists!$L$13,$A$1:$AJ$1,0))&amp;"")="","",IF(ISNUMBER(INDEX($A212:$AJ212,MATCH(Lists!$L$13,$A$1:$AJ$1,0))),INT(INDEX($A212:$AJ212,MATCH(Lists!$L$13,$A$1:$AJ$1,0))),DATE(VALUE(LEFT(INDEX($A212:$AJ212,MATCH(Lists!$L$13,$A$1:$AJ$1,0)),4)),VALUE(MID(INDEX($A212:$AJ212,MATCH(Lists!$L$13,$A$1:$AJ$1,0)),6,2)),VALUE(MID(INDEX($A212:$AJ212,MATCH(Lists!$L$13,$A$1:$AJ$1,0)),9,2))))),""))</f>
        <v/>
      </c>
      <c r="BF212" s="22">
        <f>IF(AT212="","",IFERROR(TRIM(INDEX($A212:$AJ212,MATCH(Lists!$L$14,$A$1:$AJ$1,0))&amp;""),""))</f>
        <v/>
      </c>
      <c r="BG212" s="23">
        <f>IF(AT212="","",IFERROR(IF(ISNUMBER(INDEX($A212:$AJ212,MATCH(Lists!$L$15,$A$1:$AJ$1,0))),INDEX($A212:$AJ212,MATCH(Lists!$L$15,$A$1:$AJ$1,0)),DATE(VALUE(LEFT(IFERROR(TRIM(INDEX($A212:$AJ212,MATCH(Lists!$L$15,$A$1:$AJ$1,0))&amp;""),""),4)),VALUE(MID(IFERROR(TRIM(INDEX($A212:$AJ212,MATCH(Lists!$L$15,$A$1:$AJ$1,0))&amp;""),""),6,2)),VALUE(MID(IFERROR(TRIM(INDEX($A212:$AJ212,MATCH(Lists!$L$15,$A$1:$AJ$1,0))&amp;""),""),9,2)))+TIME(VALUE(MID(IFERROR(TRIM(INDEX($A212:$AJ212,MATCH(Lists!$L$15,$A$1:$AJ$1,0))&amp;""),""),12,2)),VALUE(MID(IFERROR(TRIM(INDEX($A212:$AJ212,MATCH(Lists!$L$15,$A$1:$AJ$1,0))&amp;""),""),15,2)),VALUE(MID(IFERROR(TRIM(INDEX($A212:$AJ212,MATCH(Lists!$L$15,$A$1:$AJ$1,0))&amp;""),""),18,2)))),""))</f>
        <v/>
      </c>
      <c r="BH212" s="22">
        <f>IF(AT212="","",IF(AL212="","New",AL212))</f>
        <v/>
      </c>
      <c r="BI212" s="22">
        <f>IF(AT212="",0,IF(OR(BH212="Hired",BH212="Not now"),0,1))</f>
        <v/>
      </c>
      <c r="BJ212" s="22">
        <f>IF(AT212="","",IF(COUNTIF(AN212:AQ212,"No")&gt;0,"Has a No",IF(COUNTIF(AN212:AQ212,"Yes")=4,"All yes","Still checking")))</f>
        <v/>
      </c>
      <c r="BK212" s="22">
        <f>IF(AT212="","",IF(AND(BH212="New",NOT(ISNUMBER(AM212)),ISNUMBER(BG212)),IF(Pipeline!$M$14-INT(BG212)&gt;Pipeline!$M$15,"Reply due",""),""))</f>
        <v/>
      </c>
      <c r="BL212" s="22">
        <f>IF(AT212="","",IF(AND(ISNUMBER(AM212),ISNUMBER(BG212)),MAX(0,AM212-INT(BG212)),""))</f>
        <v/>
      </c>
      <c r="BM212" s="22">
        <f>IF(BI212=0,0,IF(AND(OR('Shift match'!$B$5="",ISNUMBER(SEARCH('Shift match'!$B$5,AY212))),OR('Shift match'!$B$6="",ISNUMBER(SEARCH('Shift match'!$B$6,BA212)))),1,0))</f>
        <v/>
      </c>
      <c r="BN212" s="22">
        <f>IF(BM212=1,SUM($BM$2:BM212),"")</f>
        <v/>
      </c>
      <c r="BO212" s="22">
        <f>IF(AT212="",0,IF(AX212="",0,IF(COUNTIF($AX$2:AX212,AX212)=1,1,0)))</f>
        <v/>
      </c>
      <c r="BP212" s="22">
        <f>IF(BO212=1,SUM($BO$2:BO212),"")</f>
        <v/>
      </c>
    </row>
    <row r="213">
      <c r="AK213" s="19" t="n"/>
      <c r="AL213" s="24" t="n"/>
      <c r="AM213" s="25" t="n"/>
      <c r="AN213" s="24" t="n"/>
      <c r="AO213" s="24" t="n"/>
      <c r="AP213" s="24" t="n"/>
      <c r="AQ213" s="24" t="n"/>
      <c r="AR213" s="24" t="n"/>
      <c r="AS213" s="19" t="n"/>
      <c r="AT213" s="22">
        <f>IFERROR(TRIM(INDEX($A213:$AJ213,MATCH(Lists!$L$2,$A$1:$AJ$1,0))&amp;""),"")</f>
        <v/>
      </c>
      <c r="AU213" s="22">
        <f>IF(AT213="","",IFERROR(TRIM(INDEX($A213:$AJ213,MATCH(Lists!$L$3,$A$1:$AJ$1,0))&amp;""),""))</f>
        <v/>
      </c>
      <c r="AV213" s="22">
        <f>IF(AT213="","",LOWER(IFERROR(TRIM(INDEX($A213:$AJ213,MATCH(Lists!$L$4,$A$1:$AJ$1,0))&amp;""),"")))</f>
        <v/>
      </c>
      <c r="AW213" s="22">
        <f>IF(AT213="","",IFERROR(TRIM(INDEX($A213:$AJ213,MATCH(Lists!$L$5,$A$1:$AJ$1,0))&amp;""),""))</f>
        <v/>
      </c>
      <c r="AX213" s="22">
        <f>IF(AT213="","",IFERROR(TRIM(INDEX($A213:$AJ213,MATCH(Lists!$L$6,$A$1:$AJ$1,0))&amp;""),""))</f>
        <v/>
      </c>
      <c r="AY213" s="22">
        <f>IF(AT213="","",IFERROR(TRIM(INDEX($A213:$AJ213,MATCH(Lists!$L$7,$A$1:$AJ$1,0))&amp;""),""))</f>
        <v/>
      </c>
      <c r="AZ213" s="22">
        <f>IF(AT213="","",IFERROR(TRIM(INDEX($A213:$AJ213,MATCH(Lists!$L$8,$A$1:$AJ$1,0))&amp;""),""))</f>
        <v/>
      </c>
      <c r="BA213" s="22">
        <f>IF(AT213="","",IFERROR(TRIM(INDEX($A213:$AJ213,MATCH(Lists!$L$9,$A$1:$AJ$1,0))&amp;""),""))</f>
        <v/>
      </c>
      <c r="BB213" s="22">
        <f>IF(AT213="","",IFERROR(TRIM(INDEX($A213:$AJ213,MATCH(Lists!$L$10,$A$1:$AJ$1,0))&amp;""),""))</f>
        <v/>
      </c>
      <c r="BC213" s="22">
        <f>IF(AT213="","",IFERROR(TRIM(INDEX($A213:$AJ213,MATCH(Lists!$L$11,$A$1:$AJ$1,0))&amp;""),""))</f>
        <v/>
      </c>
      <c r="BD213" s="22">
        <f>IF(AT213="","",IFERROR(TRIM(INDEX($A213:$AJ213,MATCH(Lists!$L$12,$A$1:$AJ$1,0))&amp;""),""))</f>
        <v/>
      </c>
      <c r="BE213" s="23">
        <f>IF(AT213="","",IFERROR(IF(TRIM(INDEX($A213:$AJ213,MATCH(Lists!$L$13,$A$1:$AJ$1,0))&amp;"")="","",IF(ISNUMBER(INDEX($A213:$AJ213,MATCH(Lists!$L$13,$A$1:$AJ$1,0))),INT(INDEX($A213:$AJ213,MATCH(Lists!$L$13,$A$1:$AJ$1,0))),DATE(VALUE(LEFT(INDEX($A213:$AJ213,MATCH(Lists!$L$13,$A$1:$AJ$1,0)),4)),VALUE(MID(INDEX($A213:$AJ213,MATCH(Lists!$L$13,$A$1:$AJ$1,0)),6,2)),VALUE(MID(INDEX($A213:$AJ213,MATCH(Lists!$L$13,$A$1:$AJ$1,0)),9,2))))),""))</f>
        <v/>
      </c>
      <c r="BF213" s="22">
        <f>IF(AT213="","",IFERROR(TRIM(INDEX($A213:$AJ213,MATCH(Lists!$L$14,$A$1:$AJ$1,0))&amp;""),""))</f>
        <v/>
      </c>
      <c r="BG213" s="23">
        <f>IF(AT213="","",IFERROR(IF(ISNUMBER(INDEX($A213:$AJ213,MATCH(Lists!$L$15,$A$1:$AJ$1,0))),INDEX($A213:$AJ213,MATCH(Lists!$L$15,$A$1:$AJ$1,0)),DATE(VALUE(LEFT(IFERROR(TRIM(INDEX($A213:$AJ213,MATCH(Lists!$L$15,$A$1:$AJ$1,0))&amp;""),""),4)),VALUE(MID(IFERROR(TRIM(INDEX($A213:$AJ213,MATCH(Lists!$L$15,$A$1:$AJ$1,0))&amp;""),""),6,2)),VALUE(MID(IFERROR(TRIM(INDEX($A213:$AJ213,MATCH(Lists!$L$15,$A$1:$AJ$1,0))&amp;""),""),9,2)))+TIME(VALUE(MID(IFERROR(TRIM(INDEX($A213:$AJ213,MATCH(Lists!$L$15,$A$1:$AJ$1,0))&amp;""),""),12,2)),VALUE(MID(IFERROR(TRIM(INDEX($A213:$AJ213,MATCH(Lists!$L$15,$A$1:$AJ$1,0))&amp;""),""),15,2)),VALUE(MID(IFERROR(TRIM(INDEX($A213:$AJ213,MATCH(Lists!$L$15,$A$1:$AJ$1,0))&amp;""),""),18,2)))),""))</f>
        <v/>
      </c>
      <c r="BH213" s="22">
        <f>IF(AT213="","",IF(AL213="","New",AL213))</f>
        <v/>
      </c>
      <c r="BI213" s="22">
        <f>IF(AT213="",0,IF(OR(BH213="Hired",BH213="Not now"),0,1))</f>
        <v/>
      </c>
      <c r="BJ213" s="22">
        <f>IF(AT213="","",IF(COUNTIF(AN213:AQ213,"No")&gt;0,"Has a No",IF(COUNTIF(AN213:AQ213,"Yes")=4,"All yes","Still checking")))</f>
        <v/>
      </c>
      <c r="BK213" s="22">
        <f>IF(AT213="","",IF(AND(BH213="New",NOT(ISNUMBER(AM213)),ISNUMBER(BG213)),IF(Pipeline!$M$14-INT(BG213)&gt;Pipeline!$M$15,"Reply due",""),""))</f>
        <v/>
      </c>
      <c r="BL213" s="22">
        <f>IF(AT213="","",IF(AND(ISNUMBER(AM213),ISNUMBER(BG213)),MAX(0,AM213-INT(BG213)),""))</f>
        <v/>
      </c>
      <c r="BM213" s="22">
        <f>IF(BI213=0,0,IF(AND(OR('Shift match'!$B$5="",ISNUMBER(SEARCH('Shift match'!$B$5,AY213))),OR('Shift match'!$B$6="",ISNUMBER(SEARCH('Shift match'!$B$6,BA213)))),1,0))</f>
        <v/>
      </c>
      <c r="BN213" s="22">
        <f>IF(BM213=1,SUM($BM$2:BM213),"")</f>
        <v/>
      </c>
      <c r="BO213" s="22">
        <f>IF(AT213="",0,IF(AX213="",0,IF(COUNTIF($AX$2:AX213,AX213)=1,1,0)))</f>
        <v/>
      </c>
      <c r="BP213" s="22">
        <f>IF(BO213=1,SUM($BO$2:BO213),"")</f>
        <v/>
      </c>
    </row>
    <row r="214">
      <c r="AK214" s="19" t="n"/>
      <c r="AL214" s="24" t="n"/>
      <c r="AM214" s="25" t="n"/>
      <c r="AN214" s="24" t="n"/>
      <c r="AO214" s="24" t="n"/>
      <c r="AP214" s="24" t="n"/>
      <c r="AQ214" s="24" t="n"/>
      <c r="AR214" s="24" t="n"/>
      <c r="AS214" s="19" t="n"/>
      <c r="AT214" s="22">
        <f>IFERROR(TRIM(INDEX($A214:$AJ214,MATCH(Lists!$L$2,$A$1:$AJ$1,0))&amp;""),"")</f>
        <v/>
      </c>
      <c r="AU214" s="22">
        <f>IF(AT214="","",IFERROR(TRIM(INDEX($A214:$AJ214,MATCH(Lists!$L$3,$A$1:$AJ$1,0))&amp;""),""))</f>
        <v/>
      </c>
      <c r="AV214" s="22">
        <f>IF(AT214="","",LOWER(IFERROR(TRIM(INDEX($A214:$AJ214,MATCH(Lists!$L$4,$A$1:$AJ$1,0))&amp;""),"")))</f>
        <v/>
      </c>
      <c r="AW214" s="22">
        <f>IF(AT214="","",IFERROR(TRIM(INDEX($A214:$AJ214,MATCH(Lists!$L$5,$A$1:$AJ$1,0))&amp;""),""))</f>
        <v/>
      </c>
      <c r="AX214" s="22">
        <f>IF(AT214="","",IFERROR(TRIM(INDEX($A214:$AJ214,MATCH(Lists!$L$6,$A$1:$AJ$1,0))&amp;""),""))</f>
        <v/>
      </c>
      <c r="AY214" s="22">
        <f>IF(AT214="","",IFERROR(TRIM(INDEX($A214:$AJ214,MATCH(Lists!$L$7,$A$1:$AJ$1,0))&amp;""),""))</f>
        <v/>
      </c>
      <c r="AZ214" s="22">
        <f>IF(AT214="","",IFERROR(TRIM(INDEX($A214:$AJ214,MATCH(Lists!$L$8,$A$1:$AJ$1,0))&amp;""),""))</f>
        <v/>
      </c>
      <c r="BA214" s="22">
        <f>IF(AT214="","",IFERROR(TRIM(INDEX($A214:$AJ214,MATCH(Lists!$L$9,$A$1:$AJ$1,0))&amp;""),""))</f>
        <v/>
      </c>
      <c r="BB214" s="22">
        <f>IF(AT214="","",IFERROR(TRIM(INDEX($A214:$AJ214,MATCH(Lists!$L$10,$A$1:$AJ$1,0))&amp;""),""))</f>
        <v/>
      </c>
      <c r="BC214" s="22">
        <f>IF(AT214="","",IFERROR(TRIM(INDEX($A214:$AJ214,MATCH(Lists!$L$11,$A$1:$AJ$1,0))&amp;""),""))</f>
        <v/>
      </c>
      <c r="BD214" s="22">
        <f>IF(AT214="","",IFERROR(TRIM(INDEX($A214:$AJ214,MATCH(Lists!$L$12,$A$1:$AJ$1,0))&amp;""),""))</f>
        <v/>
      </c>
      <c r="BE214" s="23">
        <f>IF(AT214="","",IFERROR(IF(TRIM(INDEX($A214:$AJ214,MATCH(Lists!$L$13,$A$1:$AJ$1,0))&amp;"")="","",IF(ISNUMBER(INDEX($A214:$AJ214,MATCH(Lists!$L$13,$A$1:$AJ$1,0))),INT(INDEX($A214:$AJ214,MATCH(Lists!$L$13,$A$1:$AJ$1,0))),DATE(VALUE(LEFT(INDEX($A214:$AJ214,MATCH(Lists!$L$13,$A$1:$AJ$1,0)),4)),VALUE(MID(INDEX($A214:$AJ214,MATCH(Lists!$L$13,$A$1:$AJ$1,0)),6,2)),VALUE(MID(INDEX($A214:$AJ214,MATCH(Lists!$L$13,$A$1:$AJ$1,0)),9,2))))),""))</f>
        <v/>
      </c>
      <c r="BF214" s="22">
        <f>IF(AT214="","",IFERROR(TRIM(INDEX($A214:$AJ214,MATCH(Lists!$L$14,$A$1:$AJ$1,0))&amp;""),""))</f>
        <v/>
      </c>
      <c r="BG214" s="23">
        <f>IF(AT214="","",IFERROR(IF(ISNUMBER(INDEX($A214:$AJ214,MATCH(Lists!$L$15,$A$1:$AJ$1,0))),INDEX($A214:$AJ214,MATCH(Lists!$L$15,$A$1:$AJ$1,0)),DATE(VALUE(LEFT(IFERROR(TRIM(INDEX($A214:$AJ214,MATCH(Lists!$L$15,$A$1:$AJ$1,0))&amp;""),""),4)),VALUE(MID(IFERROR(TRIM(INDEX($A214:$AJ214,MATCH(Lists!$L$15,$A$1:$AJ$1,0))&amp;""),""),6,2)),VALUE(MID(IFERROR(TRIM(INDEX($A214:$AJ214,MATCH(Lists!$L$15,$A$1:$AJ$1,0))&amp;""),""),9,2)))+TIME(VALUE(MID(IFERROR(TRIM(INDEX($A214:$AJ214,MATCH(Lists!$L$15,$A$1:$AJ$1,0))&amp;""),""),12,2)),VALUE(MID(IFERROR(TRIM(INDEX($A214:$AJ214,MATCH(Lists!$L$15,$A$1:$AJ$1,0))&amp;""),""),15,2)),VALUE(MID(IFERROR(TRIM(INDEX($A214:$AJ214,MATCH(Lists!$L$15,$A$1:$AJ$1,0))&amp;""),""),18,2)))),""))</f>
        <v/>
      </c>
      <c r="BH214" s="22">
        <f>IF(AT214="","",IF(AL214="","New",AL214))</f>
        <v/>
      </c>
      <c r="BI214" s="22">
        <f>IF(AT214="",0,IF(OR(BH214="Hired",BH214="Not now"),0,1))</f>
        <v/>
      </c>
      <c r="BJ214" s="22">
        <f>IF(AT214="","",IF(COUNTIF(AN214:AQ214,"No")&gt;0,"Has a No",IF(COUNTIF(AN214:AQ214,"Yes")=4,"All yes","Still checking")))</f>
        <v/>
      </c>
      <c r="BK214" s="22">
        <f>IF(AT214="","",IF(AND(BH214="New",NOT(ISNUMBER(AM214)),ISNUMBER(BG214)),IF(Pipeline!$M$14-INT(BG214)&gt;Pipeline!$M$15,"Reply due",""),""))</f>
        <v/>
      </c>
      <c r="BL214" s="22">
        <f>IF(AT214="","",IF(AND(ISNUMBER(AM214),ISNUMBER(BG214)),MAX(0,AM214-INT(BG214)),""))</f>
        <v/>
      </c>
      <c r="BM214" s="22">
        <f>IF(BI214=0,0,IF(AND(OR('Shift match'!$B$5="",ISNUMBER(SEARCH('Shift match'!$B$5,AY214))),OR('Shift match'!$B$6="",ISNUMBER(SEARCH('Shift match'!$B$6,BA214)))),1,0))</f>
        <v/>
      </c>
      <c r="BN214" s="22">
        <f>IF(BM214=1,SUM($BM$2:BM214),"")</f>
        <v/>
      </c>
      <c r="BO214" s="22">
        <f>IF(AT214="",0,IF(AX214="",0,IF(COUNTIF($AX$2:AX214,AX214)=1,1,0)))</f>
        <v/>
      </c>
      <c r="BP214" s="22">
        <f>IF(BO214=1,SUM($BO$2:BO214),"")</f>
        <v/>
      </c>
    </row>
    <row r="215">
      <c r="AK215" s="19" t="n"/>
      <c r="AL215" s="24" t="n"/>
      <c r="AM215" s="25" t="n"/>
      <c r="AN215" s="24" t="n"/>
      <c r="AO215" s="24" t="n"/>
      <c r="AP215" s="24" t="n"/>
      <c r="AQ215" s="24" t="n"/>
      <c r="AR215" s="24" t="n"/>
      <c r="AS215" s="19" t="n"/>
      <c r="AT215" s="22">
        <f>IFERROR(TRIM(INDEX($A215:$AJ215,MATCH(Lists!$L$2,$A$1:$AJ$1,0))&amp;""),"")</f>
        <v/>
      </c>
      <c r="AU215" s="22">
        <f>IF(AT215="","",IFERROR(TRIM(INDEX($A215:$AJ215,MATCH(Lists!$L$3,$A$1:$AJ$1,0))&amp;""),""))</f>
        <v/>
      </c>
      <c r="AV215" s="22">
        <f>IF(AT215="","",LOWER(IFERROR(TRIM(INDEX($A215:$AJ215,MATCH(Lists!$L$4,$A$1:$AJ$1,0))&amp;""),"")))</f>
        <v/>
      </c>
      <c r="AW215" s="22">
        <f>IF(AT215="","",IFERROR(TRIM(INDEX($A215:$AJ215,MATCH(Lists!$L$5,$A$1:$AJ$1,0))&amp;""),""))</f>
        <v/>
      </c>
      <c r="AX215" s="22">
        <f>IF(AT215="","",IFERROR(TRIM(INDEX($A215:$AJ215,MATCH(Lists!$L$6,$A$1:$AJ$1,0))&amp;""),""))</f>
        <v/>
      </c>
      <c r="AY215" s="22">
        <f>IF(AT215="","",IFERROR(TRIM(INDEX($A215:$AJ215,MATCH(Lists!$L$7,$A$1:$AJ$1,0))&amp;""),""))</f>
        <v/>
      </c>
      <c r="AZ215" s="22">
        <f>IF(AT215="","",IFERROR(TRIM(INDEX($A215:$AJ215,MATCH(Lists!$L$8,$A$1:$AJ$1,0))&amp;""),""))</f>
        <v/>
      </c>
      <c r="BA215" s="22">
        <f>IF(AT215="","",IFERROR(TRIM(INDEX($A215:$AJ215,MATCH(Lists!$L$9,$A$1:$AJ$1,0))&amp;""),""))</f>
        <v/>
      </c>
      <c r="BB215" s="22">
        <f>IF(AT215="","",IFERROR(TRIM(INDEX($A215:$AJ215,MATCH(Lists!$L$10,$A$1:$AJ$1,0))&amp;""),""))</f>
        <v/>
      </c>
      <c r="BC215" s="22">
        <f>IF(AT215="","",IFERROR(TRIM(INDEX($A215:$AJ215,MATCH(Lists!$L$11,$A$1:$AJ$1,0))&amp;""),""))</f>
        <v/>
      </c>
      <c r="BD215" s="22">
        <f>IF(AT215="","",IFERROR(TRIM(INDEX($A215:$AJ215,MATCH(Lists!$L$12,$A$1:$AJ$1,0))&amp;""),""))</f>
        <v/>
      </c>
      <c r="BE215" s="23">
        <f>IF(AT215="","",IFERROR(IF(TRIM(INDEX($A215:$AJ215,MATCH(Lists!$L$13,$A$1:$AJ$1,0))&amp;"")="","",IF(ISNUMBER(INDEX($A215:$AJ215,MATCH(Lists!$L$13,$A$1:$AJ$1,0))),INT(INDEX($A215:$AJ215,MATCH(Lists!$L$13,$A$1:$AJ$1,0))),DATE(VALUE(LEFT(INDEX($A215:$AJ215,MATCH(Lists!$L$13,$A$1:$AJ$1,0)),4)),VALUE(MID(INDEX($A215:$AJ215,MATCH(Lists!$L$13,$A$1:$AJ$1,0)),6,2)),VALUE(MID(INDEX($A215:$AJ215,MATCH(Lists!$L$13,$A$1:$AJ$1,0)),9,2))))),""))</f>
        <v/>
      </c>
      <c r="BF215" s="22">
        <f>IF(AT215="","",IFERROR(TRIM(INDEX($A215:$AJ215,MATCH(Lists!$L$14,$A$1:$AJ$1,0))&amp;""),""))</f>
        <v/>
      </c>
      <c r="BG215" s="23">
        <f>IF(AT215="","",IFERROR(IF(ISNUMBER(INDEX($A215:$AJ215,MATCH(Lists!$L$15,$A$1:$AJ$1,0))),INDEX($A215:$AJ215,MATCH(Lists!$L$15,$A$1:$AJ$1,0)),DATE(VALUE(LEFT(IFERROR(TRIM(INDEX($A215:$AJ215,MATCH(Lists!$L$15,$A$1:$AJ$1,0))&amp;""),""),4)),VALUE(MID(IFERROR(TRIM(INDEX($A215:$AJ215,MATCH(Lists!$L$15,$A$1:$AJ$1,0))&amp;""),""),6,2)),VALUE(MID(IFERROR(TRIM(INDEX($A215:$AJ215,MATCH(Lists!$L$15,$A$1:$AJ$1,0))&amp;""),""),9,2)))+TIME(VALUE(MID(IFERROR(TRIM(INDEX($A215:$AJ215,MATCH(Lists!$L$15,$A$1:$AJ$1,0))&amp;""),""),12,2)),VALUE(MID(IFERROR(TRIM(INDEX($A215:$AJ215,MATCH(Lists!$L$15,$A$1:$AJ$1,0))&amp;""),""),15,2)),VALUE(MID(IFERROR(TRIM(INDEX($A215:$AJ215,MATCH(Lists!$L$15,$A$1:$AJ$1,0))&amp;""),""),18,2)))),""))</f>
        <v/>
      </c>
      <c r="BH215" s="22">
        <f>IF(AT215="","",IF(AL215="","New",AL215))</f>
        <v/>
      </c>
      <c r="BI215" s="22">
        <f>IF(AT215="",0,IF(OR(BH215="Hired",BH215="Not now"),0,1))</f>
        <v/>
      </c>
      <c r="BJ215" s="22">
        <f>IF(AT215="","",IF(COUNTIF(AN215:AQ215,"No")&gt;0,"Has a No",IF(COUNTIF(AN215:AQ215,"Yes")=4,"All yes","Still checking")))</f>
        <v/>
      </c>
      <c r="BK215" s="22">
        <f>IF(AT215="","",IF(AND(BH215="New",NOT(ISNUMBER(AM215)),ISNUMBER(BG215)),IF(Pipeline!$M$14-INT(BG215)&gt;Pipeline!$M$15,"Reply due",""),""))</f>
        <v/>
      </c>
      <c r="BL215" s="22">
        <f>IF(AT215="","",IF(AND(ISNUMBER(AM215),ISNUMBER(BG215)),MAX(0,AM215-INT(BG215)),""))</f>
        <v/>
      </c>
      <c r="BM215" s="22">
        <f>IF(BI215=0,0,IF(AND(OR('Shift match'!$B$5="",ISNUMBER(SEARCH('Shift match'!$B$5,AY215))),OR('Shift match'!$B$6="",ISNUMBER(SEARCH('Shift match'!$B$6,BA215)))),1,0))</f>
        <v/>
      </c>
      <c r="BN215" s="22">
        <f>IF(BM215=1,SUM($BM$2:BM215),"")</f>
        <v/>
      </c>
      <c r="BO215" s="22">
        <f>IF(AT215="",0,IF(AX215="",0,IF(COUNTIF($AX$2:AX215,AX215)=1,1,0)))</f>
        <v/>
      </c>
      <c r="BP215" s="22">
        <f>IF(BO215=1,SUM($BO$2:BO215),"")</f>
        <v/>
      </c>
    </row>
    <row r="216">
      <c r="AK216" s="19" t="n"/>
      <c r="AL216" s="24" t="n"/>
      <c r="AM216" s="25" t="n"/>
      <c r="AN216" s="24" t="n"/>
      <c r="AO216" s="24" t="n"/>
      <c r="AP216" s="24" t="n"/>
      <c r="AQ216" s="24" t="n"/>
      <c r="AR216" s="24" t="n"/>
      <c r="AS216" s="19" t="n"/>
      <c r="AT216" s="22">
        <f>IFERROR(TRIM(INDEX($A216:$AJ216,MATCH(Lists!$L$2,$A$1:$AJ$1,0))&amp;""),"")</f>
        <v/>
      </c>
      <c r="AU216" s="22">
        <f>IF(AT216="","",IFERROR(TRIM(INDEX($A216:$AJ216,MATCH(Lists!$L$3,$A$1:$AJ$1,0))&amp;""),""))</f>
        <v/>
      </c>
      <c r="AV216" s="22">
        <f>IF(AT216="","",LOWER(IFERROR(TRIM(INDEX($A216:$AJ216,MATCH(Lists!$L$4,$A$1:$AJ$1,0))&amp;""),"")))</f>
        <v/>
      </c>
      <c r="AW216" s="22">
        <f>IF(AT216="","",IFERROR(TRIM(INDEX($A216:$AJ216,MATCH(Lists!$L$5,$A$1:$AJ$1,0))&amp;""),""))</f>
        <v/>
      </c>
      <c r="AX216" s="22">
        <f>IF(AT216="","",IFERROR(TRIM(INDEX($A216:$AJ216,MATCH(Lists!$L$6,$A$1:$AJ$1,0))&amp;""),""))</f>
        <v/>
      </c>
      <c r="AY216" s="22">
        <f>IF(AT216="","",IFERROR(TRIM(INDEX($A216:$AJ216,MATCH(Lists!$L$7,$A$1:$AJ$1,0))&amp;""),""))</f>
        <v/>
      </c>
      <c r="AZ216" s="22">
        <f>IF(AT216="","",IFERROR(TRIM(INDEX($A216:$AJ216,MATCH(Lists!$L$8,$A$1:$AJ$1,0))&amp;""),""))</f>
        <v/>
      </c>
      <c r="BA216" s="22">
        <f>IF(AT216="","",IFERROR(TRIM(INDEX($A216:$AJ216,MATCH(Lists!$L$9,$A$1:$AJ$1,0))&amp;""),""))</f>
        <v/>
      </c>
      <c r="BB216" s="22">
        <f>IF(AT216="","",IFERROR(TRIM(INDEX($A216:$AJ216,MATCH(Lists!$L$10,$A$1:$AJ$1,0))&amp;""),""))</f>
        <v/>
      </c>
      <c r="BC216" s="22">
        <f>IF(AT216="","",IFERROR(TRIM(INDEX($A216:$AJ216,MATCH(Lists!$L$11,$A$1:$AJ$1,0))&amp;""),""))</f>
        <v/>
      </c>
      <c r="BD216" s="22">
        <f>IF(AT216="","",IFERROR(TRIM(INDEX($A216:$AJ216,MATCH(Lists!$L$12,$A$1:$AJ$1,0))&amp;""),""))</f>
        <v/>
      </c>
      <c r="BE216" s="23">
        <f>IF(AT216="","",IFERROR(IF(TRIM(INDEX($A216:$AJ216,MATCH(Lists!$L$13,$A$1:$AJ$1,0))&amp;"")="","",IF(ISNUMBER(INDEX($A216:$AJ216,MATCH(Lists!$L$13,$A$1:$AJ$1,0))),INT(INDEX($A216:$AJ216,MATCH(Lists!$L$13,$A$1:$AJ$1,0))),DATE(VALUE(LEFT(INDEX($A216:$AJ216,MATCH(Lists!$L$13,$A$1:$AJ$1,0)),4)),VALUE(MID(INDEX($A216:$AJ216,MATCH(Lists!$L$13,$A$1:$AJ$1,0)),6,2)),VALUE(MID(INDEX($A216:$AJ216,MATCH(Lists!$L$13,$A$1:$AJ$1,0)),9,2))))),""))</f>
        <v/>
      </c>
      <c r="BF216" s="22">
        <f>IF(AT216="","",IFERROR(TRIM(INDEX($A216:$AJ216,MATCH(Lists!$L$14,$A$1:$AJ$1,0))&amp;""),""))</f>
        <v/>
      </c>
      <c r="BG216" s="23">
        <f>IF(AT216="","",IFERROR(IF(ISNUMBER(INDEX($A216:$AJ216,MATCH(Lists!$L$15,$A$1:$AJ$1,0))),INDEX($A216:$AJ216,MATCH(Lists!$L$15,$A$1:$AJ$1,0)),DATE(VALUE(LEFT(IFERROR(TRIM(INDEX($A216:$AJ216,MATCH(Lists!$L$15,$A$1:$AJ$1,0))&amp;""),""),4)),VALUE(MID(IFERROR(TRIM(INDEX($A216:$AJ216,MATCH(Lists!$L$15,$A$1:$AJ$1,0))&amp;""),""),6,2)),VALUE(MID(IFERROR(TRIM(INDEX($A216:$AJ216,MATCH(Lists!$L$15,$A$1:$AJ$1,0))&amp;""),""),9,2)))+TIME(VALUE(MID(IFERROR(TRIM(INDEX($A216:$AJ216,MATCH(Lists!$L$15,$A$1:$AJ$1,0))&amp;""),""),12,2)),VALUE(MID(IFERROR(TRIM(INDEX($A216:$AJ216,MATCH(Lists!$L$15,$A$1:$AJ$1,0))&amp;""),""),15,2)),VALUE(MID(IFERROR(TRIM(INDEX($A216:$AJ216,MATCH(Lists!$L$15,$A$1:$AJ$1,0))&amp;""),""),18,2)))),""))</f>
        <v/>
      </c>
      <c r="BH216" s="22">
        <f>IF(AT216="","",IF(AL216="","New",AL216))</f>
        <v/>
      </c>
      <c r="BI216" s="22">
        <f>IF(AT216="",0,IF(OR(BH216="Hired",BH216="Not now"),0,1))</f>
        <v/>
      </c>
      <c r="BJ216" s="22">
        <f>IF(AT216="","",IF(COUNTIF(AN216:AQ216,"No")&gt;0,"Has a No",IF(COUNTIF(AN216:AQ216,"Yes")=4,"All yes","Still checking")))</f>
        <v/>
      </c>
      <c r="BK216" s="22">
        <f>IF(AT216="","",IF(AND(BH216="New",NOT(ISNUMBER(AM216)),ISNUMBER(BG216)),IF(Pipeline!$M$14-INT(BG216)&gt;Pipeline!$M$15,"Reply due",""),""))</f>
        <v/>
      </c>
      <c r="BL216" s="22">
        <f>IF(AT216="","",IF(AND(ISNUMBER(AM216),ISNUMBER(BG216)),MAX(0,AM216-INT(BG216)),""))</f>
        <v/>
      </c>
      <c r="BM216" s="22">
        <f>IF(BI216=0,0,IF(AND(OR('Shift match'!$B$5="",ISNUMBER(SEARCH('Shift match'!$B$5,AY216))),OR('Shift match'!$B$6="",ISNUMBER(SEARCH('Shift match'!$B$6,BA216)))),1,0))</f>
        <v/>
      </c>
      <c r="BN216" s="22">
        <f>IF(BM216=1,SUM($BM$2:BM216),"")</f>
        <v/>
      </c>
      <c r="BO216" s="22">
        <f>IF(AT216="",0,IF(AX216="",0,IF(COUNTIF($AX$2:AX216,AX216)=1,1,0)))</f>
        <v/>
      </c>
      <c r="BP216" s="22">
        <f>IF(BO216=1,SUM($BO$2:BO216),"")</f>
        <v/>
      </c>
    </row>
    <row r="217">
      <c r="AK217" s="19" t="n"/>
      <c r="AL217" s="24" t="n"/>
      <c r="AM217" s="25" t="n"/>
      <c r="AN217" s="24" t="n"/>
      <c r="AO217" s="24" t="n"/>
      <c r="AP217" s="24" t="n"/>
      <c r="AQ217" s="24" t="n"/>
      <c r="AR217" s="24" t="n"/>
      <c r="AS217" s="19" t="n"/>
      <c r="AT217" s="22">
        <f>IFERROR(TRIM(INDEX($A217:$AJ217,MATCH(Lists!$L$2,$A$1:$AJ$1,0))&amp;""),"")</f>
        <v/>
      </c>
      <c r="AU217" s="22">
        <f>IF(AT217="","",IFERROR(TRIM(INDEX($A217:$AJ217,MATCH(Lists!$L$3,$A$1:$AJ$1,0))&amp;""),""))</f>
        <v/>
      </c>
      <c r="AV217" s="22">
        <f>IF(AT217="","",LOWER(IFERROR(TRIM(INDEX($A217:$AJ217,MATCH(Lists!$L$4,$A$1:$AJ$1,0))&amp;""),"")))</f>
        <v/>
      </c>
      <c r="AW217" s="22">
        <f>IF(AT217="","",IFERROR(TRIM(INDEX($A217:$AJ217,MATCH(Lists!$L$5,$A$1:$AJ$1,0))&amp;""),""))</f>
        <v/>
      </c>
      <c r="AX217" s="22">
        <f>IF(AT217="","",IFERROR(TRIM(INDEX($A217:$AJ217,MATCH(Lists!$L$6,$A$1:$AJ$1,0))&amp;""),""))</f>
        <v/>
      </c>
      <c r="AY217" s="22">
        <f>IF(AT217="","",IFERROR(TRIM(INDEX($A217:$AJ217,MATCH(Lists!$L$7,$A$1:$AJ$1,0))&amp;""),""))</f>
        <v/>
      </c>
      <c r="AZ217" s="22">
        <f>IF(AT217="","",IFERROR(TRIM(INDEX($A217:$AJ217,MATCH(Lists!$L$8,$A$1:$AJ$1,0))&amp;""),""))</f>
        <v/>
      </c>
      <c r="BA217" s="22">
        <f>IF(AT217="","",IFERROR(TRIM(INDEX($A217:$AJ217,MATCH(Lists!$L$9,$A$1:$AJ$1,0))&amp;""),""))</f>
        <v/>
      </c>
      <c r="BB217" s="22">
        <f>IF(AT217="","",IFERROR(TRIM(INDEX($A217:$AJ217,MATCH(Lists!$L$10,$A$1:$AJ$1,0))&amp;""),""))</f>
        <v/>
      </c>
      <c r="BC217" s="22">
        <f>IF(AT217="","",IFERROR(TRIM(INDEX($A217:$AJ217,MATCH(Lists!$L$11,$A$1:$AJ$1,0))&amp;""),""))</f>
        <v/>
      </c>
      <c r="BD217" s="22">
        <f>IF(AT217="","",IFERROR(TRIM(INDEX($A217:$AJ217,MATCH(Lists!$L$12,$A$1:$AJ$1,0))&amp;""),""))</f>
        <v/>
      </c>
      <c r="BE217" s="23">
        <f>IF(AT217="","",IFERROR(IF(TRIM(INDEX($A217:$AJ217,MATCH(Lists!$L$13,$A$1:$AJ$1,0))&amp;"")="","",IF(ISNUMBER(INDEX($A217:$AJ217,MATCH(Lists!$L$13,$A$1:$AJ$1,0))),INT(INDEX($A217:$AJ217,MATCH(Lists!$L$13,$A$1:$AJ$1,0))),DATE(VALUE(LEFT(INDEX($A217:$AJ217,MATCH(Lists!$L$13,$A$1:$AJ$1,0)),4)),VALUE(MID(INDEX($A217:$AJ217,MATCH(Lists!$L$13,$A$1:$AJ$1,0)),6,2)),VALUE(MID(INDEX($A217:$AJ217,MATCH(Lists!$L$13,$A$1:$AJ$1,0)),9,2))))),""))</f>
        <v/>
      </c>
      <c r="BF217" s="22">
        <f>IF(AT217="","",IFERROR(TRIM(INDEX($A217:$AJ217,MATCH(Lists!$L$14,$A$1:$AJ$1,0))&amp;""),""))</f>
        <v/>
      </c>
      <c r="BG217" s="23">
        <f>IF(AT217="","",IFERROR(IF(ISNUMBER(INDEX($A217:$AJ217,MATCH(Lists!$L$15,$A$1:$AJ$1,0))),INDEX($A217:$AJ217,MATCH(Lists!$L$15,$A$1:$AJ$1,0)),DATE(VALUE(LEFT(IFERROR(TRIM(INDEX($A217:$AJ217,MATCH(Lists!$L$15,$A$1:$AJ$1,0))&amp;""),""),4)),VALUE(MID(IFERROR(TRIM(INDEX($A217:$AJ217,MATCH(Lists!$L$15,$A$1:$AJ$1,0))&amp;""),""),6,2)),VALUE(MID(IFERROR(TRIM(INDEX($A217:$AJ217,MATCH(Lists!$L$15,$A$1:$AJ$1,0))&amp;""),""),9,2)))+TIME(VALUE(MID(IFERROR(TRIM(INDEX($A217:$AJ217,MATCH(Lists!$L$15,$A$1:$AJ$1,0))&amp;""),""),12,2)),VALUE(MID(IFERROR(TRIM(INDEX($A217:$AJ217,MATCH(Lists!$L$15,$A$1:$AJ$1,0))&amp;""),""),15,2)),VALUE(MID(IFERROR(TRIM(INDEX($A217:$AJ217,MATCH(Lists!$L$15,$A$1:$AJ$1,0))&amp;""),""),18,2)))),""))</f>
        <v/>
      </c>
      <c r="BH217" s="22">
        <f>IF(AT217="","",IF(AL217="","New",AL217))</f>
        <v/>
      </c>
      <c r="BI217" s="22">
        <f>IF(AT217="",0,IF(OR(BH217="Hired",BH217="Not now"),0,1))</f>
        <v/>
      </c>
      <c r="BJ217" s="22">
        <f>IF(AT217="","",IF(COUNTIF(AN217:AQ217,"No")&gt;0,"Has a No",IF(COUNTIF(AN217:AQ217,"Yes")=4,"All yes","Still checking")))</f>
        <v/>
      </c>
      <c r="BK217" s="22">
        <f>IF(AT217="","",IF(AND(BH217="New",NOT(ISNUMBER(AM217)),ISNUMBER(BG217)),IF(Pipeline!$M$14-INT(BG217)&gt;Pipeline!$M$15,"Reply due",""),""))</f>
        <v/>
      </c>
      <c r="BL217" s="22">
        <f>IF(AT217="","",IF(AND(ISNUMBER(AM217),ISNUMBER(BG217)),MAX(0,AM217-INT(BG217)),""))</f>
        <v/>
      </c>
      <c r="BM217" s="22">
        <f>IF(BI217=0,0,IF(AND(OR('Shift match'!$B$5="",ISNUMBER(SEARCH('Shift match'!$B$5,AY217))),OR('Shift match'!$B$6="",ISNUMBER(SEARCH('Shift match'!$B$6,BA217)))),1,0))</f>
        <v/>
      </c>
      <c r="BN217" s="22">
        <f>IF(BM217=1,SUM($BM$2:BM217),"")</f>
        <v/>
      </c>
      <c r="BO217" s="22">
        <f>IF(AT217="",0,IF(AX217="",0,IF(COUNTIF($AX$2:AX217,AX217)=1,1,0)))</f>
        <v/>
      </c>
      <c r="BP217" s="22">
        <f>IF(BO217=1,SUM($BO$2:BO217),"")</f>
        <v/>
      </c>
    </row>
    <row r="218">
      <c r="AK218" s="19" t="n"/>
      <c r="AL218" s="24" t="n"/>
      <c r="AM218" s="25" t="n"/>
      <c r="AN218" s="24" t="n"/>
      <c r="AO218" s="24" t="n"/>
      <c r="AP218" s="24" t="n"/>
      <c r="AQ218" s="24" t="n"/>
      <c r="AR218" s="24" t="n"/>
      <c r="AS218" s="19" t="n"/>
      <c r="AT218" s="22">
        <f>IFERROR(TRIM(INDEX($A218:$AJ218,MATCH(Lists!$L$2,$A$1:$AJ$1,0))&amp;""),"")</f>
        <v/>
      </c>
      <c r="AU218" s="22">
        <f>IF(AT218="","",IFERROR(TRIM(INDEX($A218:$AJ218,MATCH(Lists!$L$3,$A$1:$AJ$1,0))&amp;""),""))</f>
        <v/>
      </c>
      <c r="AV218" s="22">
        <f>IF(AT218="","",LOWER(IFERROR(TRIM(INDEX($A218:$AJ218,MATCH(Lists!$L$4,$A$1:$AJ$1,0))&amp;""),"")))</f>
        <v/>
      </c>
      <c r="AW218" s="22">
        <f>IF(AT218="","",IFERROR(TRIM(INDEX($A218:$AJ218,MATCH(Lists!$L$5,$A$1:$AJ$1,0))&amp;""),""))</f>
        <v/>
      </c>
      <c r="AX218" s="22">
        <f>IF(AT218="","",IFERROR(TRIM(INDEX($A218:$AJ218,MATCH(Lists!$L$6,$A$1:$AJ$1,0))&amp;""),""))</f>
        <v/>
      </c>
      <c r="AY218" s="22">
        <f>IF(AT218="","",IFERROR(TRIM(INDEX($A218:$AJ218,MATCH(Lists!$L$7,$A$1:$AJ$1,0))&amp;""),""))</f>
        <v/>
      </c>
      <c r="AZ218" s="22">
        <f>IF(AT218="","",IFERROR(TRIM(INDEX($A218:$AJ218,MATCH(Lists!$L$8,$A$1:$AJ$1,0))&amp;""),""))</f>
        <v/>
      </c>
      <c r="BA218" s="22">
        <f>IF(AT218="","",IFERROR(TRIM(INDEX($A218:$AJ218,MATCH(Lists!$L$9,$A$1:$AJ$1,0))&amp;""),""))</f>
        <v/>
      </c>
      <c r="BB218" s="22">
        <f>IF(AT218="","",IFERROR(TRIM(INDEX($A218:$AJ218,MATCH(Lists!$L$10,$A$1:$AJ$1,0))&amp;""),""))</f>
        <v/>
      </c>
      <c r="BC218" s="22">
        <f>IF(AT218="","",IFERROR(TRIM(INDEX($A218:$AJ218,MATCH(Lists!$L$11,$A$1:$AJ$1,0))&amp;""),""))</f>
        <v/>
      </c>
      <c r="BD218" s="22">
        <f>IF(AT218="","",IFERROR(TRIM(INDEX($A218:$AJ218,MATCH(Lists!$L$12,$A$1:$AJ$1,0))&amp;""),""))</f>
        <v/>
      </c>
      <c r="BE218" s="23">
        <f>IF(AT218="","",IFERROR(IF(TRIM(INDEX($A218:$AJ218,MATCH(Lists!$L$13,$A$1:$AJ$1,0))&amp;"")="","",IF(ISNUMBER(INDEX($A218:$AJ218,MATCH(Lists!$L$13,$A$1:$AJ$1,0))),INT(INDEX($A218:$AJ218,MATCH(Lists!$L$13,$A$1:$AJ$1,0))),DATE(VALUE(LEFT(INDEX($A218:$AJ218,MATCH(Lists!$L$13,$A$1:$AJ$1,0)),4)),VALUE(MID(INDEX($A218:$AJ218,MATCH(Lists!$L$13,$A$1:$AJ$1,0)),6,2)),VALUE(MID(INDEX($A218:$AJ218,MATCH(Lists!$L$13,$A$1:$AJ$1,0)),9,2))))),""))</f>
        <v/>
      </c>
      <c r="BF218" s="22">
        <f>IF(AT218="","",IFERROR(TRIM(INDEX($A218:$AJ218,MATCH(Lists!$L$14,$A$1:$AJ$1,0))&amp;""),""))</f>
        <v/>
      </c>
      <c r="BG218" s="23">
        <f>IF(AT218="","",IFERROR(IF(ISNUMBER(INDEX($A218:$AJ218,MATCH(Lists!$L$15,$A$1:$AJ$1,0))),INDEX($A218:$AJ218,MATCH(Lists!$L$15,$A$1:$AJ$1,0)),DATE(VALUE(LEFT(IFERROR(TRIM(INDEX($A218:$AJ218,MATCH(Lists!$L$15,$A$1:$AJ$1,0))&amp;""),""),4)),VALUE(MID(IFERROR(TRIM(INDEX($A218:$AJ218,MATCH(Lists!$L$15,$A$1:$AJ$1,0))&amp;""),""),6,2)),VALUE(MID(IFERROR(TRIM(INDEX($A218:$AJ218,MATCH(Lists!$L$15,$A$1:$AJ$1,0))&amp;""),""),9,2)))+TIME(VALUE(MID(IFERROR(TRIM(INDEX($A218:$AJ218,MATCH(Lists!$L$15,$A$1:$AJ$1,0))&amp;""),""),12,2)),VALUE(MID(IFERROR(TRIM(INDEX($A218:$AJ218,MATCH(Lists!$L$15,$A$1:$AJ$1,0))&amp;""),""),15,2)),VALUE(MID(IFERROR(TRIM(INDEX($A218:$AJ218,MATCH(Lists!$L$15,$A$1:$AJ$1,0))&amp;""),""),18,2)))),""))</f>
        <v/>
      </c>
      <c r="BH218" s="22">
        <f>IF(AT218="","",IF(AL218="","New",AL218))</f>
        <v/>
      </c>
      <c r="BI218" s="22">
        <f>IF(AT218="",0,IF(OR(BH218="Hired",BH218="Not now"),0,1))</f>
        <v/>
      </c>
      <c r="BJ218" s="22">
        <f>IF(AT218="","",IF(COUNTIF(AN218:AQ218,"No")&gt;0,"Has a No",IF(COUNTIF(AN218:AQ218,"Yes")=4,"All yes","Still checking")))</f>
        <v/>
      </c>
      <c r="BK218" s="22">
        <f>IF(AT218="","",IF(AND(BH218="New",NOT(ISNUMBER(AM218)),ISNUMBER(BG218)),IF(Pipeline!$M$14-INT(BG218)&gt;Pipeline!$M$15,"Reply due",""),""))</f>
        <v/>
      </c>
      <c r="BL218" s="22">
        <f>IF(AT218="","",IF(AND(ISNUMBER(AM218),ISNUMBER(BG218)),MAX(0,AM218-INT(BG218)),""))</f>
        <v/>
      </c>
      <c r="BM218" s="22">
        <f>IF(BI218=0,0,IF(AND(OR('Shift match'!$B$5="",ISNUMBER(SEARCH('Shift match'!$B$5,AY218))),OR('Shift match'!$B$6="",ISNUMBER(SEARCH('Shift match'!$B$6,BA218)))),1,0))</f>
        <v/>
      </c>
      <c r="BN218" s="22">
        <f>IF(BM218=1,SUM($BM$2:BM218),"")</f>
        <v/>
      </c>
      <c r="BO218" s="22">
        <f>IF(AT218="",0,IF(AX218="",0,IF(COUNTIF($AX$2:AX218,AX218)=1,1,0)))</f>
        <v/>
      </c>
      <c r="BP218" s="22">
        <f>IF(BO218=1,SUM($BO$2:BO218),"")</f>
        <v/>
      </c>
    </row>
    <row r="219">
      <c r="AK219" s="19" t="n"/>
      <c r="AL219" s="24" t="n"/>
      <c r="AM219" s="25" t="n"/>
      <c r="AN219" s="24" t="n"/>
      <c r="AO219" s="24" t="n"/>
      <c r="AP219" s="24" t="n"/>
      <c r="AQ219" s="24" t="n"/>
      <c r="AR219" s="24" t="n"/>
      <c r="AS219" s="19" t="n"/>
      <c r="AT219" s="22">
        <f>IFERROR(TRIM(INDEX($A219:$AJ219,MATCH(Lists!$L$2,$A$1:$AJ$1,0))&amp;""),"")</f>
        <v/>
      </c>
      <c r="AU219" s="22">
        <f>IF(AT219="","",IFERROR(TRIM(INDEX($A219:$AJ219,MATCH(Lists!$L$3,$A$1:$AJ$1,0))&amp;""),""))</f>
        <v/>
      </c>
      <c r="AV219" s="22">
        <f>IF(AT219="","",LOWER(IFERROR(TRIM(INDEX($A219:$AJ219,MATCH(Lists!$L$4,$A$1:$AJ$1,0))&amp;""),"")))</f>
        <v/>
      </c>
      <c r="AW219" s="22">
        <f>IF(AT219="","",IFERROR(TRIM(INDEX($A219:$AJ219,MATCH(Lists!$L$5,$A$1:$AJ$1,0))&amp;""),""))</f>
        <v/>
      </c>
      <c r="AX219" s="22">
        <f>IF(AT219="","",IFERROR(TRIM(INDEX($A219:$AJ219,MATCH(Lists!$L$6,$A$1:$AJ$1,0))&amp;""),""))</f>
        <v/>
      </c>
      <c r="AY219" s="22">
        <f>IF(AT219="","",IFERROR(TRIM(INDEX($A219:$AJ219,MATCH(Lists!$L$7,$A$1:$AJ$1,0))&amp;""),""))</f>
        <v/>
      </c>
      <c r="AZ219" s="22">
        <f>IF(AT219="","",IFERROR(TRIM(INDEX($A219:$AJ219,MATCH(Lists!$L$8,$A$1:$AJ$1,0))&amp;""),""))</f>
        <v/>
      </c>
      <c r="BA219" s="22">
        <f>IF(AT219="","",IFERROR(TRIM(INDEX($A219:$AJ219,MATCH(Lists!$L$9,$A$1:$AJ$1,0))&amp;""),""))</f>
        <v/>
      </c>
      <c r="BB219" s="22">
        <f>IF(AT219="","",IFERROR(TRIM(INDEX($A219:$AJ219,MATCH(Lists!$L$10,$A$1:$AJ$1,0))&amp;""),""))</f>
        <v/>
      </c>
      <c r="BC219" s="22">
        <f>IF(AT219="","",IFERROR(TRIM(INDEX($A219:$AJ219,MATCH(Lists!$L$11,$A$1:$AJ$1,0))&amp;""),""))</f>
        <v/>
      </c>
      <c r="BD219" s="22">
        <f>IF(AT219="","",IFERROR(TRIM(INDEX($A219:$AJ219,MATCH(Lists!$L$12,$A$1:$AJ$1,0))&amp;""),""))</f>
        <v/>
      </c>
      <c r="BE219" s="23">
        <f>IF(AT219="","",IFERROR(IF(TRIM(INDEX($A219:$AJ219,MATCH(Lists!$L$13,$A$1:$AJ$1,0))&amp;"")="","",IF(ISNUMBER(INDEX($A219:$AJ219,MATCH(Lists!$L$13,$A$1:$AJ$1,0))),INT(INDEX($A219:$AJ219,MATCH(Lists!$L$13,$A$1:$AJ$1,0))),DATE(VALUE(LEFT(INDEX($A219:$AJ219,MATCH(Lists!$L$13,$A$1:$AJ$1,0)),4)),VALUE(MID(INDEX($A219:$AJ219,MATCH(Lists!$L$13,$A$1:$AJ$1,0)),6,2)),VALUE(MID(INDEX($A219:$AJ219,MATCH(Lists!$L$13,$A$1:$AJ$1,0)),9,2))))),""))</f>
        <v/>
      </c>
      <c r="BF219" s="22">
        <f>IF(AT219="","",IFERROR(TRIM(INDEX($A219:$AJ219,MATCH(Lists!$L$14,$A$1:$AJ$1,0))&amp;""),""))</f>
        <v/>
      </c>
      <c r="BG219" s="23">
        <f>IF(AT219="","",IFERROR(IF(ISNUMBER(INDEX($A219:$AJ219,MATCH(Lists!$L$15,$A$1:$AJ$1,0))),INDEX($A219:$AJ219,MATCH(Lists!$L$15,$A$1:$AJ$1,0)),DATE(VALUE(LEFT(IFERROR(TRIM(INDEX($A219:$AJ219,MATCH(Lists!$L$15,$A$1:$AJ$1,0))&amp;""),""),4)),VALUE(MID(IFERROR(TRIM(INDEX($A219:$AJ219,MATCH(Lists!$L$15,$A$1:$AJ$1,0))&amp;""),""),6,2)),VALUE(MID(IFERROR(TRIM(INDEX($A219:$AJ219,MATCH(Lists!$L$15,$A$1:$AJ$1,0))&amp;""),""),9,2)))+TIME(VALUE(MID(IFERROR(TRIM(INDEX($A219:$AJ219,MATCH(Lists!$L$15,$A$1:$AJ$1,0))&amp;""),""),12,2)),VALUE(MID(IFERROR(TRIM(INDEX($A219:$AJ219,MATCH(Lists!$L$15,$A$1:$AJ$1,0))&amp;""),""),15,2)),VALUE(MID(IFERROR(TRIM(INDEX($A219:$AJ219,MATCH(Lists!$L$15,$A$1:$AJ$1,0))&amp;""),""),18,2)))),""))</f>
        <v/>
      </c>
      <c r="BH219" s="22">
        <f>IF(AT219="","",IF(AL219="","New",AL219))</f>
        <v/>
      </c>
      <c r="BI219" s="22">
        <f>IF(AT219="",0,IF(OR(BH219="Hired",BH219="Not now"),0,1))</f>
        <v/>
      </c>
      <c r="BJ219" s="22">
        <f>IF(AT219="","",IF(COUNTIF(AN219:AQ219,"No")&gt;0,"Has a No",IF(COUNTIF(AN219:AQ219,"Yes")=4,"All yes","Still checking")))</f>
        <v/>
      </c>
      <c r="BK219" s="22">
        <f>IF(AT219="","",IF(AND(BH219="New",NOT(ISNUMBER(AM219)),ISNUMBER(BG219)),IF(Pipeline!$M$14-INT(BG219)&gt;Pipeline!$M$15,"Reply due",""),""))</f>
        <v/>
      </c>
      <c r="BL219" s="22">
        <f>IF(AT219="","",IF(AND(ISNUMBER(AM219),ISNUMBER(BG219)),MAX(0,AM219-INT(BG219)),""))</f>
        <v/>
      </c>
      <c r="BM219" s="22">
        <f>IF(BI219=0,0,IF(AND(OR('Shift match'!$B$5="",ISNUMBER(SEARCH('Shift match'!$B$5,AY219))),OR('Shift match'!$B$6="",ISNUMBER(SEARCH('Shift match'!$B$6,BA219)))),1,0))</f>
        <v/>
      </c>
      <c r="BN219" s="22">
        <f>IF(BM219=1,SUM($BM$2:BM219),"")</f>
        <v/>
      </c>
      <c r="BO219" s="22">
        <f>IF(AT219="",0,IF(AX219="",0,IF(COUNTIF($AX$2:AX219,AX219)=1,1,0)))</f>
        <v/>
      </c>
      <c r="BP219" s="22">
        <f>IF(BO219=1,SUM($BO$2:BO219),"")</f>
        <v/>
      </c>
    </row>
    <row r="220">
      <c r="AK220" s="19" t="n"/>
      <c r="AL220" s="24" t="n"/>
      <c r="AM220" s="25" t="n"/>
      <c r="AN220" s="24" t="n"/>
      <c r="AO220" s="24" t="n"/>
      <c r="AP220" s="24" t="n"/>
      <c r="AQ220" s="24" t="n"/>
      <c r="AR220" s="24" t="n"/>
      <c r="AS220" s="19" t="n"/>
      <c r="AT220" s="22">
        <f>IFERROR(TRIM(INDEX($A220:$AJ220,MATCH(Lists!$L$2,$A$1:$AJ$1,0))&amp;""),"")</f>
        <v/>
      </c>
      <c r="AU220" s="22">
        <f>IF(AT220="","",IFERROR(TRIM(INDEX($A220:$AJ220,MATCH(Lists!$L$3,$A$1:$AJ$1,0))&amp;""),""))</f>
        <v/>
      </c>
      <c r="AV220" s="22">
        <f>IF(AT220="","",LOWER(IFERROR(TRIM(INDEX($A220:$AJ220,MATCH(Lists!$L$4,$A$1:$AJ$1,0))&amp;""),"")))</f>
        <v/>
      </c>
      <c r="AW220" s="22">
        <f>IF(AT220="","",IFERROR(TRIM(INDEX($A220:$AJ220,MATCH(Lists!$L$5,$A$1:$AJ$1,0))&amp;""),""))</f>
        <v/>
      </c>
      <c r="AX220" s="22">
        <f>IF(AT220="","",IFERROR(TRIM(INDEX($A220:$AJ220,MATCH(Lists!$L$6,$A$1:$AJ$1,0))&amp;""),""))</f>
        <v/>
      </c>
      <c r="AY220" s="22">
        <f>IF(AT220="","",IFERROR(TRIM(INDEX($A220:$AJ220,MATCH(Lists!$L$7,$A$1:$AJ$1,0))&amp;""),""))</f>
        <v/>
      </c>
      <c r="AZ220" s="22">
        <f>IF(AT220="","",IFERROR(TRIM(INDEX($A220:$AJ220,MATCH(Lists!$L$8,$A$1:$AJ$1,0))&amp;""),""))</f>
        <v/>
      </c>
      <c r="BA220" s="22">
        <f>IF(AT220="","",IFERROR(TRIM(INDEX($A220:$AJ220,MATCH(Lists!$L$9,$A$1:$AJ$1,0))&amp;""),""))</f>
        <v/>
      </c>
      <c r="BB220" s="22">
        <f>IF(AT220="","",IFERROR(TRIM(INDEX($A220:$AJ220,MATCH(Lists!$L$10,$A$1:$AJ$1,0))&amp;""),""))</f>
        <v/>
      </c>
      <c r="BC220" s="22">
        <f>IF(AT220="","",IFERROR(TRIM(INDEX($A220:$AJ220,MATCH(Lists!$L$11,$A$1:$AJ$1,0))&amp;""),""))</f>
        <v/>
      </c>
      <c r="BD220" s="22">
        <f>IF(AT220="","",IFERROR(TRIM(INDEX($A220:$AJ220,MATCH(Lists!$L$12,$A$1:$AJ$1,0))&amp;""),""))</f>
        <v/>
      </c>
      <c r="BE220" s="23">
        <f>IF(AT220="","",IFERROR(IF(TRIM(INDEX($A220:$AJ220,MATCH(Lists!$L$13,$A$1:$AJ$1,0))&amp;"")="","",IF(ISNUMBER(INDEX($A220:$AJ220,MATCH(Lists!$L$13,$A$1:$AJ$1,0))),INT(INDEX($A220:$AJ220,MATCH(Lists!$L$13,$A$1:$AJ$1,0))),DATE(VALUE(LEFT(INDEX($A220:$AJ220,MATCH(Lists!$L$13,$A$1:$AJ$1,0)),4)),VALUE(MID(INDEX($A220:$AJ220,MATCH(Lists!$L$13,$A$1:$AJ$1,0)),6,2)),VALUE(MID(INDEX($A220:$AJ220,MATCH(Lists!$L$13,$A$1:$AJ$1,0)),9,2))))),""))</f>
        <v/>
      </c>
      <c r="BF220" s="22">
        <f>IF(AT220="","",IFERROR(TRIM(INDEX($A220:$AJ220,MATCH(Lists!$L$14,$A$1:$AJ$1,0))&amp;""),""))</f>
        <v/>
      </c>
      <c r="BG220" s="23">
        <f>IF(AT220="","",IFERROR(IF(ISNUMBER(INDEX($A220:$AJ220,MATCH(Lists!$L$15,$A$1:$AJ$1,0))),INDEX($A220:$AJ220,MATCH(Lists!$L$15,$A$1:$AJ$1,0)),DATE(VALUE(LEFT(IFERROR(TRIM(INDEX($A220:$AJ220,MATCH(Lists!$L$15,$A$1:$AJ$1,0))&amp;""),""),4)),VALUE(MID(IFERROR(TRIM(INDEX($A220:$AJ220,MATCH(Lists!$L$15,$A$1:$AJ$1,0))&amp;""),""),6,2)),VALUE(MID(IFERROR(TRIM(INDEX($A220:$AJ220,MATCH(Lists!$L$15,$A$1:$AJ$1,0))&amp;""),""),9,2)))+TIME(VALUE(MID(IFERROR(TRIM(INDEX($A220:$AJ220,MATCH(Lists!$L$15,$A$1:$AJ$1,0))&amp;""),""),12,2)),VALUE(MID(IFERROR(TRIM(INDEX($A220:$AJ220,MATCH(Lists!$L$15,$A$1:$AJ$1,0))&amp;""),""),15,2)),VALUE(MID(IFERROR(TRIM(INDEX($A220:$AJ220,MATCH(Lists!$L$15,$A$1:$AJ$1,0))&amp;""),""),18,2)))),""))</f>
        <v/>
      </c>
      <c r="BH220" s="22">
        <f>IF(AT220="","",IF(AL220="","New",AL220))</f>
        <v/>
      </c>
      <c r="BI220" s="22">
        <f>IF(AT220="",0,IF(OR(BH220="Hired",BH220="Not now"),0,1))</f>
        <v/>
      </c>
      <c r="BJ220" s="22">
        <f>IF(AT220="","",IF(COUNTIF(AN220:AQ220,"No")&gt;0,"Has a No",IF(COUNTIF(AN220:AQ220,"Yes")=4,"All yes","Still checking")))</f>
        <v/>
      </c>
      <c r="BK220" s="22">
        <f>IF(AT220="","",IF(AND(BH220="New",NOT(ISNUMBER(AM220)),ISNUMBER(BG220)),IF(Pipeline!$M$14-INT(BG220)&gt;Pipeline!$M$15,"Reply due",""),""))</f>
        <v/>
      </c>
      <c r="BL220" s="22">
        <f>IF(AT220="","",IF(AND(ISNUMBER(AM220),ISNUMBER(BG220)),MAX(0,AM220-INT(BG220)),""))</f>
        <v/>
      </c>
      <c r="BM220" s="22">
        <f>IF(BI220=0,0,IF(AND(OR('Shift match'!$B$5="",ISNUMBER(SEARCH('Shift match'!$B$5,AY220))),OR('Shift match'!$B$6="",ISNUMBER(SEARCH('Shift match'!$B$6,BA220)))),1,0))</f>
        <v/>
      </c>
      <c r="BN220" s="22">
        <f>IF(BM220=1,SUM($BM$2:BM220),"")</f>
        <v/>
      </c>
      <c r="BO220" s="22">
        <f>IF(AT220="",0,IF(AX220="",0,IF(COUNTIF($AX$2:AX220,AX220)=1,1,0)))</f>
        <v/>
      </c>
      <c r="BP220" s="22">
        <f>IF(BO220=1,SUM($BO$2:BO220),"")</f>
        <v/>
      </c>
    </row>
    <row r="221">
      <c r="AK221" s="19" t="n"/>
      <c r="AL221" s="24" t="n"/>
      <c r="AM221" s="25" t="n"/>
      <c r="AN221" s="24" t="n"/>
      <c r="AO221" s="24" t="n"/>
      <c r="AP221" s="24" t="n"/>
      <c r="AQ221" s="24" t="n"/>
      <c r="AR221" s="24" t="n"/>
      <c r="AS221" s="19" t="n"/>
      <c r="AT221" s="22">
        <f>IFERROR(TRIM(INDEX($A221:$AJ221,MATCH(Lists!$L$2,$A$1:$AJ$1,0))&amp;""),"")</f>
        <v/>
      </c>
      <c r="AU221" s="22">
        <f>IF(AT221="","",IFERROR(TRIM(INDEX($A221:$AJ221,MATCH(Lists!$L$3,$A$1:$AJ$1,0))&amp;""),""))</f>
        <v/>
      </c>
      <c r="AV221" s="22">
        <f>IF(AT221="","",LOWER(IFERROR(TRIM(INDEX($A221:$AJ221,MATCH(Lists!$L$4,$A$1:$AJ$1,0))&amp;""),"")))</f>
        <v/>
      </c>
      <c r="AW221" s="22">
        <f>IF(AT221="","",IFERROR(TRIM(INDEX($A221:$AJ221,MATCH(Lists!$L$5,$A$1:$AJ$1,0))&amp;""),""))</f>
        <v/>
      </c>
      <c r="AX221" s="22">
        <f>IF(AT221="","",IFERROR(TRIM(INDEX($A221:$AJ221,MATCH(Lists!$L$6,$A$1:$AJ$1,0))&amp;""),""))</f>
        <v/>
      </c>
      <c r="AY221" s="22">
        <f>IF(AT221="","",IFERROR(TRIM(INDEX($A221:$AJ221,MATCH(Lists!$L$7,$A$1:$AJ$1,0))&amp;""),""))</f>
        <v/>
      </c>
      <c r="AZ221" s="22">
        <f>IF(AT221="","",IFERROR(TRIM(INDEX($A221:$AJ221,MATCH(Lists!$L$8,$A$1:$AJ$1,0))&amp;""),""))</f>
        <v/>
      </c>
      <c r="BA221" s="22">
        <f>IF(AT221="","",IFERROR(TRIM(INDEX($A221:$AJ221,MATCH(Lists!$L$9,$A$1:$AJ$1,0))&amp;""),""))</f>
        <v/>
      </c>
      <c r="BB221" s="22">
        <f>IF(AT221="","",IFERROR(TRIM(INDEX($A221:$AJ221,MATCH(Lists!$L$10,$A$1:$AJ$1,0))&amp;""),""))</f>
        <v/>
      </c>
      <c r="BC221" s="22">
        <f>IF(AT221="","",IFERROR(TRIM(INDEX($A221:$AJ221,MATCH(Lists!$L$11,$A$1:$AJ$1,0))&amp;""),""))</f>
        <v/>
      </c>
      <c r="BD221" s="22">
        <f>IF(AT221="","",IFERROR(TRIM(INDEX($A221:$AJ221,MATCH(Lists!$L$12,$A$1:$AJ$1,0))&amp;""),""))</f>
        <v/>
      </c>
      <c r="BE221" s="23">
        <f>IF(AT221="","",IFERROR(IF(TRIM(INDEX($A221:$AJ221,MATCH(Lists!$L$13,$A$1:$AJ$1,0))&amp;"")="","",IF(ISNUMBER(INDEX($A221:$AJ221,MATCH(Lists!$L$13,$A$1:$AJ$1,0))),INT(INDEX($A221:$AJ221,MATCH(Lists!$L$13,$A$1:$AJ$1,0))),DATE(VALUE(LEFT(INDEX($A221:$AJ221,MATCH(Lists!$L$13,$A$1:$AJ$1,0)),4)),VALUE(MID(INDEX($A221:$AJ221,MATCH(Lists!$L$13,$A$1:$AJ$1,0)),6,2)),VALUE(MID(INDEX($A221:$AJ221,MATCH(Lists!$L$13,$A$1:$AJ$1,0)),9,2))))),""))</f>
        <v/>
      </c>
      <c r="BF221" s="22">
        <f>IF(AT221="","",IFERROR(TRIM(INDEX($A221:$AJ221,MATCH(Lists!$L$14,$A$1:$AJ$1,0))&amp;""),""))</f>
        <v/>
      </c>
      <c r="BG221" s="23">
        <f>IF(AT221="","",IFERROR(IF(ISNUMBER(INDEX($A221:$AJ221,MATCH(Lists!$L$15,$A$1:$AJ$1,0))),INDEX($A221:$AJ221,MATCH(Lists!$L$15,$A$1:$AJ$1,0)),DATE(VALUE(LEFT(IFERROR(TRIM(INDEX($A221:$AJ221,MATCH(Lists!$L$15,$A$1:$AJ$1,0))&amp;""),""),4)),VALUE(MID(IFERROR(TRIM(INDEX($A221:$AJ221,MATCH(Lists!$L$15,$A$1:$AJ$1,0))&amp;""),""),6,2)),VALUE(MID(IFERROR(TRIM(INDEX($A221:$AJ221,MATCH(Lists!$L$15,$A$1:$AJ$1,0))&amp;""),""),9,2)))+TIME(VALUE(MID(IFERROR(TRIM(INDEX($A221:$AJ221,MATCH(Lists!$L$15,$A$1:$AJ$1,0))&amp;""),""),12,2)),VALUE(MID(IFERROR(TRIM(INDEX($A221:$AJ221,MATCH(Lists!$L$15,$A$1:$AJ$1,0))&amp;""),""),15,2)),VALUE(MID(IFERROR(TRIM(INDEX($A221:$AJ221,MATCH(Lists!$L$15,$A$1:$AJ$1,0))&amp;""),""),18,2)))),""))</f>
        <v/>
      </c>
      <c r="BH221" s="22">
        <f>IF(AT221="","",IF(AL221="","New",AL221))</f>
        <v/>
      </c>
      <c r="BI221" s="22">
        <f>IF(AT221="",0,IF(OR(BH221="Hired",BH221="Not now"),0,1))</f>
        <v/>
      </c>
      <c r="BJ221" s="22">
        <f>IF(AT221="","",IF(COUNTIF(AN221:AQ221,"No")&gt;0,"Has a No",IF(COUNTIF(AN221:AQ221,"Yes")=4,"All yes","Still checking")))</f>
        <v/>
      </c>
      <c r="BK221" s="22">
        <f>IF(AT221="","",IF(AND(BH221="New",NOT(ISNUMBER(AM221)),ISNUMBER(BG221)),IF(Pipeline!$M$14-INT(BG221)&gt;Pipeline!$M$15,"Reply due",""),""))</f>
        <v/>
      </c>
      <c r="BL221" s="22">
        <f>IF(AT221="","",IF(AND(ISNUMBER(AM221),ISNUMBER(BG221)),MAX(0,AM221-INT(BG221)),""))</f>
        <v/>
      </c>
      <c r="BM221" s="22">
        <f>IF(BI221=0,0,IF(AND(OR('Shift match'!$B$5="",ISNUMBER(SEARCH('Shift match'!$B$5,AY221))),OR('Shift match'!$B$6="",ISNUMBER(SEARCH('Shift match'!$B$6,BA221)))),1,0))</f>
        <v/>
      </c>
      <c r="BN221" s="22">
        <f>IF(BM221=1,SUM($BM$2:BM221),"")</f>
        <v/>
      </c>
      <c r="BO221" s="22">
        <f>IF(AT221="",0,IF(AX221="",0,IF(COUNTIF($AX$2:AX221,AX221)=1,1,0)))</f>
        <v/>
      </c>
      <c r="BP221" s="22">
        <f>IF(BO221=1,SUM($BO$2:BO221),"")</f>
        <v/>
      </c>
    </row>
    <row r="222">
      <c r="AK222" s="19" t="n"/>
      <c r="AL222" s="24" t="n"/>
      <c r="AM222" s="25" t="n"/>
      <c r="AN222" s="24" t="n"/>
      <c r="AO222" s="24" t="n"/>
      <c r="AP222" s="24" t="n"/>
      <c r="AQ222" s="24" t="n"/>
      <c r="AR222" s="24" t="n"/>
      <c r="AS222" s="19" t="n"/>
      <c r="AT222" s="22">
        <f>IFERROR(TRIM(INDEX($A222:$AJ222,MATCH(Lists!$L$2,$A$1:$AJ$1,0))&amp;""),"")</f>
        <v/>
      </c>
      <c r="AU222" s="22">
        <f>IF(AT222="","",IFERROR(TRIM(INDEX($A222:$AJ222,MATCH(Lists!$L$3,$A$1:$AJ$1,0))&amp;""),""))</f>
        <v/>
      </c>
      <c r="AV222" s="22">
        <f>IF(AT222="","",LOWER(IFERROR(TRIM(INDEX($A222:$AJ222,MATCH(Lists!$L$4,$A$1:$AJ$1,0))&amp;""),"")))</f>
        <v/>
      </c>
      <c r="AW222" s="22">
        <f>IF(AT222="","",IFERROR(TRIM(INDEX($A222:$AJ222,MATCH(Lists!$L$5,$A$1:$AJ$1,0))&amp;""),""))</f>
        <v/>
      </c>
      <c r="AX222" s="22">
        <f>IF(AT222="","",IFERROR(TRIM(INDEX($A222:$AJ222,MATCH(Lists!$L$6,$A$1:$AJ$1,0))&amp;""),""))</f>
        <v/>
      </c>
      <c r="AY222" s="22">
        <f>IF(AT222="","",IFERROR(TRIM(INDEX($A222:$AJ222,MATCH(Lists!$L$7,$A$1:$AJ$1,0))&amp;""),""))</f>
        <v/>
      </c>
      <c r="AZ222" s="22">
        <f>IF(AT222="","",IFERROR(TRIM(INDEX($A222:$AJ222,MATCH(Lists!$L$8,$A$1:$AJ$1,0))&amp;""),""))</f>
        <v/>
      </c>
      <c r="BA222" s="22">
        <f>IF(AT222="","",IFERROR(TRIM(INDEX($A222:$AJ222,MATCH(Lists!$L$9,$A$1:$AJ$1,0))&amp;""),""))</f>
        <v/>
      </c>
      <c r="BB222" s="22">
        <f>IF(AT222="","",IFERROR(TRIM(INDEX($A222:$AJ222,MATCH(Lists!$L$10,$A$1:$AJ$1,0))&amp;""),""))</f>
        <v/>
      </c>
      <c r="BC222" s="22">
        <f>IF(AT222="","",IFERROR(TRIM(INDEX($A222:$AJ222,MATCH(Lists!$L$11,$A$1:$AJ$1,0))&amp;""),""))</f>
        <v/>
      </c>
      <c r="BD222" s="22">
        <f>IF(AT222="","",IFERROR(TRIM(INDEX($A222:$AJ222,MATCH(Lists!$L$12,$A$1:$AJ$1,0))&amp;""),""))</f>
        <v/>
      </c>
      <c r="BE222" s="23">
        <f>IF(AT222="","",IFERROR(IF(TRIM(INDEX($A222:$AJ222,MATCH(Lists!$L$13,$A$1:$AJ$1,0))&amp;"")="","",IF(ISNUMBER(INDEX($A222:$AJ222,MATCH(Lists!$L$13,$A$1:$AJ$1,0))),INT(INDEX($A222:$AJ222,MATCH(Lists!$L$13,$A$1:$AJ$1,0))),DATE(VALUE(LEFT(INDEX($A222:$AJ222,MATCH(Lists!$L$13,$A$1:$AJ$1,0)),4)),VALUE(MID(INDEX($A222:$AJ222,MATCH(Lists!$L$13,$A$1:$AJ$1,0)),6,2)),VALUE(MID(INDEX($A222:$AJ222,MATCH(Lists!$L$13,$A$1:$AJ$1,0)),9,2))))),""))</f>
        <v/>
      </c>
      <c r="BF222" s="22">
        <f>IF(AT222="","",IFERROR(TRIM(INDEX($A222:$AJ222,MATCH(Lists!$L$14,$A$1:$AJ$1,0))&amp;""),""))</f>
        <v/>
      </c>
      <c r="BG222" s="23">
        <f>IF(AT222="","",IFERROR(IF(ISNUMBER(INDEX($A222:$AJ222,MATCH(Lists!$L$15,$A$1:$AJ$1,0))),INDEX($A222:$AJ222,MATCH(Lists!$L$15,$A$1:$AJ$1,0)),DATE(VALUE(LEFT(IFERROR(TRIM(INDEX($A222:$AJ222,MATCH(Lists!$L$15,$A$1:$AJ$1,0))&amp;""),""),4)),VALUE(MID(IFERROR(TRIM(INDEX($A222:$AJ222,MATCH(Lists!$L$15,$A$1:$AJ$1,0))&amp;""),""),6,2)),VALUE(MID(IFERROR(TRIM(INDEX($A222:$AJ222,MATCH(Lists!$L$15,$A$1:$AJ$1,0))&amp;""),""),9,2)))+TIME(VALUE(MID(IFERROR(TRIM(INDEX($A222:$AJ222,MATCH(Lists!$L$15,$A$1:$AJ$1,0))&amp;""),""),12,2)),VALUE(MID(IFERROR(TRIM(INDEX($A222:$AJ222,MATCH(Lists!$L$15,$A$1:$AJ$1,0))&amp;""),""),15,2)),VALUE(MID(IFERROR(TRIM(INDEX($A222:$AJ222,MATCH(Lists!$L$15,$A$1:$AJ$1,0))&amp;""),""),18,2)))),""))</f>
        <v/>
      </c>
      <c r="BH222" s="22">
        <f>IF(AT222="","",IF(AL222="","New",AL222))</f>
        <v/>
      </c>
      <c r="BI222" s="22">
        <f>IF(AT222="",0,IF(OR(BH222="Hired",BH222="Not now"),0,1))</f>
        <v/>
      </c>
      <c r="BJ222" s="22">
        <f>IF(AT222="","",IF(COUNTIF(AN222:AQ222,"No")&gt;0,"Has a No",IF(COUNTIF(AN222:AQ222,"Yes")=4,"All yes","Still checking")))</f>
        <v/>
      </c>
      <c r="BK222" s="22">
        <f>IF(AT222="","",IF(AND(BH222="New",NOT(ISNUMBER(AM222)),ISNUMBER(BG222)),IF(Pipeline!$M$14-INT(BG222)&gt;Pipeline!$M$15,"Reply due",""),""))</f>
        <v/>
      </c>
      <c r="BL222" s="22">
        <f>IF(AT222="","",IF(AND(ISNUMBER(AM222),ISNUMBER(BG222)),MAX(0,AM222-INT(BG222)),""))</f>
        <v/>
      </c>
      <c r="BM222" s="22">
        <f>IF(BI222=0,0,IF(AND(OR('Shift match'!$B$5="",ISNUMBER(SEARCH('Shift match'!$B$5,AY222))),OR('Shift match'!$B$6="",ISNUMBER(SEARCH('Shift match'!$B$6,BA222)))),1,0))</f>
        <v/>
      </c>
      <c r="BN222" s="22">
        <f>IF(BM222=1,SUM($BM$2:BM222),"")</f>
        <v/>
      </c>
      <c r="BO222" s="22">
        <f>IF(AT222="",0,IF(AX222="",0,IF(COUNTIF($AX$2:AX222,AX222)=1,1,0)))</f>
        <v/>
      </c>
      <c r="BP222" s="22">
        <f>IF(BO222=1,SUM($BO$2:BO222),"")</f>
        <v/>
      </c>
    </row>
    <row r="223">
      <c r="AK223" s="19" t="n"/>
      <c r="AL223" s="24" t="n"/>
      <c r="AM223" s="25" t="n"/>
      <c r="AN223" s="24" t="n"/>
      <c r="AO223" s="24" t="n"/>
      <c r="AP223" s="24" t="n"/>
      <c r="AQ223" s="24" t="n"/>
      <c r="AR223" s="24" t="n"/>
      <c r="AS223" s="19" t="n"/>
      <c r="AT223" s="22">
        <f>IFERROR(TRIM(INDEX($A223:$AJ223,MATCH(Lists!$L$2,$A$1:$AJ$1,0))&amp;""),"")</f>
        <v/>
      </c>
      <c r="AU223" s="22">
        <f>IF(AT223="","",IFERROR(TRIM(INDEX($A223:$AJ223,MATCH(Lists!$L$3,$A$1:$AJ$1,0))&amp;""),""))</f>
        <v/>
      </c>
      <c r="AV223" s="22">
        <f>IF(AT223="","",LOWER(IFERROR(TRIM(INDEX($A223:$AJ223,MATCH(Lists!$L$4,$A$1:$AJ$1,0))&amp;""),"")))</f>
        <v/>
      </c>
      <c r="AW223" s="22">
        <f>IF(AT223="","",IFERROR(TRIM(INDEX($A223:$AJ223,MATCH(Lists!$L$5,$A$1:$AJ$1,0))&amp;""),""))</f>
        <v/>
      </c>
      <c r="AX223" s="22">
        <f>IF(AT223="","",IFERROR(TRIM(INDEX($A223:$AJ223,MATCH(Lists!$L$6,$A$1:$AJ$1,0))&amp;""),""))</f>
        <v/>
      </c>
      <c r="AY223" s="22">
        <f>IF(AT223="","",IFERROR(TRIM(INDEX($A223:$AJ223,MATCH(Lists!$L$7,$A$1:$AJ$1,0))&amp;""),""))</f>
        <v/>
      </c>
      <c r="AZ223" s="22">
        <f>IF(AT223="","",IFERROR(TRIM(INDEX($A223:$AJ223,MATCH(Lists!$L$8,$A$1:$AJ$1,0))&amp;""),""))</f>
        <v/>
      </c>
      <c r="BA223" s="22">
        <f>IF(AT223="","",IFERROR(TRIM(INDEX($A223:$AJ223,MATCH(Lists!$L$9,$A$1:$AJ$1,0))&amp;""),""))</f>
        <v/>
      </c>
      <c r="BB223" s="22">
        <f>IF(AT223="","",IFERROR(TRIM(INDEX($A223:$AJ223,MATCH(Lists!$L$10,$A$1:$AJ$1,0))&amp;""),""))</f>
        <v/>
      </c>
      <c r="BC223" s="22">
        <f>IF(AT223="","",IFERROR(TRIM(INDEX($A223:$AJ223,MATCH(Lists!$L$11,$A$1:$AJ$1,0))&amp;""),""))</f>
        <v/>
      </c>
      <c r="BD223" s="22">
        <f>IF(AT223="","",IFERROR(TRIM(INDEX($A223:$AJ223,MATCH(Lists!$L$12,$A$1:$AJ$1,0))&amp;""),""))</f>
        <v/>
      </c>
      <c r="BE223" s="23">
        <f>IF(AT223="","",IFERROR(IF(TRIM(INDEX($A223:$AJ223,MATCH(Lists!$L$13,$A$1:$AJ$1,0))&amp;"")="","",IF(ISNUMBER(INDEX($A223:$AJ223,MATCH(Lists!$L$13,$A$1:$AJ$1,0))),INT(INDEX($A223:$AJ223,MATCH(Lists!$L$13,$A$1:$AJ$1,0))),DATE(VALUE(LEFT(INDEX($A223:$AJ223,MATCH(Lists!$L$13,$A$1:$AJ$1,0)),4)),VALUE(MID(INDEX($A223:$AJ223,MATCH(Lists!$L$13,$A$1:$AJ$1,0)),6,2)),VALUE(MID(INDEX($A223:$AJ223,MATCH(Lists!$L$13,$A$1:$AJ$1,0)),9,2))))),""))</f>
        <v/>
      </c>
      <c r="BF223" s="22">
        <f>IF(AT223="","",IFERROR(TRIM(INDEX($A223:$AJ223,MATCH(Lists!$L$14,$A$1:$AJ$1,0))&amp;""),""))</f>
        <v/>
      </c>
      <c r="BG223" s="23">
        <f>IF(AT223="","",IFERROR(IF(ISNUMBER(INDEX($A223:$AJ223,MATCH(Lists!$L$15,$A$1:$AJ$1,0))),INDEX($A223:$AJ223,MATCH(Lists!$L$15,$A$1:$AJ$1,0)),DATE(VALUE(LEFT(IFERROR(TRIM(INDEX($A223:$AJ223,MATCH(Lists!$L$15,$A$1:$AJ$1,0))&amp;""),""),4)),VALUE(MID(IFERROR(TRIM(INDEX($A223:$AJ223,MATCH(Lists!$L$15,$A$1:$AJ$1,0))&amp;""),""),6,2)),VALUE(MID(IFERROR(TRIM(INDEX($A223:$AJ223,MATCH(Lists!$L$15,$A$1:$AJ$1,0))&amp;""),""),9,2)))+TIME(VALUE(MID(IFERROR(TRIM(INDEX($A223:$AJ223,MATCH(Lists!$L$15,$A$1:$AJ$1,0))&amp;""),""),12,2)),VALUE(MID(IFERROR(TRIM(INDEX($A223:$AJ223,MATCH(Lists!$L$15,$A$1:$AJ$1,0))&amp;""),""),15,2)),VALUE(MID(IFERROR(TRIM(INDEX($A223:$AJ223,MATCH(Lists!$L$15,$A$1:$AJ$1,0))&amp;""),""),18,2)))),""))</f>
        <v/>
      </c>
      <c r="BH223" s="22">
        <f>IF(AT223="","",IF(AL223="","New",AL223))</f>
        <v/>
      </c>
      <c r="BI223" s="22">
        <f>IF(AT223="",0,IF(OR(BH223="Hired",BH223="Not now"),0,1))</f>
        <v/>
      </c>
      <c r="BJ223" s="22">
        <f>IF(AT223="","",IF(COUNTIF(AN223:AQ223,"No")&gt;0,"Has a No",IF(COUNTIF(AN223:AQ223,"Yes")=4,"All yes","Still checking")))</f>
        <v/>
      </c>
      <c r="BK223" s="22">
        <f>IF(AT223="","",IF(AND(BH223="New",NOT(ISNUMBER(AM223)),ISNUMBER(BG223)),IF(Pipeline!$M$14-INT(BG223)&gt;Pipeline!$M$15,"Reply due",""),""))</f>
        <v/>
      </c>
      <c r="BL223" s="22">
        <f>IF(AT223="","",IF(AND(ISNUMBER(AM223),ISNUMBER(BG223)),MAX(0,AM223-INT(BG223)),""))</f>
        <v/>
      </c>
      <c r="BM223" s="22">
        <f>IF(BI223=0,0,IF(AND(OR('Shift match'!$B$5="",ISNUMBER(SEARCH('Shift match'!$B$5,AY223))),OR('Shift match'!$B$6="",ISNUMBER(SEARCH('Shift match'!$B$6,BA223)))),1,0))</f>
        <v/>
      </c>
      <c r="BN223" s="22">
        <f>IF(BM223=1,SUM($BM$2:BM223),"")</f>
        <v/>
      </c>
      <c r="BO223" s="22">
        <f>IF(AT223="",0,IF(AX223="",0,IF(COUNTIF($AX$2:AX223,AX223)=1,1,0)))</f>
        <v/>
      </c>
      <c r="BP223" s="22">
        <f>IF(BO223=1,SUM($BO$2:BO223),"")</f>
        <v/>
      </c>
    </row>
    <row r="224">
      <c r="AK224" s="19" t="n"/>
      <c r="AL224" s="24" t="n"/>
      <c r="AM224" s="25" t="n"/>
      <c r="AN224" s="24" t="n"/>
      <c r="AO224" s="24" t="n"/>
      <c r="AP224" s="24" t="n"/>
      <c r="AQ224" s="24" t="n"/>
      <c r="AR224" s="24" t="n"/>
      <c r="AS224" s="19" t="n"/>
      <c r="AT224" s="22">
        <f>IFERROR(TRIM(INDEX($A224:$AJ224,MATCH(Lists!$L$2,$A$1:$AJ$1,0))&amp;""),"")</f>
        <v/>
      </c>
      <c r="AU224" s="22">
        <f>IF(AT224="","",IFERROR(TRIM(INDEX($A224:$AJ224,MATCH(Lists!$L$3,$A$1:$AJ$1,0))&amp;""),""))</f>
        <v/>
      </c>
      <c r="AV224" s="22">
        <f>IF(AT224="","",LOWER(IFERROR(TRIM(INDEX($A224:$AJ224,MATCH(Lists!$L$4,$A$1:$AJ$1,0))&amp;""),"")))</f>
        <v/>
      </c>
      <c r="AW224" s="22">
        <f>IF(AT224="","",IFERROR(TRIM(INDEX($A224:$AJ224,MATCH(Lists!$L$5,$A$1:$AJ$1,0))&amp;""),""))</f>
        <v/>
      </c>
      <c r="AX224" s="22">
        <f>IF(AT224="","",IFERROR(TRIM(INDEX($A224:$AJ224,MATCH(Lists!$L$6,$A$1:$AJ$1,0))&amp;""),""))</f>
        <v/>
      </c>
      <c r="AY224" s="22">
        <f>IF(AT224="","",IFERROR(TRIM(INDEX($A224:$AJ224,MATCH(Lists!$L$7,$A$1:$AJ$1,0))&amp;""),""))</f>
        <v/>
      </c>
      <c r="AZ224" s="22">
        <f>IF(AT224="","",IFERROR(TRIM(INDEX($A224:$AJ224,MATCH(Lists!$L$8,$A$1:$AJ$1,0))&amp;""),""))</f>
        <v/>
      </c>
      <c r="BA224" s="22">
        <f>IF(AT224="","",IFERROR(TRIM(INDEX($A224:$AJ224,MATCH(Lists!$L$9,$A$1:$AJ$1,0))&amp;""),""))</f>
        <v/>
      </c>
      <c r="BB224" s="22">
        <f>IF(AT224="","",IFERROR(TRIM(INDEX($A224:$AJ224,MATCH(Lists!$L$10,$A$1:$AJ$1,0))&amp;""),""))</f>
        <v/>
      </c>
      <c r="BC224" s="22">
        <f>IF(AT224="","",IFERROR(TRIM(INDEX($A224:$AJ224,MATCH(Lists!$L$11,$A$1:$AJ$1,0))&amp;""),""))</f>
        <v/>
      </c>
      <c r="BD224" s="22">
        <f>IF(AT224="","",IFERROR(TRIM(INDEX($A224:$AJ224,MATCH(Lists!$L$12,$A$1:$AJ$1,0))&amp;""),""))</f>
        <v/>
      </c>
      <c r="BE224" s="23">
        <f>IF(AT224="","",IFERROR(IF(TRIM(INDEX($A224:$AJ224,MATCH(Lists!$L$13,$A$1:$AJ$1,0))&amp;"")="","",IF(ISNUMBER(INDEX($A224:$AJ224,MATCH(Lists!$L$13,$A$1:$AJ$1,0))),INT(INDEX($A224:$AJ224,MATCH(Lists!$L$13,$A$1:$AJ$1,0))),DATE(VALUE(LEFT(INDEX($A224:$AJ224,MATCH(Lists!$L$13,$A$1:$AJ$1,0)),4)),VALUE(MID(INDEX($A224:$AJ224,MATCH(Lists!$L$13,$A$1:$AJ$1,0)),6,2)),VALUE(MID(INDEX($A224:$AJ224,MATCH(Lists!$L$13,$A$1:$AJ$1,0)),9,2))))),""))</f>
        <v/>
      </c>
      <c r="BF224" s="22">
        <f>IF(AT224="","",IFERROR(TRIM(INDEX($A224:$AJ224,MATCH(Lists!$L$14,$A$1:$AJ$1,0))&amp;""),""))</f>
        <v/>
      </c>
      <c r="BG224" s="23">
        <f>IF(AT224="","",IFERROR(IF(ISNUMBER(INDEX($A224:$AJ224,MATCH(Lists!$L$15,$A$1:$AJ$1,0))),INDEX($A224:$AJ224,MATCH(Lists!$L$15,$A$1:$AJ$1,0)),DATE(VALUE(LEFT(IFERROR(TRIM(INDEX($A224:$AJ224,MATCH(Lists!$L$15,$A$1:$AJ$1,0))&amp;""),""),4)),VALUE(MID(IFERROR(TRIM(INDEX($A224:$AJ224,MATCH(Lists!$L$15,$A$1:$AJ$1,0))&amp;""),""),6,2)),VALUE(MID(IFERROR(TRIM(INDEX($A224:$AJ224,MATCH(Lists!$L$15,$A$1:$AJ$1,0))&amp;""),""),9,2)))+TIME(VALUE(MID(IFERROR(TRIM(INDEX($A224:$AJ224,MATCH(Lists!$L$15,$A$1:$AJ$1,0))&amp;""),""),12,2)),VALUE(MID(IFERROR(TRIM(INDEX($A224:$AJ224,MATCH(Lists!$L$15,$A$1:$AJ$1,0))&amp;""),""),15,2)),VALUE(MID(IFERROR(TRIM(INDEX($A224:$AJ224,MATCH(Lists!$L$15,$A$1:$AJ$1,0))&amp;""),""),18,2)))),""))</f>
        <v/>
      </c>
      <c r="BH224" s="22">
        <f>IF(AT224="","",IF(AL224="","New",AL224))</f>
        <v/>
      </c>
      <c r="BI224" s="22">
        <f>IF(AT224="",0,IF(OR(BH224="Hired",BH224="Not now"),0,1))</f>
        <v/>
      </c>
      <c r="BJ224" s="22">
        <f>IF(AT224="","",IF(COUNTIF(AN224:AQ224,"No")&gt;0,"Has a No",IF(COUNTIF(AN224:AQ224,"Yes")=4,"All yes","Still checking")))</f>
        <v/>
      </c>
      <c r="BK224" s="22">
        <f>IF(AT224="","",IF(AND(BH224="New",NOT(ISNUMBER(AM224)),ISNUMBER(BG224)),IF(Pipeline!$M$14-INT(BG224)&gt;Pipeline!$M$15,"Reply due",""),""))</f>
        <v/>
      </c>
      <c r="BL224" s="22">
        <f>IF(AT224="","",IF(AND(ISNUMBER(AM224),ISNUMBER(BG224)),MAX(0,AM224-INT(BG224)),""))</f>
        <v/>
      </c>
      <c r="BM224" s="22">
        <f>IF(BI224=0,0,IF(AND(OR('Shift match'!$B$5="",ISNUMBER(SEARCH('Shift match'!$B$5,AY224))),OR('Shift match'!$B$6="",ISNUMBER(SEARCH('Shift match'!$B$6,BA224)))),1,0))</f>
        <v/>
      </c>
      <c r="BN224" s="22">
        <f>IF(BM224=1,SUM($BM$2:BM224),"")</f>
        <v/>
      </c>
      <c r="BO224" s="22">
        <f>IF(AT224="",0,IF(AX224="",0,IF(COUNTIF($AX$2:AX224,AX224)=1,1,0)))</f>
        <v/>
      </c>
      <c r="BP224" s="22">
        <f>IF(BO224=1,SUM($BO$2:BO224),"")</f>
        <v/>
      </c>
    </row>
    <row r="225">
      <c r="AK225" s="19" t="n"/>
      <c r="AL225" s="24" t="n"/>
      <c r="AM225" s="25" t="n"/>
      <c r="AN225" s="24" t="n"/>
      <c r="AO225" s="24" t="n"/>
      <c r="AP225" s="24" t="n"/>
      <c r="AQ225" s="24" t="n"/>
      <c r="AR225" s="24" t="n"/>
      <c r="AS225" s="19" t="n"/>
      <c r="AT225" s="22">
        <f>IFERROR(TRIM(INDEX($A225:$AJ225,MATCH(Lists!$L$2,$A$1:$AJ$1,0))&amp;""),"")</f>
        <v/>
      </c>
      <c r="AU225" s="22">
        <f>IF(AT225="","",IFERROR(TRIM(INDEX($A225:$AJ225,MATCH(Lists!$L$3,$A$1:$AJ$1,0))&amp;""),""))</f>
        <v/>
      </c>
      <c r="AV225" s="22">
        <f>IF(AT225="","",LOWER(IFERROR(TRIM(INDEX($A225:$AJ225,MATCH(Lists!$L$4,$A$1:$AJ$1,0))&amp;""),"")))</f>
        <v/>
      </c>
      <c r="AW225" s="22">
        <f>IF(AT225="","",IFERROR(TRIM(INDEX($A225:$AJ225,MATCH(Lists!$L$5,$A$1:$AJ$1,0))&amp;""),""))</f>
        <v/>
      </c>
      <c r="AX225" s="22">
        <f>IF(AT225="","",IFERROR(TRIM(INDEX($A225:$AJ225,MATCH(Lists!$L$6,$A$1:$AJ$1,0))&amp;""),""))</f>
        <v/>
      </c>
      <c r="AY225" s="22">
        <f>IF(AT225="","",IFERROR(TRIM(INDEX($A225:$AJ225,MATCH(Lists!$L$7,$A$1:$AJ$1,0))&amp;""),""))</f>
        <v/>
      </c>
      <c r="AZ225" s="22">
        <f>IF(AT225="","",IFERROR(TRIM(INDEX($A225:$AJ225,MATCH(Lists!$L$8,$A$1:$AJ$1,0))&amp;""),""))</f>
        <v/>
      </c>
      <c r="BA225" s="22">
        <f>IF(AT225="","",IFERROR(TRIM(INDEX($A225:$AJ225,MATCH(Lists!$L$9,$A$1:$AJ$1,0))&amp;""),""))</f>
        <v/>
      </c>
      <c r="BB225" s="22">
        <f>IF(AT225="","",IFERROR(TRIM(INDEX($A225:$AJ225,MATCH(Lists!$L$10,$A$1:$AJ$1,0))&amp;""),""))</f>
        <v/>
      </c>
      <c r="BC225" s="22">
        <f>IF(AT225="","",IFERROR(TRIM(INDEX($A225:$AJ225,MATCH(Lists!$L$11,$A$1:$AJ$1,0))&amp;""),""))</f>
        <v/>
      </c>
      <c r="BD225" s="22">
        <f>IF(AT225="","",IFERROR(TRIM(INDEX($A225:$AJ225,MATCH(Lists!$L$12,$A$1:$AJ$1,0))&amp;""),""))</f>
        <v/>
      </c>
      <c r="BE225" s="23">
        <f>IF(AT225="","",IFERROR(IF(TRIM(INDEX($A225:$AJ225,MATCH(Lists!$L$13,$A$1:$AJ$1,0))&amp;"")="","",IF(ISNUMBER(INDEX($A225:$AJ225,MATCH(Lists!$L$13,$A$1:$AJ$1,0))),INT(INDEX($A225:$AJ225,MATCH(Lists!$L$13,$A$1:$AJ$1,0))),DATE(VALUE(LEFT(INDEX($A225:$AJ225,MATCH(Lists!$L$13,$A$1:$AJ$1,0)),4)),VALUE(MID(INDEX($A225:$AJ225,MATCH(Lists!$L$13,$A$1:$AJ$1,0)),6,2)),VALUE(MID(INDEX($A225:$AJ225,MATCH(Lists!$L$13,$A$1:$AJ$1,0)),9,2))))),""))</f>
        <v/>
      </c>
      <c r="BF225" s="22">
        <f>IF(AT225="","",IFERROR(TRIM(INDEX($A225:$AJ225,MATCH(Lists!$L$14,$A$1:$AJ$1,0))&amp;""),""))</f>
        <v/>
      </c>
      <c r="BG225" s="23">
        <f>IF(AT225="","",IFERROR(IF(ISNUMBER(INDEX($A225:$AJ225,MATCH(Lists!$L$15,$A$1:$AJ$1,0))),INDEX($A225:$AJ225,MATCH(Lists!$L$15,$A$1:$AJ$1,0)),DATE(VALUE(LEFT(IFERROR(TRIM(INDEX($A225:$AJ225,MATCH(Lists!$L$15,$A$1:$AJ$1,0))&amp;""),""),4)),VALUE(MID(IFERROR(TRIM(INDEX($A225:$AJ225,MATCH(Lists!$L$15,$A$1:$AJ$1,0))&amp;""),""),6,2)),VALUE(MID(IFERROR(TRIM(INDEX($A225:$AJ225,MATCH(Lists!$L$15,$A$1:$AJ$1,0))&amp;""),""),9,2)))+TIME(VALUE(MID(IFERROR(TRIM(INDEX($A225:$AJ225,MATCH(Lists!$L$15,$A$1:$AJ$1,0))&amp;""),""),12,2)),VALUE(MID(IFERROR(TRIM(INDEX($A225:$AJ225,MATCH(Lists!$L$15,$A$1:$AJ$1,0))&amp;""),""),15,2)),VALUE(MID(IFERROR(TRIM(INDEX($A225:$AJ225,MATCH(Lists!$L$15,$A$1:$AJ$1,0))&amp;""),""),18,2)))),""))</f>
        <v/>
      </c>
      <c r="BH225" s="22">
        <f>IF(AT225="","",IF(AL225="","New",AL225))</f>
        <v/>
      </c>
      <c r="BI225" s="22">
        <f>IF(AT225="",0,IF(OR(BH225="Hired",BH225="Not now"),0,1))</f>
        <v/>
      </c>
      <c r="BJ225" s="22">
        <f>IF(AT225="","",IF(COUNTIF(AN225:AQ225,"No")&gt;0,"Has a No",IF(COUNTIF(AN225:AQ225,"Yes")=4,"All yes","Still checking")))</f>
        <v/>
      </c>
      <c r="BK225" s="22">
        <f>IF(AT225="","",IF(AND(BH225="New",NOT(ISNUMBER(AM225)),ISNUMBER(BG225)),IF(Pipeline!$M$14-INT(BG225)&gt;Pipeline!$M$15,"Reply due",""),""))</f>
        <v/>
      </c>
      <c r="BL225" s="22">
        <f>IF(AT225="","",IF(AND(ISNUMBER(AM225),ISNUMBER(BG225)),MAX(0,AM225-INT(BG225)),""))</f>
        <v/>
      </c>
      <c r="BM225" s="22">
        <f>IF(BI225=0,0,IF(AND(OR('Shift match'!$B$5="",ISNUMBER(SEARCH('Shift match'!$B$5,AY225))),OR('Shift match'!$B$6="",ISNUMBER(SEARCH('Shift match'!$B$6,BA225)))),1,0))</f>
        <v/>
      </c>
      <c r="BN225" s="22">
        <f>IF(BM225=1,SUM($BM$2:BM225),"")</f>
        <v/>
      </c>
      <c r="BO225" s="22">
        <f>IF(AT225="",0,IF(AX225="",0,IF(COUNTIF($AX$2:AX225,AX225)=1,1,0)))</f>
        <v/>
      </c>
      <c r="BP225" s="22">
        <f>IF(BO225=1,SUM($BO$2:BO225),"")</f>
        <v/>
      </c>
    </row>
    <row r="226">
      <c r="AK226" s="19" t="n"/>
      <c r="AL226" s="24" t="n"/>
      <c r="AM226" s="25" t="n"/>
      <c r="AN226" s="24" t="n"/>
      <c r="AO226" s="24" t="n"/>
      <c r="AP226" s="24" t="n"/>
      <c r="AQ226" s="24" t="n"/>
      <c r="AR226" s="24" t="n"/>
      <c r="AS226" s="19" t="n"/>
      <c r="AT226" s="22">
        <f>IFERROR(TRIM(INDEX($A226:$AJ226,MATCH(Lists!$L$2,$A$1:$AJ$1,0))&amp;""),"")</f>
        <v/>
      </c>
      <c r="AU226" s="22">
        <f>IF(AT226="","",IFERROR(TRIM(INDEX($A226:$AJ226,MATCH(Lists!$L$3,$A$1:$AJ$1,0))&amp;""),""))</f>
        <v/>
      </c>
      <c r="AV226" s="22">
        <f>IF(AT226="","",LOWER(IFERROR(TRIM(INDEX($A226:$AJ226,MATCH(Lists!$L$4,$A$1:$AJ$1,0))&amp;""),"")))</f>
        <v/>
      </c>
      <c r="AW226" s="22">
        <f>IF(AT226="","",IFERROR(TRIM(INDEX($A226:$AJ226,MATCH(Lists!$L$5,$A$1:$AJ$1,0))&amp;""),""))</f>
        <v/>
      </c>
      <c r="AX226" s="22">
        <f>IF(AT226="","",IFERROR(TRIM(INDEX($A226:$AJ226,MATCH(Lists!$L$6,$A$1:$AJ$1,0))&amp;""),""))</f>
        <v/>
      </c>
      <c r="AY226" s="22">
        <f>IF(AT226="","",IFERROR(TRIM(INDEX($A226:$AJ226,MATCH(Lists!$L$7,$A$1:$AJ$1,0))&amp;""),""))</f>
        <v/>
      </c>
      <c r="AZ226" s="22">
        <f>IF(AT226="","",IFERROR(TRIM(INDEX($A226:$AJ226,MATCH(Lists!$L$8,$A$1:$AJ$1,0))&amp;""),""))</f>
        <v/>
      </c>
      <c r="BA226" s="22">
        <f>IF(AT226="","",IFERROR(TRIM(INDEX($A226:$AJ226,MATCH(Lists!$L$9,$A$1:$AJ$1,0))&amp;""),""))</f>
        <v/>
      </c>
      <c r="BB226" s="22">
        <f>IF(AT226="","",IFERROR(TRIM(INDEX($A226:$AJ226,MATCH(Lists!$L$10,$A$1:$AJ$1,0))&amp;""),""))</f>
        <v/>
      </c>
      <c r="BC226" s="22">
        <f>IF(AT226="","",IFERROR(TRIM(INDEX($A226:$AJ226,MATCH(Lists!$L$11,$A$1:$AJ$1,0))&amp;""),""))</f>
        <v/>
      </c>
      <c r="BD226" s="22">
        <f>IF(AT226="","",IFERROR(TRIM(INDEX($A226:$AJ226,MATCH(Lists!$L$12,$A$1:$AJ$1,0))&amp;""),""))</f>
        <v/>
      </c>
      <c r="BE226" s="23">
        <f>IF(AT226="","",IFERROR(IF(TRIM(INDEX($A226:$AJ226,MATCH(Lists!$L$13,$A$1:$AJ$1,0))&amp;"")="","",IF(ISNUMBER(INDEX($A226:$AJ226,MATCH(Lists!$L$13,$A$1:$AJ$1,0))),INT(INDEX($A226:$AJ226,MATCH(Lists!$L$13,$A$1:$AJ$1,0))),DATE(VALUE(LEFT(INDEX($A226:$AJ226,MATCH(Lists!$L$13,$A$1:$AJ$1,0)),4)),VALUE(MID(INDEX($A226:$AJ226,MATCH(Lists!$L$13,$A$1:$AJ$1,0)),6,2)),VALUE(MID(INDEX($A226:$AJ226,MATCH(Lists!$L$13,$A$1:$AJ$1,0)),9,2))))),""))</f>
        <v/>
      </c>
      <c r="BF226" s="22">
        <f>IF(AT226="","",IFERROR(TRIM(INDEX($A226:$AJ226,MATCH(Lists!$L$14,$A$1:$AJ$1,0))&amp;""),""))</f>
        <v/>
      </c>
      <c r="BG226" s="23">
        <f>IF(AT226="","",IFERROR(IF(ISNUMBER(INDEX($A226:$AJ226,MATCH(Lists!$L$15,$A$1:$AJ$1,0))),INDEX($A226:$AJ226,MATCH(Lists!$L$15,$A$1:$AJ$1,0)),DATE(VALUE(LEFT(IFERROR(TRIM(INDEX($A226:$AJ226,MATCH(Lists!$L$15,$A$1:$AJ$1,0))&amp;""),""),4)),VALUE(MID(IFERROR(TRIM(INDEX($A226:$AJ226,MATCH(Lists!$L$15,$A$1:$AJ$1,0))&amp;""),""),6,2)),VALUE(MID(IFERROR(TRIM(INDEX($A226:$AJ226,MATCH(Lists!$L$15,$A$1:$AJ$1,0))&amp;""),""),9,2)))+TIME(VALUE(MID(IFERROR(TRIM(INDEX($A226:$AJ226,MATCH(Lists!$L$15,$A$1:$AJ$1,0))&amp;""),""),12,2)),VALUE(MID(IFERROR(TRIM(INDEX($A226:$AJ226,MATCH(Lists!$L$15,$A$1:$AJ$1,0))&amp;""),""),15,2)),VALUE(MID(IFERROR(TRIM(INDEX($A226:$AJ226,MATCH(Lists!$L$15,$A$1:$AJ$1,0))&amp;""),""),18,2)))),""))</f>
        <v/>
      </c>
      <c r="BH226" s="22">
        <f>IF(AT226="","",IF(AL226="","New",AL226))</f>
        <v/>
      </c>
      <c r="BI226" s="22">
        <f>IF(AT226="",0,IF(OR(BH226="Hired",BH226="Not now"),0,1))</f>
        <v/>
      </c>
      <c r="BJ226" s="22">
        <f>IF(AT226="","",IF(COUNTIF(AN226:AQ226,"No")&gt;0,"Has a No",IF(COUNTIF(AN226:AQ226,"Yes")=4,"All yes","Still checking")))</f>
        <v/>
      </c>
      <c r="BK226" s="22">
        <f>IF(AT226="","",IF(AND(BH226="New",NOT(ISNUMBER(AM226)),ISNUMBER(BG226)),IF(Pipeline!$M$14-INT(BG226)&gt;Pipeline!$M$15,"Reply due",""),""))</f>
        <v/>
      </c>
      <c r="BL226" s="22">
        <f>IF(AT226="","",IF(AND(ISNUMBER(AM226),ISNUMBER(BG226)),MAX(0,AM226-INT(BG226)),""))</f>
        <v/>
      </c>
      <c r="BM226" s="22">
        <f>IF(BI226=0,0,IF(AND(OR('Shift match'!$B$5="",ISNUMBER(SEARCH('Shift match'!$B$5,AY226))),OR('Shift match'!$B$6="",ISNUMBER(SEARCH('Shift match'!$B$6,BA226)))),1,0))</f>
        <v/>
      </c>
      <c r="BN226" s="22">
        <f>IF(BM226=1,SUM($BM$2:BM226),"")</f>
        <v/>
      </c>
      <c r="BO226" s="22">
        <f>IF(AT226="",0,IF(AX226="",0,IF(COUNTIF($AX$2:AX226,AX226)=1,1,0)))</f>
        <v/>
      </c>
      <c r="BP226" s="22">
        <f>IF(BO226=1,SUM($BO$2:BO226),"")</f>
        <v/>
      </c>
    </row>
    <row r="227">
      <c r="AK227" s="19" t="n"/>
      <c r="AL227" s="24" t="n"/>
      <c r="AM227" s="25" t="n"/>
      <c r="AN227" s="24" t="n"/>
      <c r="AO227" s="24" t="n"/>
      <c r="AP227" s="24" t="n"/>
      <c r="AQ227" s="24" t="n"/>
      <c r="AR227" s="24" t="n"/>
      <c r="AS227" s="19" t="n"/>
      <c r="AT227" s="22">
        <f>IFERROR(TRIM(INDEX($A227:$AJ227,MATCH(Lists!$L$2,$A$1:$AJ$1,0))&amp;""),"")</f>
        <v/>
      </c>
      <c r="AU227" s="22">
        <f>IF(AT227="","",IFERROR(TRIM(INDEX($A227:$AJ227,MATCH(Lists!$L$3,$A$1:$AJ$1,0))&amp;""),""))</f>
        <v/>
      </c>
      <c r="AV227" s="22">
        <f>IF(AT227="","",LOWER(IFERROR(TRIM(INDEX($A227:$AJ227,MATCH(Lists!$L$4,$A$1:$AJ$1,0))&amp;""),"")))</f>
        <v/>
      </c>
      <c r="AW227" s="22">
        <f>IF(AT227="","",IFERROR(TRIM(INDEX($A227:$AJ227,MATCH(Lists!$L$5,$A$1:$AJ$1,0))&amp;""),""))</f>
        <v/>
      </c>
      <c r="AX227" s="22">
        <f>IF(AT227="","",IFERROR(TRIM(INDEX($A227:$AJ227,MATCH(Lists!$L$6,$A$1:$AJ$1,0))&amp;""),""))</f>
        <v/>
      </c>
      <c r="AY227" s="22">
        <f>IF(AT227="","",IFERROR(TRIM(INDEX($A227:$AJ227,MATCH(Lists!$L$7,$A$1:$AJ$1,0))&amp;""),""))</f>
        <v/>
      </c>
      <c r="AZ227" s="22">
        <f>IF(AT227="","",IFERROR(TRIM(INDEX($A227:$AJ227,MATCH(Lists!$L$8,$A$1:$AJ$1,0))&amp;""),""))</f>
        <v/>
      </c>
      <c r="BA227" s="22">
        <f>IF(AT227="","",IFERROR(TRIM(INDEX($A227:$AJ227,MATCH(Lists!$L$9,$A$1:$AJ$1,0))&amp;""),""))</f>
        <v/>
      </c>
      <c r="BB227" s="22">
        <f>IF(AT227="","",IFERROR(TRIM(INDEX($A227:$AJ227,MATCH(Lists!$L$10,$A$1:$AJ$1,0))&amp;""),""))</f>
        <v/>
      </c>
      <c r="BC227" s="22">
        <f>IF(AT227="","",IFERROR(TRIM(INDEX($A227:$AJ227,MATCH(Lists!$L$11,$A$1:$AJ$1,0))&amp;""),""))</f>
        <v/>
      </c>
      <c r="BD227" s="22">
        <f>IF(AT227="","",IFERROR(TRIM(INDEX($A227:$AJ227,MATCH(Lists!$L$12,$A$1:$AJ$1,0))&amp;""),""))</f>
        <v/>
      </c>
      <c r="BE227" s="23">
        <f>IF(AT227="","",IFERROR(IF(TRIM(INDEX($A227:$AJ227,MATCH(Lists!$L$13,$A$1:$AJ$1,0))&amp;"")="","",IF(ISNUMBER(INDEX($A227:$AJ227,MATCH(Lists!$L$13,$A$1:$AJ$1,0))),INT(INDEX($A227:$AJ227,MATCH(Lists!$L$13,$A$1:$AJ$1,0))),DATE(VALUE(LEFT(INDEX($A227:$AJ227,MATCH(Lists!$L$13,$A$1:$AJ$1,0)),4)),VALUE(MID(INDEX($A227:$AJ227,MATCH(Lists!$L$13,$A$1:$AJ$1,0)),6,2)),VALUE(MID(INDEX($A227:$AJ227,MATCH(Lists!$L$13,$A$1:$AJ$1,0)),9,2))))),""))</f>
        <v/>
      </c>
      <c r="BF227" s="22">
        <f>IF(AT227="","",IFERROR(TRIM(INDEX($A227:$AJ227,MATCH(Lists!$L$14,$A$1:$AJ$1,0))&amp;""),""))</f>
        <v/>
      </c>
      <c r="BG227" s="23">
        <f>IF(AT227="","",IFERROR(IF(ISNUMBER(INDEX($A227:$AJ227,MATCH(Lists!$L$15,$A$1:$AJ$1,0))),INDEX($A227:$AJ227,MATCH(Lists!$L$15,$A$1:$AJ$1,0)),DATE(VALUE(LEFT(IFERROR(TRIM(INDEX($A227:$AJ227,MATCH(Lists!$L$15,$A$1:$AJ$1,0))&amp;""),""),4)),VALUE(MID(IFERROR(TRIM(INDEX($A227:$AJ227,MATCH(Lists!$L$15,$A$1:$AJ$1,0))&amp;""),""),6,2)),VALUE(MID(IFERROR(TRIM(INDEX($A227:$AJ227,MATCH(Lists!$L$15,$A$1:$AJ$1,0))&amp;""),""),9,2)))+TIME(VALUE(MID(IFERROR(TRIM(INDEX($A227:$AJ227,MATCH(Lists!$L$15,$A$1:$AJ$1,0))&amp;""),""),12,2)),VALUE(MID(IFERROR(TRIM(INDEX($A227:$AJ227,MATCH(Lists!$L$15,$A$1:$AJ$1,0))&amp;""),""),15,2)),VALUE(MID(IFERROR(TRIM(INDEX($A227:$AJ227,MATCH(Lists!$L$15,$A$1:$AJ$1,0))&amp;""),""),18,2)))),""))</f>
        <v/>
      </c>
      <c r="BH227" s="22">
        <f>IF(AT227="","",IF(AL227="","New",AL227))</f>
        <v/>
      </c>
      <c r="BI227" s="22">
        <f>IF(AT227="",0,IF(OR(BH227="Hired",BH227="Not now"),0,1))</f>
        <v/>
      </c>
      <c r="BJ227" s="22">
        <f>IF(AT227="","",IF(COUNTIF(AN227:AQ227,"No")&gt;0,"Has a No",IF(COUNTIF(AN227:AQ227,"Yes")=4,"All yes","Still checking")))</f>
        <v/>
      </c>
      <c r="BK227" s="22">
        <f>IF(AT227="","",IF(AND(BH227="New",NOT(ISNUMBER(AM227)),ISNUMBER(BG227)),IF(Pipeline!$M$14-INT(BG227)&gt;Pipeline!$M$15,"Reply due",""),""))</f>
        <v/>
      </c>
      <c r="BL227" s="22">
        <f>IF(AT227="","",IF(AND(ISNUMBER(AM227),ISNUMBER(BG227)),MAX(0,AM227-INT(BG227)),""))</f>
        <v/>
      </c>
      <c r="BM227" s="22">
        <f>IF(BI227=0,0,IF(AND(OR('Shift match'!$B$5="",ISNUMBER(SEARCH('Shift match'!$B$5,AY227))),OR('Shift match'!$B$6="",ISNUMBER(SEARCH('Shift match'!$B$6,BA227)))),1,0))</f>
        <v/>
      </c>
      <c r="BN227" s="22">
        <f>IF(BM227=1,SUM($BM$2:BM227),"")</f>
        <v/>
      </c>
      <c r="BO227" s="22">
        <f>IF(AT227="",0,IF(AX227="",0,IF(COUNTIF($AX$2:AX227,AX227)=1,1,0)))</f>
        <v/>
      </c>
      <c r="BP227" s="22">
        <f>IF(BO227=1,SUM($BO$2:BO227),"")</f>
        <v/>
      </c>
    </row>
    <row r="228">
      <c r="AK228" s="19" t="n"/>
      <c r="AL228" s="24" t="n"/>
      <c r="AM228" s="25" t="n"/>
      <c r="AN228" s="24" t="n"/>
      <c r="AO228" s="24" t="n"/>
      <c r="AP228" s="24" t="n"/>
      <c r="AQ228" s="24" t="n"/>
      <c r="AR228" s="24" t="n"/>
      <c r="AS228" s="19" t="n"/>
      <c r="AT228" s="22">
        <f>IFERROR(TRIM(INDEX($A228:$AJ228,MATCH(Lists!$L$2,$A$1:$AJ$1,0))&amp;""),"")</f>
        <v/>
      </c>
      <c r="AU228" s="22">
        <f>IF(AT228="","",IFERROR(TRIM(INDEX($A228:$AJ228,MATCH(Lists!$L$3,$A$1:$AJ$1,0))&amp;""),""))</f>
        <v/>
      </c>
      <c r="AV228" s="22">
        <f>IF(AT228="","",LOWER(IFERROR(TRIM(INDEX($A228:$AJ228,MATCH(Lists!$L$4,$A$1:$AJ$1,0))&amp;""),"")))</f>
        <v/>
      </c>
      <c r="AW228" s="22">
        <f>IF(AT228="","",IFERROR(TRIM(INDEX($A228:$AJ228,MATCH(Lists!$L$5,$A$1:$AJ$1,0))&amp;""),""))</f>
        <v/>
      </c>
      <c r="AX228" s="22">
        <f>IF(AT228="","",IFERROR(TRIM(INDEX($A228:$AJ228,MATCH(Lists!$L$6,$A$1:$AJ$1,0))&amp;""),""))</f>
        <v/>
      </c>
      <c r="AY228" s="22">
        <f>IF(AT228="","",IFERROR(TRIM(INDEX($A228:$AJ228,MATCH(Lists!$L$7,$A$1:$AJ$1,0))&amp;""),""))</f>
        <v/>
      </c>
      <c r="AZ228" s="22">
        <f>IF(AT228="","",IFERROR(TRIM(INDEX($A228:$AJ228,MATCH(Lists!$L$8,$A$1:$AJ$1,0))&amp;""),""))</f>
        <v/>
      </c>
      <c r="BA228" s="22">
        <f>IF(AT228="","",IFERROR(TRIM(INDEX($A228:$AJ228,MATCH(Lists!$L$9,$A$1:$AJ$1,0))&amp;""),""))</f>
        <v/>
      </c>
      <c r="BB228" s="22">
        <f>IF(AT228="","",IFERROR(TRIM(INDEX($A228:$AJ228,MATCH(Lists!$L$10,$A$1:$AJ$1,0))&amp;""),""))</f>
        <v/>
      </c>
      <c r="BC228" s="22">
        <f>IF(AT228="","",IFERROR(TRIM(INDEX($A228:$AJ228,MATCH(Lists!$L$11,$A$1:$AJ$1,0))&amp;""),""))</f>
        <v/>
      </c>
      <c r="BD228" s="22">
        <f>IF(AT228="","",IFERROR(TRIM(INDEX($A228:$AJ228,MATCH(Lists!$L$12,$A$1:$AJ$1,0))&amp;""),""))</f>
        <v/>
      </c>
      <c r="BE228" s="23">
        <f>IF(AT228="","",IFERROR(IF(TRIM(INDEX($A228:$AJ228,MATCH(Lists!$L$13,$A$1:$AJ$1,0))&amp;"")="","",IF(ISNUMBER(INDEX($A228:$AJ228,MATCH(Lists!$L$13,$A$1:$AJ$1,0))),INT(INDEX($A228:$AJ228,MATCH(Lists!$L$13,$A$1:$AJ$1,0))),DATE(VALUE(LEFT(INDEX($A228:$AJ228,MATCH(Lists!$L$13,$A$1:$AJ$1,0)),4)),VALUE(MID(INDEX($A228:$AJ228,MATCH(Lists!$L$13,$A$1:$AJ$1,0)),6,2)),VALUE(MID(INDEX($A228:$AJ228,MATCH(Lists!$L$13,$A$1:$AJ$1,0)),9,2))))),""))</f>
        <v/>
      </c>
      <c r="BF228" s="22">
        <f>IF(AT228="","",IFERROR(TRIM(INDEX($A228:$AJ228,MATCH(Lists!$L$14,$A$1:$AJ$1,0))&amp;""),""))</f>
        <v/>
      </c>
      <c r="BG228" s="23">
        <f>IF(AT228="","",IFERROR(IF(ISNUMBER(INDEX($A228:$AJ228,MATCH(Lists!$L$15,$A$1:$AJ$1,0))),INDEX($A228:$AJ228,MATCH(Lists!$L$15,$A$1:$AJ$1,0)),DATE(VALUE(LEFT(IFERROR(TRIM(INDEX($A228:$AJ228,MATCH(Lists!$L$15,$A$1:$AJ$1,0))&amp;""),""),4)),VALUE(MID(IFERROR(TRIM(INDEX($A228:$AJ228,MATCH(Lists!$L$15,$A$1:$AJ$1,0))&amp;""),""),6,2)),VALUE(MID(IFERROR(TRIM(INDEX($A228:$AJ228,MATCH(Lists!$L$15,$A$1:$AJ$1,0))&amp;""),""),9,2)))+TIME(VALUE(MID(IFERROR(TRIM(INDEX($A228:$AJ228,MATCH(Lists!$L$15,$A$1:$AJ$1,0))&amp;""),""),12,2)),VALUE(MID(IFERROR(TRIM(INDEX($A228:$AJ228,MATCH(Lists!$L$15,$A$1:$AJ$1,0))&amp;""),""),15,2)),VALUE(MID(IFERROR(TRIM(INDEX($A228:$AJ228,MATCH(Lists!$L$15,$A$1:$AJ$1,0))&amp;""),""),18,2)))),""))</f>
        <v/>
      </c>
      <c r="BH228" s="22">
        <f>IF(AT228="","",IF(AL228="","New",AL228))</f>
        <v/>
      </c>
      <c r="BI228" s="22">
        <f>IF(AT228="",0,IF(OR(BH228="Hired",BH228="Not now"),0,1))</f>
        <v/>
      </c>
      <c r="BJ228" s="22">
        <f>IF(AT228="","",IF(COUNTIF(AN228:AQ228,"No")&gt;0,"Has a No",IF(COUNTIF(AN228:AQ228,"Yes")=4,"All yes","Still checking")))</f>
        <v/>
      </c>
      <c r="BK228" s="22">
        <f>IF(AT228="","",IF(AND(BH228="New",NOT(ISNUMBER(AM228)),ISNUMBER(BG228)),IF(Pipeline!$M$14-INT(BG228)&gt;Pipeline!$M$15,"Reply due",""),""))</f>
        <v/>
      </c>
      <c r="BL228" s="22">
        <f>IF(AT228="","",IF(AND(ISNUMBER(AM228),ISNUMBER(BG228)),MAX(0,AM228-INT(BG228)),""))</f>
        <v/>
      </c>
      <c r="BM228" s="22">
        <f>IF(BI228=0,0,IF(AND(OR('Shift match'!$B$5="",ISNUMBER(SEARCH('Shift match'!$B$5,AY228))),OR('Shift match'!$B$6="",ISNUMBER(SEARCH('Shift match'!$B$6,BA228)))),1,0))</f>
        <v/>
      </c>
      <c r="BN228" s="22">
        <f>IF(BM228=1,SUM($BM$2:BM228),"")</f>
        <v/>
      </c>
      <c r="BO228" s="22">
        <f>IF(AT228="",0,IF(AX228="",0,IF(COUNTIF($AX$2:AX228,AX228)=1,1,0)))</f>
        <v/>
      </c>
      <c r="BP228" s="22">
        <f>IF(BO228=1,SUM($BO$2:BO228),"")</f>
        <v/>
      </c>
    </row>
    <row r="229">
      <c r="AK229" s="19" t="n"/>
      <c r="AL229" s="24" t="n"/>
      <c r="AM229" s="25" t="n"/>
      <c r="AN229" s="24" t="n"/>
      <c r="AO229" s="24" t="n"/>
      <c r="AP229" s="24" t="n"/>
      <c r="AQ229" s="24" t="n"/>
      <c r="AR229" s="24" t="n"/>
      <c r="AS229" s="19" t="n"/>
      <c r="AT229" s="22">
        <f>IFERROR(TRIM(INDEX($A229:$AJ229,MATCH(Lists!$L$2,$A$1:$AJ$1,0))&amp;""),"")</f>
        <v/>
      </c>
      <c r="AU229" s="22">
        <f>IF(AT229="","",IFERROR(TRIM(INDEX($A229:$AJ229,MATCH(Lists!$L$3,$A$1:$AJ$1,0))&amp;""),""))</f>
        <v/>
      </c>
      <c r="AV229" s="22">
        <f>IF(AT229="","",LOWER(IFERROR(TRIM(INDEX($A229:$AJ229,MATCH(Lists!$L$4,$A$1:$AJ$1,0))&amp;""),"")))</f>
        <v/>
      </c>
      <c r="AW229" s="22">
        <f>IF(AT229="","",IFERROR(TRIM(INDEX($A229:$AJ229,MATCH(Lists!$L$5,$A$1:$AJ$1,0))&amp;""),""))</f>
        <v/>
      </c>
      <c r="AX229" s="22">
        <f>IF(AT229="","",IFERROR(TRIM(INDEX($A229:$AJ229,MATCH(Lists!$L$6,$A$1:$AJ$1,0))&amp;""),""))</f>
        <v/>
      </c>
      <c r="AY229" s="22">
        <f>IF(AT229="","",IFERROR(TRIM(INDEX($A229:$AJ229,MATCH(Lists!$L$7,$A$1:$AJ$1,0))&amp;""),""))</f>
        <v/>
      </c>
      <c r="AZ229" s="22">
        <f>IF(AT229="","",IFERROR(TRIM(INDEX($A229:$AJ229,MATCH(Lists!$L$8,$A$1:$AJ$1,0))&amp;""),""))</f>
        <v/>
      </c>
      <c r="BA229" s="22">
        <f>IF(AT229="","",IFERROR(TRIM(INDEX($A229:$AJ229,MATCH(Lists!$L$9,$A$1:$AJ$1,0))&amp;""),""))</f>
        <v/>
      </c>
      <c r="BB229" s="22">
        <f>IF(AT229="","",IFERROR(TRIM(INDEX($A229:$AJ229,MATCH(Lists!$L$10,$A$1:$AJ$1,0))&amp;""),""))</f>
        <v/>
      </c>
      <c r="BC229" s="22">
        <f>IF(AT229="","",IFERROR(TRIM(INDEX($A229:$AJ229,MATCH(Lists!$L$11,$A$1:$AJ$1,0))&amp;""),""))</f>
        <v/>
      </c>
      <c r="BD229" s="22">
        <f>IF(AT229="","",IFERROR(TRIM(INDEX($A229:$AJ229,MATCH(Lists!$L$12,$A$1:$AJ$1,0))&amp;""),""))</f>
        <v/>
      </c>
      <c r="BE229" s="23">
        <f>IF(AT229="","",IFERROR(IF(TRIM(INDEX($A229:$AJ229,MATCH(Lists!$L$13,$A$1:$AJ$1,0))&amp;"")="","",IF(ISNUMBER(INDEX($A229:$AJ229,MATCH(Lists!$L$13,$A$1:$AJ$1,0))),INT(INDEX($A229:$AJ229,MATCH(Lists!$L$13,$A$1:$AJ$1,0))),DATE(VALUE(LEFT(INDEX($A229:$AJ229,MATCH(Lists!$L$13,$A$1:$AJ$1,0)),4)),VALUE(MID(INDEX($A229:$AJ229,MATCH(Lists!$L$13,$A$1:$AJ$1,0)),6,2)),VALUE(MID(INDEX($A229:$AJ229,MATCH(Lists!$L$13,$A$1:$AJ$1,0)),9,2))))),""))</f>
        <v/>
      </c>
      <c r="BF229" s="22">
        <f>IF(AT229="","",IFERROR(TRIM(INDEX($A229:$AJ229,MATCH(Lists!$L$14,$A$1:$AJ$1,0))&amp;""),""))</f>
        <v/>
      </c>
      <c r="BG229" s="23">
        <f>IF(AT229="","",IFERROR(IF(ISNUMBER(INDEX($A229:$AJ229,MATCH(Lists!$L$15,$A$1:$AJ$1,0))),INDEX($A229:$AJ229,MATCH(Lists!$L$15,$A$1:$AJ$1,0)),DATE(VALUE(LEFT(IFERROR(TRIM(INDEX($A229:$AJ229,MATCH(Lists!$L$15,$A$1:$AJ$1,0))&amp;""),""),4)),VALUE(MID(IFERROR(TRIM(INDEX($A229:$AJ229,MATCH(Lists!$L$15,$A$1:$AJ$1,0))&amp;""),""),6,2)),VALUE(MID(IFERROR(TRIM(INDEX($A229:$AJ229,MATCH(Lists!$L$15,$A$1:$AJ$1,0))&amp;""),""),9,2)))+TIME(VALUE(MID(IFERROR(TRIM(INDEX($A229:$AJ229,MATCH(Lists!$L$15,$A$1:$AJ$1,0))&amp;""),""),12,2)),VALUE(MID(IFERROR(TRIM(INDEX($A229:$AJ229,MATCH(Lists!$L$15,$A$1:$AJ$1,0))&amp;""),""),15,2)),VALUE(MID(IFERROR(TRIM(INDEX($A229:$AJ229,MATCH(Lists!$L$15,$A$1:$AJ$1,0))&amp;""),""),18,2)))),""))</f>
        <v/>
      </c>
      <c r="BH229" s="22">
        <f>IF(AT229="","",IF(AL229="","New",AL229))</f>
        <v/>
      </c>
      <c r="BI229" s="22">
        <f>IF(AT229="",0,IF(OR(BH229="Hired",BH229="Not now"),0,1))</f>
        <v/>
      </c>
      <c r="BJ229" s="22">
        <f>IF(AT229="","",IF(COUNTIF(AN229:AQ229,"No")&gt;0,"Has a No",IF(COUNTIF(AN229:AQ229,"Yes")=4,"All yes","Still checking")))</f>
        <v/>
      </c>
      <c r="BK229" s="22">
        <f>IF(AT229="","",IF(AND(BH229="New",NOT(ISNUMBER(AM229)),ISNUMBER(BG229)),IF(Pipeline!$M$14-INT(BG229)&gt;Pipeline!$M$15,"Reply due",""),""))</f>
        <v/>
      </c>
      <c r="BL229" s="22">
        <f>IF(AT229="","",IF(AND(ISNUMBER(AM229),ISNUMBER(BG229)),MAX(0,AM229-INT(BG229)),""))</f>
        <v/>
      </c>
      <c r="BM229" s="22">
        <f>IF(BI229=0,0,IF(AND(OR('Shift match'!$B$5="",ISNUMBER(SEARCH('Shift match'!$B$5,AY229))),OR('Shift match'!$B$6="",ISNUMBER(SEARCH('Shift match'!$B$6,BA229)))),1,0))</f>
        <v/>
      </c>
      <c r="BN229" s="22">
        <f>IF(BM229=1,SUM($BM$2:BM229),"")</f>
        <v/>
      </c>
      <c r="BO229" s="22">
        <f>IF(AT229="",0,IF(AX229="",0,IF(COUNTIF($AX$2:AX229,AX229)=1,1,0)))</f>
        <v/>
      </c>
      <c r="BP229" s="22">
        <f>IF(BO229=1,SUM($BO$2:BO229),"")</f>
        <v/>
      </c>
    </row>
    <row r="230">
      <c r="AK230" s="19" t="n"/>
      <c r="AL230" s="24" t="n"/>
      <c r="AM230" s="25" t="n"/>
      <c r="AN230" s="24" t="n"/>
      <c r="AO230" s="24" t="n"/>
      <c r="AP230" s="24" t="n"/>
      <c r="AQ230" s="24" t="n"/>
      <c r="AR230" s="24" t="n"/>
      <c r="AS230" s="19" t="n"/>
      <c r="AT230" s="22">
        <f>IFERROR(TRIM(INDEX($A230:$AJ230,MATCH(Lists!$L$2,$A$1:$AJ$1,0))&amp;""),"")</f>
        <v/>
      </c>
      <c r="AU230" s="22">
        <f>IF(AT230="","",IFERROR(TRIM(INDEX($A230:$AJ230,MATCH(Lists!$L$3,$A$1:$AJ$1,0))&amp;""),""))</f>
        <v/>
      </c>
      <c r="AV230" s="22">
        <f>IF(AT230="","",LOWER(IFERROR(TRIM(INDEX($A230:$AJ230,MATCH(Lists!$L$4,$A$1:$AJ$1,0))&amp;""),"")))</f>
        <v/>
      </c>
      <c r="AW230" s="22">
        <f>IF(AT230="","",IFERROR(TRIM(INDEX($A230:$AJ230,MATCH(Lists!$L$5,$A$1:$AJ$1,0))&amp;""),""))</f>
        <v/>
      </c>
      <c r="AX230" s="22">
        <f>IF(AT230="","",IFERROR(TRIM(INDEX($A230:$AJ230,MATCH(Lists!$L$6,$A$1:$AJ$1,0))&amp;""),""))</f>
        <v/>
      </c>
      <c r="AY230" s="22">
        <f>IF(AT230="","",IFERROR(TRIM(INDEX($A230:$AJ230,MATCH(Lists!$L$7,$A$1:$AJ$1,0))&amp;""),""))</f>
        <v/>
      </c>
      <c r="AZ230" s="22">
        <f>IF(AT230="","",IFERROR(TRIM(INDEX($A230:$AJ230,MATCH(Lists!$L$8,$A$1:$AJ$1,0))&amp;""),""))</f>
        <v/>
      </c>
      <c r="BA230" s="22">
        <f>IF(AT230="","",IFERROR(TRIM(INDEX($A230:$AJ230,MATCH(Lists!$L$9,$A$1:$AJ$1,0))&amp;""),""))</f>
        <v/>
      </c>
      <c r="BB230" s="22">
        <f>IF(AT230="","",IFERROR(TRIM(INDEX($A230:$AJ230,MATCH(Lists!$L$10,$A$1:$AJ$1,0))&amp;""),""))</f>
        <v/>
      </c>
      <c r="BC230" s="22">
        <f>IF(AT230="","",IFERROR(TRIM(INDEX($A230:$AJ230,MATCH(Lists!$L$11,$A$1:$AJ$1,0))&amp;""),""))</f>
        <v/>
      </c>
      <c r="BD230" s="22">
        <f>IF(AT230="","",IFERROR(TRIM(INDEX($A230:$AJ230,MATCH(Lists!$L$12,$A$1:$AJ$1,0))&amp;""),""))</f>
        <v/>
      </c>
      <c r="BE230" s="23">
        <f>IF(AT230="","",IFERROR(IF(TRIM(INDEX($A230:$AJ230,MATCH(Lists!$L$13,$A$1:$AJ$1,0))&amp;"")="","",IF(ISNUMBER(INDEX($A230:$AJ230,MATCH(Lists!$L$13,$A$1:$AJ$1,0))),INT(INDEX($A230:$AJ230,MATCH(Lists!$L$13,$A$1:$AJ$1,0))),DATE(VALUE(LEFT(INDEX($A230:$AJ230,MATCH(Lists!$L$13,$A$1:$AJ$1,0)),4)),VALUE(MID(INDEX($A230:$AJ230,MATCH(Lists!$L$13,$A$1:$AJ$1,0)),6,2)),VALUE(MID(INDEX($A230:$AJ230,MATCH(Lists!$L$13,$A$1:$AJ$1,0)),9,2))))),""))</f>
        <v/>
      </c>
      <c r="BF230" s="22">
        <f>IF(AT230="","",IFERROR(TRIM(INDEX($A230:$AJ230,MATCH(Lists!$L$14,$A$1:$AJ$1,0))&amp;""),""))</f>
        <v/>
      </c>
      <c r="BG230" s="23">
        <f>IF(AT230="","",IFERROR(IF(ISNUMBER(INDEX($A230:$AJ230,MATCH(Lists!$L$15,$A$1:$AJ$1,0))),INDEX($A230:$AJ230,MATCH(Lists!$L$15,$A$1:$AJ$1,0)),DATE(VALUE(LEFT(IFERROR(TRIM(INDEX($A230:$AJ230,MATCH(Lists!$L$15,$A$1:$AJ$1,0))&amp;""),""),4)),VALUE(MID(IFERROR(TRIM(INDEX($A230:$AJ230,MATCH(Lists!$L$15,$A$1:$AJ$1,0))&amp;""),""),6,2)),VALUE(MID(IFERROR(TRIM(INDEX($A230:$AJ230,MATCH(Lists!$L$15,$A$1:$AJ$1,0))&amp;""),""),9,2)))+TIME(VALUE(MID(IFERROR(TRIM(INDEX($A230:$AJ230,MATCH(Lists!$L$15,$A$1:$AJ$1,0))&amp;""),""),12,2)),VALUE(MID(IFERROR(TRIM(INDEX($A230:$AJ230,MATCH(Lists!$L$15,$A$1:$AJ$1,0))&amp;""),""),15,2)),VALUE(MID(IFERROR(TRIM(INDEX($A230:$AJ230,MATCH(Lists!$L$15,$A$1:$AJ$1,0))&amp;""),""),18,2)))),""))</f>
        <v/>
      </c>
      <c r="BH230" s="22">
        <f>IF(AT230="","",IF(AL230="","New",AL230))</f>
        <v/>
      </c>
      <c r="BI230" s="22">
        <f>IF(AT230="",0,IF(OR(BH230="Hired",BH230="Not now"),0,1))</f>
        <v/>
      </c>
      <c r="BJ230" s="22">
        <f>IF(AT230="","",IF(COUNTIF(AN230:AQ230,"No")&gt;0,"Has a No",IF(COUNTIF(AN230:AQ230,"Yes")=4,"All yes","Still checking")))</f>
        <v/>
      </c>
      <c r="BK230" s="22">
        <f>IF(AT230="","",IF(AND(BH230="New",NOT(ISNUMBER(AM230)),ISNUMBER(BG230)),IF(Pipeline!$M$14-INT(BG230)&gt;Pipeline!$M$15,"Reply due",""),""))</f>
        <v/>
      </c>
      <c r="BL230" s="22">
        <f>IF(AT230="","",IF(AND(ISNUMBER(AM230),ISNUMBER(BG230)),MAX(0,AM230-INT(BG230)),""))</f>
        <v/>
      </c>
      <c r="BM230" s="22">
        <f>IF(BI230=0,0,IF(AND(OR('Shift match'!$B$5="",ISNUMBER(SEARCH('Shift match'!$B$5,AY230))),OR('Shift match'!$B$6="",ISNUMBER(SEARCH('Shift match'!$B$6,BA230)))),1,0))</f>
        <v/>
      </c>
      <c r="BN230" s="22">
        <f>IF(BM230=1,SUM($BM$2:BM230),"")</f>
        <v/>
      </c>
      <c r="BO230" s="22">
        <f>IF(AT230="",0,IF(AX230="",0,IF(COUNTIF($AX$2:AX230,AX230)=1,1,0)))</f>
        <v/>
      </c>
      <c r="BP230" s="22">
        <f>IF(BO230=1,SUM($BO$2:BO230),"")</f>
        <v/>
      </c>
    </row>
    <row r="231">
      <c r="AK231" s="19" t="n"/>
      <c r="AL231" s="24" t="n"/>
      <c r="AM231" s="25" t="n"/>
      <c r="AN231" s="24" t="n"/>
      <c r="AO231" s="24" t="n"/>
      <c r="AP231" s="24" t="n"/>
      <c r="AQ231" s="24" t="n"/>
      <c r="AR231" s="24" t="n"/>
      <c r="AS231" s="19" t="n"/>
      <c r="AT231" s="22">
        <f>IFERROR(TRIM(INDEX($A231:$AJ231,MATCH(Lists!$L$2,$A$1:$AJ$1,0))&amp;""),"")</f>
        <v/>
      </c>
      <c r="AU231" s="22">
        <f>IF(AT231="","",IFERROR(TRIM(INDEX($A231:$AJ231,MATCH(Lists!$L$3,$A$1:$AJ$1,0))&amp;""),""))</f>
        <v/>
      </c>
      <c r="AV231" s="22">
        <f>IF(AT231="","",LOWER(IFERROR(TRIM(INDEX($A231:$AJ231,MATCH(Lists!$L$4,$A$1:$AJ$1,0))&amp;""),"")))</f>
        <v/>
      </c>
      <c r="AW231" s="22">
        <f>IF(AT231="","",IFERROR(TRIM(INDEX($A231:$AJ231,MATCH(Lists!$L$5,$A$1:$AJ$1,0))&amp;""),""))</f>
        <v/>
      </c>
      <c r="AX231" s="22">
        <f>IF(AT231="","",IFERROR(TRIM(INDEX($A231:$AJ231,MATCH(Lists!$L$6,$A$1:$AJ$1,0))&amp;""),""))</f>
        <v/>
      </c>
      <c r="AY231" s="22">
        <f>IF(AT231="","",IFERROR(TRIM(INDEX($A231:$AJ231,MATCH(Lists!$L$7,$A$1:$AJ$1,0))&amp;""),""))</f>
        <v/>
      </c>
      <c r="AZ231" s="22">
        <f>IF(AT231="","",IFERROR(TRIM(INDEX($A231:$AJ231,MATCH(Lists!$L$8,$A$1:$AJ$1,0))&amp;""),""))</f>
        <v/>
      </c>
      <c r="BA231" s="22">
        <f>IF(AT231="","",IFERROR(TRIM(INDEX($A231:$AJ231,MATCH(Lists!$L$9,$A$1:$AJ$1,0))&amp;""),""))</f>
        <v/>
      </c>
      <c r="BB231" s="22">
        <f>IF(AT231="","",IFERROR(TRIM(INDEX($A231:$AJ231,MATCH(Lists!$L$10,$A$1:$AJ$1,0))&amp;""),""))</f>
        <v/>
      </c>
      <c r="BC231" s="22">
        <f>IF(AT231="","",IFERROR(TRIM(INDEX($A231:$AJ231,MATCH(Lists!$L$11,$A$1:$AJ$1,0))&amp;""),""))</f>
        <v/>
      </c>
      <c r="BD231" s="22">
        <f>IF(AT231="","",IFERROR(TRIM(INDEX($A231:$AJ231,MATCH(Lists!$L$12,$A$1:$AJ$1,0))&amp;""),""))</f>
        <v/>
      </c>
      <c r="BE231" s="23">
        <f>IF(AT231="","",IFERROR(IF(TRIM(INDEX($A231:$AJ231,MATCH(Lists!$L$13,$A$1:$AJ$1,0))&amp;"")="","",IF(ISNUMBER(INDEX($A231:$AJ231,MATCH(Lists!$L$13,$A$1:$AJ$1,0))),INT(INDEX($A231:$AJ231,MATCH(Lists!$L$13,$A$1:$AJ$1,0))),DATE(VALUE(LEFT(INDEX($A231:$AJ231,MATCH(Lists!$L$13,$A$1:$AJ$1,0)),4)),VALUE(MID(INDEX($A231:$AJ231,MATCH(Lists!$L$13,$A$1:$AJ$1,0)),6,2)),VALUE(MID(INDEX($A231:$AJ231,MATCH(Lists!$L$13,$A$1:$AJ$1,0)),9,2))))),""))</f>
        <v/>
      </c>
      <c r="BF231" s="22">
        <f>IF(AT231="","",IFERROR(TRIM(INDEX($A231:$AJ231,MATCH(Lists!$L$14,$A$1:$AJ$1,0))&amp;""),""))</f>
        <v/>
      </c>
      <c r="BG231" s="23">
        <f>IF(AT231="","",IFERROR(IF(ISNUMBER(INDEX($A231:$AJ231,MATCH(Lists!$L$15,$A$1:$AJ$1,0))),INDEX($A231:$AJ231,MATCH(Lists!$L$15,$A$1:$AJ$1,0)),DATE(VALUE(LEFT(IFERROR(TRIM(INDEX($A231:$AJ231,MATCH(Lists!$L$15,$A$1:$AJ$1,0))&amp;""),""),4)),VALUE(MID(IFERROR(TRIM(INDEX($A231:$AJ231,MATCH(Lists!$L$15,$A$1:$AJ$1,0))&amp;""),""),6,2)),VALUE(MID(IFERROR(TRIM(INDEX($A231:$AJ231,MATCH(Lists!$L$15,$A$1:$AJ$1,0))&amp;""),""),9,2)))+TIME(VALUE(MID(IFERROR(TRIM(INDEX($A231:$AJ231,MATCH(Lists!$L$15,$A$1:$AJ$1,0))&amp;""),""),12,2)),VALUE(MID(IFERROR(TRIM(INDEX($A231:$AJ231,MATCH(Lists!$L$15,$A$1:$AJ$1,0))&amp;""),""),15,2)),VALUE(MID(IFERROR(TRIM(INDEX($A231:$AJ231,MATCH(Lists!$L$15,$A$1:$AJ$1,0))&amp;""),""),18,2)))),""))</f>
        <v/>
      </c>
      <c r="BH231" s="22">
        <f>IF(AT231="","",IF(AL231="","New",AL231))</f>
        <v/>
      </c>
      <c r="BI231" s="22">
        <f>IF(AT231="",0,IF(OR(BH231="Hired",BH231="Not now"),0,1))</f>
        <v/>
      </c>
      <c r="BJ231" s="22">
        <f>IF(AT231="","",IF(COUNTIF(AN231:AQ231,"No")&gt;0,"Has a No",IF(COUNTIF(AN231:AQ231,"Yes")=4,"All yes","Still checking")))</f>
        <v/>
      </c>
      <c r="BK231" s="22">
        <f>IF(AT231="","",IF(AND(BH231="New",NOT(ISNUMBER(AM231)),ISNUMBER(BG231)),IF(Pipeline!$M$14-INT(BG231)&gt;Pipeline!$M$15,"Reply due",""),""))</f>
        <v/>
      </c>
      <c r="BL231" s="22">
        <f>IF(AT231="","",IF(AND(ISNUMBER(AM231),ISNUMBER(BG231)),MAX(0,AM231-INT(BG231)),""))</f>
        <v/>
      </c>
      <c r="BM231" s="22">
        <f>IF(BI231=0,0,IF(AND(OR('Shift match'!$B$5="",ISNUMBER(SEARCH('Shift match'!$B$5,AY231))),OR('Shift match'!$B$6="",ISNUMBER(SEARCH('Shift match'!$B$6,BA231)))),1,0))</f>
        <v/>
      </c>
      <c r="BN231" s="22">
        <f>IF(BM231=1,SUM($BM$2:BM231),"")</f>
        <v/>
      </c>
      <c r="BO231" s="22">
        <f>IF(AT231="",0,IF(AX231="",0,IF(COUNTIF($AX$2:AX231,AX231)=1,1,0)))</f>
        <v/>
      </c>
      <c r="BP231" s="22">
        <f>IF(BO231=1,SUM($BO$2:BO231),"")</f>
        <v/>
      </c>
    </row>
    <row r="232">
      <c r="AK232" s="19" t="n"/>
      <c r="AL232" s="24" t="n"/>
      <c r="AM232" s="25" t="n"/>
      <c r="AN232" s="24" t="n"/>
      <c r="AO232" s="24" t="n"/>
      <c r="AP232" s="24" t="n"/>
      <c r="AQ232" s="24" t="n"/>
      <c r="AR232" s="24" t="n"/>
      <c r="AS232" s="19" t="n"/>
      <c r="AT232" s="22">
        <f>IFERROR(TRIM(INDEX($A232:$AJ232,MATCH(Lists!$L$2,$A$1:$AJ$1,0))&amp;""),"")</f>
        <v/>
      </c>
      <c r="AU232" s="22">
        <f>IF(AT232="","",IFERROR(TRIM(INDEX($A232:$AJ232,MATCH(Lists!$L$3,$A$1:$AJ$1,0))&amp;""),""))</f>
        <v/>
      </c>
      <c r="AV232" s="22">
        <f>IF(AT232="","",LOWER(IFERROR(TRIM(INDEX($A232:$AJ232,MATCH(Lists!$L$4,$A$1:$AJ$1,0))&amp;""),"")))</f>
        <v/>
      </c>
      <c r="AW232" s="22">
        <f>IF(AT232="","",IFERROR(TRIM(INDEX($A232:$AJ232,MATCH(Lists!$L$5,$A$1:$AJ$1,0))&amp;""),""))</f>
        <v/>
      </c>
      <c r="AX232" s="22">
        <f>IF(AT232="","",IFERROR(TRIM(INDEX($A232:$AJ232,MATCH(Lists!$L$6,$A$1:$AJ$1,0))&amp;""),""))</f>
        <v/>
      </c>
      <c r="AY232" s="22">
        <f>IF(AT232="","",IFERROR(TRIM(INDEX($A232:$AJ232,MATCH(Lists!$L$7,$A$1:$AJ$1,0))&amp;""),""))</f>
        <v/>
      </c>
      <c r="AZ232" s="22">
        <f>IF(AT232="","",IFERROR(TRIM(INDEX($A232:$AJ232,MATCH(Lists!$L$8,$A$1:$AJ$1,0))&amp;""),""))</f>
        <v/>
      </c>
      <c r="BA232" s="22">
        <f>IF(AT232="","",IFERROR(TRIM(INDEX($A232:$AJ232,MATCH(Lists!$L$9,$A$1:$AJ$1,0))&amp;""),""))</f>
        <v/>
      </c>
      <c r="BB232" s="22">
        <f>IF(AT232="","",IFERROR(TRIM(INDEX($A232:$AJ232,MATCH(Lists!$L$10,$A$1:$AJ$1,0))&amp;""),""))</f>
        <v/>
      </c>
      <c r="BC232" s="22">
        <f>IF(AT232="","",IFERROR(TRIM(INDEX($A232:$AJ232,MATCH(Lists!$L$11,$A$1:$AJ$1,0))&amp;""),""))</f>
        <v/>
      </c>
      <c r="BD232" s="22">
        <f>IF(AT232="","",IFERROR(TRIM(INDEX($A232:$AJ232,MATCH(Lists!$L$12,$A$1:$AJ$1,0))&amp;""),""))</f>
        <v/>
      </c>
      <c r="BE232" s="23">
        <f>IF(AT232="","",IFERROR(IF(TRIM(INDEX($A232:$AJ232,MATCH(Lists!$L$13,$A$1:$AJ$1,0))&amp;"")="","",IF(ISNUMBER(INDEX($A232:$AJ232,MATCH(Lists!$L$13,$A$1:$AJ$1,0))),INT(INDEX($A232:$AJ232,MATCH(Lists!$L$13,$A$1:$AJ$1,0))),DATE(VALUE(LEFT(INDEX($A232:$AJ232,MATCH(Lists!$L$13,$A$1:$AJ$1,0)),4)),VALUE(MID(INDEX($A232:$AJ232,MATCH(Lists!$L$13,$A$1:$AJ$1,0)),6,2)),VALUE(MID(INDEX($A232:$AJ232,MATCH(Lists!$L$13,$A$1:$AJ$1,0)),9,2))))),""))</f>
        <v/>
      </c>
      <c r="BF232" s="22">
        <f>IF(AT232="","",IFERROR(TRIM(INDEX($A232:$AJ232,MATCH(Lists!$L$14,$A$1:$AJ$1,0))&amp;""),""))</f>
        <v/>
      </c>
      <c r="BG232" s="23">
        <f>IF(AT232="","",IFERROR(IF(ISNUMBER(INDEX($A232:$AJ232,MATCH(Lists!$L$15,$A$1:$AJ$1,0))),INDEX($A232:$AJ232,MATCH(Lists!$L$15,$A$1:$AJ$1,0)),DATE(VALUE(LEFT(IFERROR(TRIM(INDEX($A232:$AJ232,MATCH(Lists!$L$15,$A$1:$AJ$1,0))&amp;""),""),4)),VALUE(MID(IFERROR(TRIM(INDEX($A232:$AJ232,MATCH(Lists!$L$15,$A$1:$AJ$1,0))&amp;""),""),6,2)),VALUE(MID(IFERROR(TRIM(INDEX($A232:$AJ232,MATCH(Lists!$L$15,$A$1:$AJ$1,0))&amp;""),""),9,2)))+TIME(VALUE(MID(IFERROR(TRIM(INDEX($A232:$AJ232,MATCH(Lists!$L$15,$A$1:$AJ$1,0))&amp;""),""),12,2)),VALUE(MID(IFERROR(TRIM(INDEX($A232:$AJ232,MATCH(Lists!$L$15,$A$1:$AJ$1,0))&amp;""),""),15,2)),VALUE(MID(IFERROR(TRIM(INDEX($A232:$AJ232,MATCH(Lists!$L$15,$A$1:$AJ$1,0))&amp;""),""),18,2)))),""))</f>
        <v/>
      </c>
      <c r="BH232" s="22">
        <f>IF(AT232="","",IF(AL232="","New",AL232))</f>
        <v/>
      </c>
      <c r="BI232" s="22">
        <f>IF(AT232="",0,IF(OR(BH232="Hired",BH232="Not now"),0,1))</f>
        <v/>
      </c>
      <c r="BJ232" s="22">
        <f>IF(AT232="","",IF(COUNTIF(AN232:AQ232,"No")&gt;0,"Has a No",IF(COUNTIF(AN232:AQ232,"Yes")=4,"All yes","Still checking")))</f>
        <v/>
      </c>
      <c r="BK232" s="22">
        <f>IF(AT232="","",IF(AND(BH232="New",NOT(ISNUMBER(AM232)),ISNUMBER(BG232)),IF(Pipeline!$M$14-INT(BG232)&gt;Pipeline!$M$15,"Reply due",""),""))</f>
        <v/>
      </c>
      <c r="BL232" s="22">
        <f>IF(AT232="","",IF(AND(ISNUMBER(AM232),ISNUMBER(BG232)),MAX(0,AM232-INT(BG232)),""))</f>
        <v/>
      </c>
      <c r="BM232" s="22">
        <f>IF(BI232=0,0,IF(AND(OR('Shift match'!$B$5="",ISNUMBER(SEARCH('Shift match'!$B$5,AY232))),OR('Shift match'!$B$6="",ISNUMBER(SEARCH('Shift match'!$B$6,BA232)))),1,0))</f>
        <v/>
      </c>
      <c r="BN232" s="22">
        <f>IF(BM232=1,SUM($BM$2:BM232),"")</f>
        <v/>
      </c>
      <c r="BO232" s="22">
        <f>IF(AT232="",0,IF(AX232="",0,IF(COUNTIF($AX$2:AX232,AX232)=1,1,0)))</f>
        <v/>
      </c>
      <c r="BP232" s="22">
        <f>IF(BO232=1,SUM($BO$2:BO232),"")</f>
        <v/>
      </c>
    </row>
    <row r="233">
      <c r="AK233" s="19" t="n"/>
      <c r="AL233" s="24" t="n"/>
      <c r="AM233" s="25" t="n"/>
      <c r="AN233" s="24" t="n"/>
      <c r="AO233" s="24" t="n"/>
      <c r="AP233" s="24" t="n"/>
      <c r="AQ233" s="24" t="n"/>
      <c r="AR233" s="24" t="n"/>
      <c r="AS233" s="19" t="n"/>
      <c r="AT233" s="22">
        <f>IFERROR(TRIM(INDEX($A233:$AJ233,MATCH(Lists!$L$2,$A$1:$AJ$1,0))&amp;""),"")</f>
        <v/>
      </c>
      <c r="AU233" s="22">
        <f>IF(AT233="","",IFERROR(TRIM(INDEX($A233:$AJ233,MATCH(Lists!$L$3,$A$1:$AJ$1,0))&amp;""),""))</f>
        <v/>
      </c>
      <c r="AV233" s="22">
        <f>IF(AT233="","",LOWER(IFERROR(TRIM(INDEX($A233:$AJ233,MATCH(Lists!$L$4,$A$1:$AJ$1,0))&amp;""),"")))</f>
        <v/>
      </c>
      <c r="AW233" s="22">
        <f>IF(AT233="","",IFERROR(TRIM(INDEX($A233:$AJ233,MATCH(Lists!$L$5,$A$1:$AJ$1,0))&amp;""),""))</f>
        <v/>
      </c>
      <c r="AX233" s="22">
        <f>IF(AT233="","",IFERROR(TRIM(INDEX($A233:$AJ233,MATCH(Lists!$L$6,$A$1:$AJ$1,0))&amp;""),""))</f>
        <v/>
      </c>
      <c r="AY233" s="22">
        <f>IF(AT233="","",IFERROR(TRIM(INDEX($A233:$AJ233,MATCH(Lists!$L$7,$A$1:$AJ$1,0))&amp;""),""))</f>
        <v/>
      </c>
      <c r="AZ233" s="22">
        <f>IF(AT233="","",IFERROR(TRIM(INDEX($A233:$AJ233,MATCH(Lists!$L$8,$A$1:$AJ$1,0))&amp;""),""))</f>
        <v/>
      </c>
      <c r="BA233" s="22">
        <f>IF(AT233="","",IFERROR(TRIM(INDEX($A233:$AJ233,MATCH(Lists!$L$9,$A$1:$AJ$1,0))&amp;""),""))</f>
        <v/>
      </c>
      <c r="BB233" s="22">
        <f>IF(AT233="","",IFERROR(TRIM(INDEX($A233:$AJ233,MATCH(Lists!$L$10,$A$1:$AJ$1,0))&amp;""),""))</f>
        <v/>
      </c>
      <c r="BC233" s="22">
        <f>IF(AT233="","",IFERROR(TRIM(INDEX($A233:$AJ233,MATCH(Lists!$L$11,$A$1:$AJ$1,0))&amp;""),""))</f>
        <v/>
      </c>
      <c r="BD233" s="22">
        <f>IF(AT233="","",IFERROR(TRIM(INDEX($A233:$AJ233,MATCH(Lists!$L$12,$A$1:$AJ$1,0))&amp;""),""))</f>
        <v/>
      </c>
      <c r="BE233" s="23">
        <f>IF(AT233="","",IFERROR(IF(TRIM(INDEX($A233:$AJ233,MATCH(Lists!$L$13,$A$1:$AJ$1,0))&amp;"")="","",IF(ISNUMBER(INDEX($A233:$AJ233,MATCH(Lists!$L$13,$A$1:$AJ$1,0))),INT(INDEX($A233:$AJ233,MATCH(Lists!$L$13,$A$1:$AJ$1,0))),DATE(VALUE(LEFT(INDEX($A233:$AJ233,MATCH(Lists!$L$13,$A$1:$AJ$1,0)),4)),VALUE(MID(INDEX($A233:$AJ233,MATCH(Lists!$L$13,$A$1:$AJ$1,0)),6,2)),VALUE(MID(INDEX($A233:$AJ233,MATCH(Lists!$L$13,$A$1:$AJ$1,0)),9,2))))),""))</f>
        <v/>
      </c>
      <c r="BF233" s="22">
        <f>IF(AT233="","",IFERROR(TRIM(INDEX($A233:$AJ233,MATCH(Lists!$L$14,$A$1:$AJ$1,0))&amp;""),""))</f>
        <v/>
      </c>
      <c r="BG233" s="23">
        <f>IF(AT233="","",IFERROR(IF(ISNUMBER(INDEX($A233:$AJ233,MATCH(Lists!$L$15,$A$1:$AJ$1,0))),INDEX($A233:$AJ233,MATCH(Lists!$L$15,$A$1:$AJ$1,0)),DATE(VALUE(LEFT(IFERROR(TRIM(INDEX($A233:$AJ233,MATCH(Lists!$L$15,$A$1:$AJ$1,0))&amp;""),""),4)),VALUE(MID(IFERROR(TRIM(INDEX($A233:$AJ233,MATCH(Lists!$L$15,$A$1:$AJ$1,0))&amp;""),""),6,2)),VALUE(MID(IFERROR(TRIM(INDEX($A233:$AJ233,MATCH(Lists!$L$15,$A$1:$AJ$1,0))&amp;""),""),9,2)))+TIME(VALUE(MID(IFERROR(TRIM(INDEX($A233:$AJ233,MATCH(Lists!$L$15,$A$1:$AJ$1,0))&amp;""),""),12,2)),VALUE(MID(IFERROR(TRIM(INDEX($A233:$AJ233,MATCH(Lists!$L$15,$A$1:$AJ$1,0))&amp;""),""),15,2)),VALUE(MID(IFERROR(TRIM(INDEX($A233:$AJ233,MATCH(Lists!$L$15,$A$1:$AJ$1,0))&amp;""),""),18,2)))),""))</f>
        <v/>
      </c>
      <c r="BH233" s="22">
        <f>IF(AT233="","",IF(AL233="","New",AL233))</f>
        <v/>
      </c>
      <c r="BI233" s="22">
        <f>IF(AT233="",0,IF(OR(BH233="Hired",BH233="Not now"),0,1))</f>
        <v/>
      </c>
      <c r="BJ233" s="22">
        <f>IF(AT233="","",IF(COUNTIF(AN233:AQ233,"No")&gt;0,"Has a No",IF(COUNTIF(AN233:AQ233,"Yes")=4,"All yes","Still checking")))</f>
        <v/>
      </c>
      <c r="BK233" s="22">
        <f>IF(AT233="","",IF(AND(BH233="New",NOT(ISNUMBER(AM233)),ISNUMBER(BG233)),IF(Pipeline!$M$14-INT(BG233)&gt;Pipeline!$M$15,"Reply due",""),""))</f>
        <v/>
      </c>
      <c r="BL233" s="22">
        <f>IF(AT233="","",IF(AND(ISNUMBER(AM233),ISNUMBER(BG233)),MAX(0,AM233-INT(BG233)),""))</f>
        <v/>
      </c>
      <c r="BM233" s="22">
        <f>IF(BI233=0,0,IF(AND(OR('Shift match'!$B$5="",ISNUMBER(SEARCH('Shift match'!$B$5,AY233))),OR('Shift match'!$B$6="",ISNUMBER(SEARCH('Shift match'!$B$6,BA233)))),1,0))</f>
        <v/>
      </c>
      <c r="BN233" s="22">
        <f>IF(BM233=1,SUM($BM$2:BM233),"")</f>
        <v/>
      </c>
      <c r="BO233" s="22">
        <f>IF(AT233="",0,IF(AX233="",0,IF(COUNTIF($AX$2:AX233,AX233)=1,1,0)))</f>
        <v/>
      </c>
      <c r="BP233" s="22">
        <f>IF(BO233=1,SUM($BO$2:BO233),"")</f>
        <v/>
      </c>
    </row>
    <row r="234">
      <c r="AK234" s="19" t="n"/>
      <c r="AL234" s="24" t="n"/>
      <c r="AM234" s="25" t="n"/>
      <c r="AN234" s="24" t="n"/>
      <c r="AO234" s="24" t="n"/>
      <c r="AP234" s="24" t="n"/>
      <c r="AQ234" s="24" t="n"/>
      <c r="AR234" s="24" t="n"/>
      <c r="AS234" s="19" t="n"/>
      <c r="AT234" s="22">
        <f>IFERROR(TRIM(INDEX($A234:$AJ234,MATCH(Lists!$L$2,$A$1:$AJ$1,0))&amp;""),"")</f>
        <v/>
      </c>
      <c r="AU234" s="22">
        <f>IF(AT234="","",IFERROR(TRIM(INDEX($A234:$AJ234,MATCH(Lists!$L$3,$A$1:$AJ$1,0))&amp;""),""))</f>
        <v/>
      </c>
      <c r="AV234" s="22">
        <f>IF(AT234="","",LOWER(IFERROR(TRIM(INDEX($A234:$AJ234,MATCH(Lists!$L$4,$A$1:$AJ$1,0))&amp;""),"")))</f>
        <v/>
      </c>
      <c r="AW234" s="22">
        <f>IF(AT234="","",IFERROR(TRIM(INDEX($A234:$AJ234,MATCH(Lists!$L$5,$A$1:$AJ$1,0))&amp;""),""))</f>
        <v/>
      </c>
      <c r="AX234" s="22">
        <f>IF(AT234="","",IFERROR(TRIM(INDEX($A234:$AJ234,MATCH(Lists!$L$6,$A$1:$AJ$1,0))&amp;""),""))</f>
        <v/>
      </c>
      <c r="AY234" s="22">
        <f>IF(AT234="","",IFERROR(TRIM(INDEX($A234:$AJ234,MATCH(Lists!$L$7,$A$1:$AJ$1,0))&amp;""),""))</f>
        <v/>
      </c>
      <c r="AZ234" s="22">
        <f>IF(AT234="","",IFERROR(TRIM(INDEX($A234:$AJ234,MATCH(Lists!$L$8,$A$1:$AJ$1,0))&amp;""),""))</f>
        <v/>
      </c>
      <c r="BA234" s="22">
        <f>IF(AT234="","",IFERROR(TRIM(INDEX($A234:$AJ234,MATCH(Lists!$L$9,$A$1:$AJ$1,0))&amp;""),""))</f>
        <v/>
      </c>
      <c r="BB234" s="22">
        <f>IF(AT234="","",IFERROR(TRIM(INDEX($A234:$AJ234,MATCH(Lists!$L$10,$A$1:$AJ$1,0))&amp;""),""))</f>
        <v/>
      </c>
      <c r="BC234" s="22">
        <f>IF(AT234="","",IFERROR(TRIM(INDEX($A234:$AJ234,MATCH(Lists!$L$11,$A$1:$AJ$1,0))&amp;""),""))</f>
        <v/>
      </c>
      <c r="BD234" s="22">
        <f>IF(AT234="","",IFERROR(TRIM(INDEX($A234:$AJ234,MATCH(Lists!$L$12,$A$1:$AJ$1,0))&amp;""),""))</f>
        <v/>
      </c>
      <c r="BE234" s="23">
        <f>IF(AT234="","",IFERROR(IF(TRIM(INDEX($A234:$AJ234,MATCH(Lists!$L$13,$A$1:$AJ$1,0))&amp;"")="","",IF(ISNUMBER(INDEX($A234:$AJ234,MATCH(Lists!$L$13,$A$1:$AJ$1,0))),INT(INDEX($A234:$AJ234,MATCH(Lists!$L$13,$A$1:$AJ$1,0))),DATE(VALUE(LEFT(INDEX($A234:$AJ234,MATCH(Lists!$L$13,$A$1:$AJ$1,0)),4)),VALUE(MID(INDEX($A234:$AJ234,MATCH(Lists!$L$13,$A$1:$AJ$1,0)),6,2)),VALUE(MID(INDEX($A234:$AJ234,MATCH(Lists!$L$13,$A$1:$AJ$1,0)),9,2))))),""))</f>
        <v/>
      </c>
      <c r="BF234" s="22">
        <f>IF(AT234="","",IFERROR(TRIM(INDEX($A234:$AJ234,MATCH(Lists!$L$14,$A$1:$AJ$1,0))&amp;""),""))</f>
        <v/>
      </c>
      <c r="BG234" s="23">
        <f>IF(AT234="","",IFERROR(IF(ISNUMBER(INDEX($A234:$AJ234,MATCH(Lists!$L$15,$A$1:$AJ$1,0))),INDEX($A234:$AJ234,MATCH(Lists!$L$15,$A$1:$AJ$1,0)),DATE(VALUE(LEFT(IFERROR(TRIM(INDEX($A234:$AJ234,MATCH(Lists!$L$15,$A$1:$AJ$1,0))&amp;""),""),4)),VALUE(MID(IFERROR(TRIM(INDEX($A234:$AJ234,MATCH(Lists!$L$15,$A$1:$AJ$1,0))&amp;""),""),6,2)),VALUE(MID(IFERROR(TRIM(INDEX($A234:$AJ234,MATCH(Lists!$L$15,$A$1:$AJ$1,0))&amp;""),""),9,2)))+TIME(VALUE(MID(IFERROR(TRIM(INDEX($A234:$AJ234,MATCH(Lists!$L$15,$A$1:$AJ$1,0))&amp;""),""),12,2)),VALUE(MID(IFERROR(TRIM(INDEX($A234:$AJ234,MATCH(Lists!$L$15,$A$1:$AJ$1,0))&amp;""),""),15,2)),VALUE(MID(IFERROR(TRIM(INDEX($A234:$AJ234,MATCH(Lists!$L$15,$A$1:$AJ$1,0))&amp;""),""),18,2)))),""))</f>
        <v/>
      </c>
      <c r="BH234" s="22">
        <f>IF(AT234="","",IF(AL234="","New",AL234))</f>
        <v/>
      </c>
      <c r="BI234" s="22">
        <f>IF(AT234="",0,IF(OR(BH234="Hired",BH234="Not now"),0,1))</f>
        <v/>
      </c>
      <c r="BJ234" s="22">
        <f>IF(AT234="","",IF(COUNTIF(AN234:AQ234,"No")&gt;0,"Has a No",IF(COUNTIF(AN234:AQ234,"Yes")=4,"All yes","Still checking")))</f>
        <v/>
      </c>
      <c r="BK234" s="22">
        <f>IF(AT234="","",IF(AND(BH234="New",NOT(ISNUMBER(AM234)),ISNUMBER(BG234)),IF(Pipeline!$M$14-INT(BG234)&gt;Pipeline!$M$15,"Reply due",""),""))</f>
        <v/>
      </c>
      <c r="BL234" s="22">
        <f>IF(AT234="","",IF(AND(ISNUMBER(AM234),ISNUMBER(BG234)),MAX(0,AM234-INT(BG234)),""))</f>
        <v/>
      </c>
      <c r="BM234" s="22">
        <f>IF(BI234=0,0,IF(AND(OR('Shift match'!$B$5="",ISNUMBER(SEARCH('Shift match'!$B$5,AY234))),OR('Shift match'!$B$6="",ISNUMBER(SEARCH('Shift match'!$B$6,BA234)))),1,0))</f>
        <v/>
      </c>
      <c r="BN234" s="22">
        <f>IF(BM234=1,SUM($BM$2:BM234),"")</f>
        <v/>
      </c>
      <c r="BO234" s="22">
        <f>IF(AT234="",0,IF(AX234="",0,IF(COUNTIF($AX$2:AX234,AX234)=1,1,0)))</f>
        <v/>
      </c>
      <c r="BP234" s="22">
        <f>IF(BO234=1,SUM($BO$2:BO234),"")</f>
        <v/>
      </c>
    </row>
    <row r="235">
      <c r="AK235" s="19" t="n"/>
      <c r="AL235" s="24" t="n"/>
      <c r="AM235" s="25" t="n"/>
      <c r="AN235" s="24" t="n"/>
      <c r="AO235" s="24" t="n"/>
      <c r="AP235" s="24" t="n"/>
      <c r="AQ235" s="24" t="n"/>
      <c r="AR235" s="24" t="n"/>
      <c r="AS235" s="19" t="n"/>
      <c r="AT235" s="22">
        <f>IFERROR(TRIM(INDEX($A235:$AJ235,MATCH(Lists!$L$2,$A$1:$AJ$1,0))&amp;""),"")</f>
        <v/>
      </c>
      <c r="AU235" s="22">
        <f>IF(AT235="","",IFERROR(TRIM(INDEX($A235:$AJ235,MATCH(Lists!$L$3,$A$1:$AJ$1,0))&amp;""),""))</f>
        <v/>
      </c>
      <c r="AV235" s="22">
        <f>IF(AT235="","",LOWER(IFERROR(TRIM(INDEX($A235:$AJ235,MATCH(Lists!$L$4,$A$1:$AJ$1,0))&amp;""),"")))</f>
        <v/>
      </c>
      <c r="AW235" s="22">
        <f>IF(AT235="","",IFERROR(TRIM(INDEX($A235:$AJ235,MATCH(Lists!$L$5,$A$1:$AJ$1,0))&amp;""),""))</f>
        <v/>
      </c>
      <c r="AX235" s="22">
        <f>IF(AT235="","",IFERROR(TRIM(INDEX($A235:$AJ235,MATCH(Lists!$L$6,$A$1:$AJ$1,0))&amp;""),""))</f>
        <v/>
      </c>
      <c r="AY235" s="22">
        <f>IF(AT235="","",IFERROR(TRIM(INDEX($A235:$AJ235,MATCH(Lists!$L$7,$A$1:$AJ$1,0))&amp;""),""))</f>
        <v/>
      </c>
      <c r="AZ235" s="22">
        <f>IF(AT235="","",IFERROR(TRIM(INDEX($A235:$AJ235,MATCH(Lists!$L$8,$A$1:$AJ$1,0))&amp;""),""))</f>
        <v/>
      </c>
      <c r="BA235" s="22">
        <f>IF(AT235="","",IFERROR(TRIM(INDEX($A235:$AJ235,MATCH(Lists!$L$9,$A$1:$AJ$1,0))&amp;""),""))</f>
        <v/>
      </c>
      <c r="BB235" s="22">
        <f>IF(AT235="","",IFERROR(TRIM(INDEX($A235:$AJ235,MATCH(Lists!$L$10,$A$1:$AJ$1,0))&amp;""),""))</f>
        <v/>
      </c>
      <c r="BC235" s="22">
        <f>IF(AT235="","",IFERROR(TRIM(INDEX($A235:$AJ235,MATCH(Lists!$L$11,$A$1:$AJ$1,0))&amp;""),""))</f>
        <v/>
      </c>
      <c r="BD235" s="22">
        <f>IF(AT235="","",IFERROR(TRIM(INDEX($A235:$AJ235,MATCH(Lists!$L$12,$A$1:$AJ$1,0))&amp;""),""))</f>
        <v/>
      </c>
      <c r="BE235" s="23">
        <f>IF(AT235="","",IFERROR(IF(TRIM(INDEX($A235:$AJ235,MATCH(Lists!$L$13,$A$1:$AJ$1,0))&amp;"")="","",IF(ISNUMBER(INDEX($A235:$AJ235,MATCH(Lists!$L$13,$A$1:$AJ$1,0))),INT(INDEX($A235:$AJ235,MATCH(Lists!$L$13,$A$1:$AJ$1,0))),DATE(VALUE(LEFT(INDEX($A235:$AJ235,MATCH(Lists!$L$13,$A$1:$AJ$1,0)),4)),VALUE(MID(INDEX($A235:$AJ235,MATCH(Lists!$L$13,$A$1:$AJ$1,0)),6,2)),VALUE(MID(INDEX($A235:$AJ235,MATCH(Lists!$L$13,$A$1:$AJ$1,0)),9,2))))),""))</f>
        <v/>
      </c>
      <c r="BF235" s="22">
        <f>IF(AT235="","",IFERROR(TRIM(INDEX($A235:$AJ235,MATCH(Lists!$L$14,$A$1:$AJ$1,0))&amp;""),""))</f>
        <v/>
      </c>
      <c r="BG235" s="23">
        <f>IF(AT235="","",IFERROR(IF(ISNUMBER(INDEX($A235:$AJ235,MATCH(Lists!$L$15,$A$1:$AJ$1,0))),INDEX($A235:$AJ235,MATCH(Lists!$L$15,$A$1:$AJ$1,0)),DATE(VALUE(LEFT(IFERROR(TRIM(INDEX($A235:$AJ235,MATCH(Lists!$L$15,$A$1:$AJ$1,0))&amp;""),""),4)),VALUE(MID(IFERROR(TRIM(INDEX($A235:$AJ235,MATCH(Lists!$L$15,$A$1:$AJ$1,0))&amp;""),""),6,2)),VALUE(MID(IFERROR(TRIM(INDEX($A235:$AJ235,MATCH(Lists!$L$15,$A$1:$AJ$1,0))&amp;""),""),9,2)))+TIME(VALUE(MID(IFERROR(TRIM(INDEX($A235:$AJ235,MATCH(Lists!$L$15,$A$1:$AJ$1,0))&amp;""),""),12,2)),VALUE(MID(IFERROR(TRIM(INDEX($A235:$AJ235,MATCH(Lists!$L$15,$A$1:$AJ$1,0))&amp;""),""),15,2)),VALUE(MID(IFERROR(TRIM(INDEX($A235:$AJ235,MATCH(Lists!$L$15,$A$1:$AJ$1,0))&amp;""),""),18,2)))),""))</f>
        <v/>
      </c>
      <c r="BH235" s="22">
        <f>IF(AT235="","",IF(AL235="","New",AL235))</f>
        <v/>
      </c>
      <c r="BI235" s="22">
        <f>IF(AT235="",0,IF(OR(BH235="Hired",BH235="Not now"),0,1))</f>
        <v/>
      </c>
      <c r="BJ235" s="22">
        <f>IF(AT235="","",IF(COUNTIF(AN235:AQ235,"No")&gt;0,"Has a No",IF(COUNTIF(AN235:AQ235,"Yes")=4,"All yes","Still checking")))</f>
        <v/>
      </c>
      <c r="BK235" s="22">
        <f>IF(AT235="","",IF(AND(BH235="New",NOT(ISNUMBER(AM235)),ISNUMBER(BG235)),IF(Pipeline!$M$14-INT(BG235)&gt;Pipeline!$M$15,"Reply due",""),""))</f>
        <v/>
      </c>
      <c r="BL235" s="22">
        <f>IF(AT235="","",IF(AND(ISNUMBER(AM235),ISNUMBER(BG235)),MAX(0,AM235-INT(BG235)),""))</f>
        <v/>
      </c>
      <c r="BM235" s="22">
        <f>IF(BI235=0,0,IF(AND(OR('Shift match'!$B$5="",ISNUMBER(SEARCH('Shift match'!$B$5,AY235))),OR('Shift match'!$B$6="",ISNUMBER(SEARCH('Shift match'!$B$6,BA235)))),1,0))</f>
        <v/>
      </c>
      <c r="BN235" s="22">
        <f>IF(BM235=1,SUM($BM$2:BM235),"")</f>
        <v/>
      </c>
      <c r="BO235" s="22">
        <f>IF(AT235="",0,IF(AX235="",0,IF(COUNTIF($AX$2:AX235,AX235)=1,1,0)))</f>
        <v/>
      </c>
      <c r="BP235" s="22">
        <f>IF(BO235=1,SUM($BO$2:BO235),"")</f>
        <v/>
      </c>
    </row>
    <row r="236">
      <c r="AK236" s="19" t="n"/>
      <c r="AL236" s="24" t="n"/>
      <c r="AM236" s="25" t="n"/>
      <c r="AN236" s="24" t="n"/>
      <c r="AO236" s="24" t="n"/>
      <c r="AP236" s="24" t="n"/>
      <c r="AQ236" s="24" t="n"/>
      <c r="AR236" s="24" t="n"/>
      <c r="AS236" s="19" t="n"/>
      <c r="AT236" s="22">
        <f>IFERROR(TRIM(INDEX($A236:$AJ236,MATCH(Lists!$L$2,$A$1:$AJ$1,0))&amp;""),"")</f>
        <v/>
      </c>
      <c r="AU236" s="22">
        <f>IF(AT236="","",IFERROR(TRIM(INDEX($A236:$AJ236,MATCH(Lists!$L$3,$A$1:$AJ$1,0))&amp;""),""))</f>
        <v/>
      </c>
      <c r="AV236" s="22">
        <f>IF(AT236="","",LOWER(IFERROR(TRIM(INDEX($A236:$AJ236,MATCH(Lists!$L$4,$A$1:$AJ$1,0))&amp;""),"")))</f>
        <v/>
      </c>
      <c r="AW236" s="22">
        <f>IF(AT236="","",IFERROR(TRIM(INDEX($A236:$AJ236,MATCH(Lists!$L$5,$A$1:$AJ$1,0))&amp;""),""))</f>
        <v/>
      </c>
      <c r="AX236" s="22">
        <f>IF(AT236="","",IFERROR(TRIM(INDEX($A236:$AJ236,MATCH(Lists!$L$6,$A$1:$AJ$1,0))&amp;""),""))</f>
        <v/>
      </c>
      <c r="AY236" s="22">
        <f>IF(AT236="","",IFERROR(TRIM(INDEX($A236:$AJ236,MATCH(Lists!$L$7,$A$1:$AJ$1,0))&amp;""),""))</f>
        <v/>
      </c>
      <c r="AZ236" s="22">
        <f>IF(AT236="","",IFERROR(TRIM(INDEX($A236:$AJ236,MATCH(Lists!$L$8,$A$1:$AJ$1,0))&amp;""),""))</f>
        <v/>
      </c>
      <c r="BA236" s="22">
        <f>IF(AT236="","",IFERROR(TRIM(INDEX($A236:$AJ236,MATCH(Lists!$L$9,$A$1:$AJ$1,0))&amp;""),""))</f>
        <v/>
      </c>
      <c r="BB236" s="22">
        <f>IF(AT236="","",IFERROR(TRIM(INDEX($A236:$AJ236,MATCH(Lists!$L$10,$A$1:$AJ$1,0))&amp;""),""))</f>
        <v/>
      </c>
      <c r="BC236" s="22">
        <f>IF(AT236="","",IFERROR(TRIM(INDEX($A236:$AJ236,MATCH(Lists!$L$11,$A$1:$AJ$1,0))&amp;""),""))</f>
        <v/>
      </c>
      <c r="BD236" s="22">
        <f>IF(AT236="","",IFERROR(TRIM(INDEX($A236:$AJ236,MATCH(Lists!$L$12,$A$1:$AJ$1,0))&amp;""),""))</f>
        <v/>
      </c>
      <c r="BE236" s="23">
        <f>IF(AT236="","",IFERROR(IF(TRIM(INDEX($A236:$AJ236,MATCH(Lists!$L$13,$A$1:$AJ$1,0))&amp;"")="","",IF(ISNUMBER(INDEX($A236:$AJ236,MATCH(Lists!$L$13,$A$1:$AJ$1,0))),INT(INDEX($A236:$AJ236,MATCH(Lists!$L$13,$A$1:$AJ$1,0))),DATE(VALUE(LEFT(INDEX($A236:$AJ236,MATCH(Lists!$L$13,$A$1:$AJ$1,0)),4)),VALUE(MID(INDEX($A236:$AJ236,MATCH(Lists!$L$13,$A$1:$AJ$1,0)),6,2)),VALUE(MID(INDEX($A236:$AJ236,MATCH(Lists!$L$13,$A$1:$AJ$1,0)),9,2))))),""))</f>
        <v/>
      </c>
      <c r="BF236" s="22">
        <f>IF(AT236="","",IFERROR(TRIM(INDEX($A236:$AJ236,MATCH(Lists!$L$14,$A$1:$AJ$1,0))&amp;""),""))</f>
        <v/>
      </c>
      <c r="BG236" s="23">
        <f>IF(AT236="","",IFERROR(IF(ISNUMBER(INDEX($A236:$AJ236,MATCH(Lists!$L$15,$A$1:$AJ$1,0))),INDEX($A236:$AJ236,MATCH(Lists!$L$15,$A$1:$AJ$1,0)),DATE(VALUE(LEFT(IFERROR(TRIM(INDEX($A236:$AJ236,MATCH(Lists!$L$15,$A$1:$AJ$1,0))&amp;""),""),4)),VALUE(MID(IFERROR(TRIM(INDEX($A236:$AJ236,MATCH(Lists!$L$15,$A$1:$AJ$1,0))&amp;""),""),6,2)),VALUE(MID(IFERROR(TRIM(INDEX($A236:$AJ236,MATCH(Lists!$L$15,$A$1:$AJ$1,0))&amp;""),""),9,2)))+TIME(VALUE(MID(IFERROR(TRIM(INDEX($A236:$AJ236,MATCH(Lists!$L$15,$A$1:$AJ$1,0))&amp;""),""),12,2)),VALUE(MID(IFERROR(TRIM(INDEX($A236:$AJ236,MATCH(Lists!$L$15,$A$1:$AJ$1,0))&amp;""),""),15,2)),VALUE(MID(IFERROR(TRIM(INDEX($A236:$AJ236,MATCH(Lists!$L$15,$A$1:$AJ$1,0))&amp;""),""),18,2)))),""))</f>
        <v/>
      </c>
      <c r="BH236" s="22">
        <f>IF(AT236="","",IF(AL236="","New",AL236))</f>
        <v/>
      </c>
      <c r="BI236" s="22">
        <f>IF(AT236="",0,IF(OR(BH236="Hired",BH236="Not now"),0,1))</f>
        <v/>
      </c>
      <c r="BJ236" s="22">
        <f>IF(AT236="","",IF(COUNTIF(AN236:AQ236,"No")&gt;0,"Has a No",IF(COUNTIF(AN236:AQ236,"Yes")=4,"All yes","Still checking")))</f>
        <v/>
      </c>
      <c r="BK236" s="22">
        <f>IF(AT236="","",IF(AND(BH236="New",NOT(ISNUMBER(AM236)),ISNUMBER(BG236)),IF(Pipeline!$M$14-INT(BG236)&gt;Pipeline!$M$15,"Reply due",""),""))</f>
        <v/>
      </c>
      <c r="BL236" s="22">
        <f>IF(AT236="","",IF(AND(ISNUMBER(AM236),ISNUMBER(BG236)),MAX(0,AM236-INT(BG236)),""))</f>
        <v/>
      </c>
      <c r="BM236" s="22">
        <f>IF(BI236=0,0,IF(AND(OR('Shift match'!$B$5="",ISNUMBER(SEARCH('Shift match'!$B$5,AY236))),OR('Shift match'!$B$6="",ISNUMBER(SEARCH('Shift match'!$B$6,BA236)))),1,0))</f>
        <v/>
      </c>
      <c r="BN236" s="22">
        <f>IF(BM236=1,SUM($BM$2:BM236),"")</f>
        <v/>
      </c>
      <c r="BO236" s="22">
        <f>IF(AT236="",0,IF(AX236="",0,IF(COUNTIF($AX$2:AX236,AX236)=1,1,0)))</f>
        <v/>
      </c>
      <c r="BP236" s="22">
        <f>IF(BO236=1,SUM($BO$2:BO236),"")</f>
        <v/>
      </c>
    </row>
    <row r="237">
      <c r="AK237" s="19" t="n"/>
      <c r="AL237" s="24" t="n"/>
      <c r="AM237" s="25" t="n"/>
      <c r="AN237" s="24" t="n"/>
      <c r="AO237" s="24" t="n"/>
      <c r="AP237" s="24" t="n"/>
      <c r="AQ237" s="24" t="n"/>
      <c r="AR237" s="24" t="n"/>
      <c r="AS237" s="19" t="n"/>
      <c r="AT237" s="22">
        <f>IFERROR(TRIM(INDEX($A237:$AJ237,MATCH(Lists!$L$2,$A$1:$AJ$1,0))&amp;""),"")</f>
        <v/>
      </c>
      <c r="AU237" s="22">
        <f>IF(AT237="","",IFERROR(TRIM(INDEX($A237:$AJ237,MATCH(Lists!$L$3,$A$1:$AJ$1,0))&amp;""),""))</f>
        <v/>
      </c>
      <c r="AV237" s="22">
        <f>IF(AT237="","",LOWER(IFERROR(TRIM(INDEX($A237:$AJ237,MATCH(Lists!$L$4,$A$1:$AJ$1,0))&amp;""),"")))</f>
        <v/>
      </c>
      <c r="AW237" s="22">
        <f>IF(AT237="","",IFERROR(TRIM(INDEX($A237:$AJ237,MATCH(Lists!$L$5,$A$1:$AJ$1,0))&amp;""),""))</f>
        <v/>
      </c>
      <c r="AX237" s="22">
        <f>IF(AT237="","",IFERROR(TRIM(INDEX($A237:$AJ237,MATCH(Lists!$L$6,$A$1:$AJ$1,0))&amp;""),""))</f>
        <v/>
      </c>
      <c r="AY237" s="22">
        <f>IF(AT237="","",IFERROR(TRIM(INDEX($A237:$AJ237,MATCH(Lists!$L$7,$A$1:$AJ$1,0))&amp;""),""))</f>
        <v/>
      </c>
      <c r="AZ237" s="22">
        <f>IF(AT237="","",IFERROR(TRIM(INDEX($A237:$AJ237,MATCH(Lists!$L$8,$A$1:$AJ$1,0))&amp;""),""))</f>
        <v/>
      </c>
      <c r="BA237" s="22">
        <f>IF(AT237="","",IFERROR(TRIM(INDEX($A237:$AJ237,MATCH(Lists!$L$9,$A$1:$AJ$1,0))&amp;""),""))</f>
        <v/>
      </c>
      <c r="BB237" s="22">
        <f>IF(AT237="","",IFERROR(TRIM(INDEX($A237:$AJ237,MATCH(Lists!$L$10,$A$1:$AJ$1,0))&amp;""),""))</f>
        <v/>
      </c>
      <c r="BC237" s="22">
        <f>IF(AT237="","",IFERROR(TRIM(INDEX($A237:$AJ237,MATCH(Lists!$L$11,$A$1:$AJ$1,0))&amp;""),""))</f>
        <v/>
      </c>
      <c r="BD237" s="22">
        <f>IF(AT237="","",IFERROR(TRIM(INDEX($A237:$AJ237,MATCH(Lists!$L$12,$A$1:$AJ$1,0))&amp;""),""))</f>
        <v/>
      </c>
      <c r="BE237" s="23">
        <f>IF(AT237="","",IFERROR(IF(TRIM(INDEX($A237:$AJ237,MATCH(Lists!$L$13,$A$1:$AJ$1,0))&amp;"")="","",IF(ISNUMBER(INDEX($A237:$AJ237,MATCH(Lists!$L$13,$A$1:$AJ$1,0))),INT(INDEX($A237:$AJ237,MATCH(Lists!$L$13,$A$1:$AJ$1,0))),DATE(VALUE(LEFT(INDEX($A237:$AJ237,MATCH(Lists!$L$13,$A$1:$AJ$1,0)),4)),VALUE(MID(INDEX($A237:$AJ237,MATCH(Lists!$L$13,$A$1:$AJ$1,0)),6,2)),VALUE(MID(INDEX($A237:$AJ237,MATCH(Lists!$L$13,$A$1:$AJ$1,0)),9,2))))),""))</f>
        <v/>
      </c>
      <c r="BF237" s="22">
        <f>IF(AT237="","",IFERROR(TRIM(INDEX($A237:$AJ237,MATCH(Lists!$L$14,$A$1:$AJ$1,0))&amp;""),""))</f>
        <v/>
      </c>
      <c r="BG237" s="23">
        <f>IF(AT237="","",IFERROR(IF(ISNUMBER(INDEX($A237:$AJ237,MATCH(Lists!$L$15,$A$1:$AJ$1,0))),INDEX($A237:$AJ237,MATCH(Lists!$L$15,$A$1:$AJ$1,0)),DATE(VALUE(LEFT(IFERROR(TRIM(INDEX($A237:$AJ237,MATCH(Lists!$L$15,$A$1:$AJ$1,0))&amp;""),""),4)),VALUE(MID(IFERROR(TRIM(INDEX($A237:$AJ237,MATCH(Lists!$L$15,$A$1:$AJ$1,0))&amp;""),""),6,2)),VALUE(MID(IFERROR(TRIM(INDEX($A237:$AJ237,MATCH(Lists!$L$15,$A$1:$AJ$1,0))&amp;""),""),9,2)))+TIME(VALUE(MID(IFERROR(TRIM(INDEX($A237:$AJ237,MATCH(Lists!$L$15,$A$1:$AJ$1,0))&amp;""),""),12,2)),VALUE(MID(IFERROR(TRIM(INDEX($A237:$AJ237,MATCH(Lists!$L$15,$A$1:$AJ$1,0))&amp;""),""),15,2)),VALUE(MID(IFERROR(TRIM(INDEX($A237:$AJ237,MATCH(Lists!$L$15,$A$1:$AJ$1,0))&amp;""),""),18,2)))),""))</f>
        <v/>
      </c>
      <c r="BH237" s="22">
        <f>IF(AT237="","",IF(AL237="","New",AL237))</f>
        <v/>
      </c>
      <c r="BI237" s="22">
        <f>IF(AT237="",0,IF(OR(BH237="Hired",BH237="Not now"),0,1))</f>
        <v/>
      </c>
      <c r="BJ237" s="22">
        <f>IF(AT237="","",IF(COUNTIF(AN237:AQ237,"No")&gt;0,"Has a No",IF(COUNTIF(AN237:AQ237,"Yes")=4,"All yes","Still checking")))</f>
        <v/>
      </c>
      <c r="BK237" s="22">
        <f>IF(AT237="","",IF(AND(BH237="New",NOT(ISNUMBER(AM237)),ISNUMBER(BG237)),IF(Pipeline!$M$14-INT(BG237)&gt;Pipeline!$M$15,"Reply due",""),""))</f>
        <v/>
      </c>
      <c r="BL237" s="22">
        <f>IF(AT237="","",IF(AND(ISNUMBER(AM237),ISNUMBER(BG237)),MAX(0,AM237-INT(BG237)),""))</f>
        <v/>
      </c>
      <c r="BM237" s="22">
        <f>IF(BI237=0,0,IF(AND(OR('Shift match'!$B$5="",ISNUMBER(SEARCH('Shift match'!$B$5,AY237))),OR('Shift match'!$B$6="",ISNUMBER(SEARCH('Shift match'!$B$6,BA237)))),1,0))</f>
        <v/>
      </c>
      <c r="BN237" s="22">
        <f>IF(BM237=1,SUM($BM$2:BM237),"")</f>
        <v/>
      </c>
      <c r="BO237" s="22">
        <f>IF(AT237="",0,IF(AX237="",0,IF(COUNTIF($AX$2:AX237,AX237)=1,1,0)))</f>
        <v/>
      </c>
      <c r="BP237" s="22">
        <f>IF(BO237=1,SUM($BO$2:BO237),"")</f>
        <v/>
      </c>
    </row>
    <row r="238">
      <c r="AK238" s="19" t="n"/>
      <c r="AL238" s="24" t="n"/>
      <c r="AM238" s="25" t="n"/>
      <c r="AN238" s="24" t="n"/>
      <c r="AO238" s="24" t="n"/>
      <c r="AP238" s="24" t="n"/>
      <c r="AQ238" s="24" t="n"/>
      <c r="AR238" s="24" t="n"/>
      <c r="AS238" s="19" t="n"/>
      <c r="AT238" s="22">
        <f>IFERROR(TRIM(INDEX($A238:$AJ238,MATCH(Lists!$L$2,$A$1:$AJ$1,0))&amp;""),"")</f>
        <v/>
      </c>
      <c r="AU238" s="22">
        <f>IF(AT238="","",IFERROR(TRIM(INDEX($A238:$AJ238,MATCH(Lists!$L$3,$A$1:$AJ$1,0))&amp;""),""))</f>
        <v/>
      </c>
      <c r="AV238" s="22">
        <f>IF(AT238="","",LOWER(IFERROR(TRIM(INDEX($A238:$AJ238,MATCH(Lists!$L$4,$A$1:$AJ$1,0))&amp;""),"")))</f>
        <v/>
      </c>
      <c r="AW238" s="22">
        <f>IF(AT238="","",IFERROR(TRIM(INDEX($A238:$AJ238,MATCH(Lists!$L$5,$A$1:$AJ$1,0))&amp;""),""))</f>
        <v/>
      </c>
      <c r="AX238" s="22">
        <f>IF(AT238="","",IFERROR(TRIM(INDEX($A238:$AJ238,MATCH(Lists!$L$6,$A$1:$AJ$1,0))&amp;""),""))</f>
        <v/>
      </c>
      <c r="AY238" s="22">
        <f>IF(AT238="","",IFERROR(TRIM(INDEX($A238:$AJ238,MATCH(Lists!$L$7,$A$1:$AJ$1,0))&amp;""),""))</f>
        <v/>
      </c>
      <c r="AZ238" s="22">
        <f>IF(AT238="","",IFERROR(TRIM(INDEX($A238:$AJ238,MATCH(Lists!$L$8,$A$1:$AJ$1,0))&amp;""),""))</f>
        <v/>
      </c>
      <c r="BA238" s="22">
        <f>IF(AT238="","",IFERROR(TRIM(INDEX($A238:$AJ238,MATCH(Lists!$L$9,$A$1:$AJ$1,0))&amp;""),""))</f>
        <v/>
      </c>
      <c r="BB238" s="22">
        <f>IF(AT238="","",IFERROR(TRIM(INDEX($A238:$AJ238,MATCH(Lists!$L$10,$A$1:$AJ$1,0))&amp;""),""))</f>
        <v/>
      </c>
      <c r="BC238" s="22">
        <f>IF(AT238="","",IFERROR(TRIM(INDEX($A238:$AJ238,MATCH(Lists!$L$11,$A$1:$AJ$1,0))&amp;""),""))</f>
        <v/>
      </c>
      <c r="BD238" s="22">
        <f>IF(AT238="","",IFERROR(TRIM(INDEX($A238:$AJ238,MATCH(Lists!$L$12,$A$1:$AJ$1,0))&amp;""),""))</f>
        <v/>
      </c>
      <c r="BE238" s="23">
        <f>IF(AT238="","",IFERROR(IF(TRIM(INDEX($A238:$AJ238,MATCH(Lists!$L$13,$A$1:$AJ$1,0))&amp;"")="","",IF(ISNUMBER(INDEX($A238:$AJ238,MATCH(Lists!$L$13,$A$1:$AJ$1,0))),INT(INDEX($A238:$AJ238,MATCH(Lists!$L$13,$A$1:$AJ$1,0))),DATE(VALUE(LEFT(INDEX($A238:$AJ238,MATCH(Lists!$L$13,$A$1:$AJ$1,0)),4)),VALUE(MID(INDEX($A238:$AJ238,MATCH(Lists!$L$13,$A$1:$AJ$1,0)),6,2)),VALUE(MID(INDEX($A238:$AJ238,MATCH(Lists!$L$13,$A$1:$AJ$1,0)),9,2))))),""))</f>
        <v/>
      </c>
      <c r="BF238" s="22">
        <f>IF(AT238="","",IFERROR(TRIM(INDEX($A238:$AJ238,MATCH(Lists!$L$14,$A$1:$AJ$1,0))&amp;""),""))</f>
        <v/>
      </c>
      <c r="BG238" s="23">
        <f>IF(AT238="","",IFERROR(IF(ISNUMBER(INDEX($A238:$AJ238,MATCH(Lists!$L$15,$A$1:$AJ$1,0))),INDEX($A238:$AJ238,MATCH(Lists!$L$15,$A$1:$AJ$1,0)),DATE(VALUE(LEFT(IFERROR(TRIM(INDEX($A238:$AJ238,MATCH(Lists!$L$15,$A$1:$AJ$1,0))&amp;""),""),4)),VALUE(MID(IFERROR(TRIM(INDEX($A238:$AJ238,MATCH(Lists!$L$15,$A$1:$AJ$1,0))&amp;""),""),6,2)),VALUE(MID(IFERROR(TRIM(INDEX($A238:$AJ238,MATCH(Lists!$L$15,$A$1:$AJ$1,0))&amp;""),""),9,2)))+TIME(VALUE(MID(IFERROR(TRIM(INDEX($A238:$AJ238,MATCH(Lists!$L$15,$A$1:$AJ$1,0))&amp;""),""),12,2)),VALUE(MID(IFERROR(TRIM(INDEX($A238:$AJ238,MATCH(Lists!$L$15,$A$1:$AJ$1,0))&amp;""),""),15,2)),VALUE(MID(IFERROR(TRIM(INDEX($A238:$AJ238,MATCH(Lists!$L$15,$A$1:$AJ$1,0))&amp;""),""),18,2)))),""))</f>
        <v/>
      </c>
      <c r="BH238" s="22">
        <f>IF(AT238="","",IF(AL238="","New",AL238))</f>
        <v/>
      </c>
      <c r="BI238" s="22">
        <f>IF(AT238="",0,IF(OR(BH238="Hired",BH238="Not now"),0,1))</f>
        <v/>
      </c>
      <c r="BJ238" s="22">
        <f>IF(AT238="","",IF(COUNTIF(AN238:AQ238,"No")&gt;0,"Has a No",IF(COUNTIF(AN238:AQ238,"Yes")=4,"All yes","Still checking")))</f>
        <v/>
      </c>
      <c r="BK238" s="22">
        <f>IF(AT238="","",IF(AND(BH238="New",NOT(ISNUMBER(AM238)),ISNUMBER(BG238)),IF(Pipeline!$M$14-INT(BG238)&gt;Pipeline!$M$15,"Reply due",""),""))</f>
        <v/>
      </c>
      <c r="BL238" s="22">
        <f>IF(AT238="","",IF(AND(ISNUMBER(AM238),ISNUMBER(BG238)),MAX(0,AM238-INT(BG238)),""))</f>
        <v/>
      </c>
      <c r="BM238" s="22">
        <f>IF(BI238=0,0,IF(AND(OR('Shift match'!$B$5="",ISNUMBER(SEARCH('Shift match'!$B$5,AY238))),OR('Shift match'!$B$6="",ISNUMBER(SEARCH('Shift match'!$B$6,BA238)))),1,0))</f>
        <v/>
      </c>
      <c r="BN238" s="22">
        <f>IF(BM238=1,SUM($BM$2:BM238),"")</f>
        <v/>
      </c>
      <c r="BO238" s="22">
        <f>IF(AT238="",0,IF(AX238="",0,IF(COUNTIF($AX$2:AX238,AX238)=1,1,0)))</f>
        <v/>
      </c>
      <c r="BP238" s="22">
        <f>IF(BO238=1,SUM($BO$2:BO238),"")</f>
        <v/>
      </c>
    </row>
    <row r="239">
      <c r="AK239" s="19" t="n"/>
      <c r="AL239" s="24" t="n"/>
      <c r="AM239" s="25" t="n"/>
      <c r="AN239" s="24" t="n"/>
      <c r="AO239" s="24" t="n"/>
      <c r="AP239" s="24" t="n"/>
      <c r="AQ239" s="24" t="n"/>
      <c r="AR239" s="24" t="n"/>
      <c r="AS239" s="19" t="n"/>
      <c r="AT239" s="22">
        <f>IFERROR(TRIM(INDEX($A239:$AJ239,MATCH(Lists!$L$2,$A$1:$AJ$1,0))&amp;""),"")</f>
        <v/>
      </c>
      <c r="AU239" s="22">
        <f>IF(AT239="","",IFERROR(TRIM(INDEX($A239:$AJ239,MATCH(Lists!$L$3,$A$1:$AJ$1,0))&amp;""),""))</f>
        <v/>
      </c>
      <c r="AV239" s="22">
        <f>IF(AT239="","",LOWER(IFERROR(TRIM(INDEX($A239:$AJ239,MATCH(Lists!$L$4,$A$1:$AJ$1,0))&amp;""),"")))</f>
        <v/>
      </c>
      <c r="AW239" s="22">
        <f>IF(AT239="","",IFERROR(TRIM(INDEX($A239:$AJ239,MATCH(Lists!$L$5,$A$1:$AJ$1,0))&amp;""),""))</f>
        <v/>
      </c>
      <c r="AX239" s="22">
        <f>IF(AT239="","",IFERROR(TRIM(INDEX($A239:$AJ239,MATCH(Lists!$L$6,$A$1:$AJ$1,0))&amp;""),""))</f>
        <v/>
      </c>
      <c r="AY239" s="22">
        <f>IF(AT239="","",IFERROR(TRIM(INDEX($A239:$AJ239,MATCH(Lists!$L$7,$A$1:$AJ$1,0))&amp;""),""))</f>
        <v/>
      </c>
      <c r="AZ239" s="22">
        <f>IF(AT239="","",IFERROR(TRIM(INDEX($A239:$AJ239,MATCH(Lists!$L$8,$A$1:$AJ$1,0))&amp;""),""))</f>
        <v/>
      </c>
      <c r="BA239" s="22">
        <f>IF(AT239="","",IFERROR(TRIM(INDEX($A239:$AJ239,MATCH(Lists!$L$9,$A$1:$AJ$1,0))&amp;""),""))</f>
        <v/>
      </c>
      <c r="BB239" s="22">
        <f>IF(AT239="","",IFERROR(TRIM(INDEX($A239:$AJ239,MATCH(Lists!$L$10,$A$1:$AJ$1,0))&amp;""),""))</f>
        <v/>
      </c>
      <c r="BC239" s="22">
        <f>IF(AT239="","",IFERROR(TRIM(INDEX($A239:$AJ239,MATCH(Lists!$L$11,$A$1:$AJ$1,0))&amp;""),""))</f>
        <v/>
      </c>
      <c r="BD239" s="22">
        <f>IF(AT239="","",IFERROR(TRIM(INDEX($A239:$AJ239,MATCH(Lists!$L$12,$A$1:$AJ$1,0))&amp;""),""))</f>
        <v/>
      </c>
      <c r="BE239" s="23">
        <f>IF(AT239="","",IFERROR(IF(TRIM(INDEX($A239:$AJ239,MATCH(Lists!$L$13,$A$1:$AJ$1,0))&amp;"")="","",IF(ISNUMBER(INDEX($A239:$AJ239,MATCH(Lists!$L$13,$A$1:$AJ$1,0))),INT(INDEX($A239:$AJ239,MATCH(Lists!$L$13,$A$1:$AJ$1,0))),DATE(VALUE(LEFT(INDEX($A239:$AJ239,MATCH(Lists!$L$13,$A$1:$AJ$1,0)),4)),VALUE(MID(INDEX($A239:$AJ239,MATCH(Lists!$L$13,$A$1:$AJ$1,0)),6,2)),VALUE(MID(INDEX($A239:$AJ239,MATCH(Lists!$L$13,$A$1:$AJ$1,0)),9,2))))),""))</f>
        <v/>
      </c>
      <c r="BF239" s="22">
        <f>IF(AT239="","",IFERROR(TRIM(INDEX($A239:$AJ239,MATCH(Lists!$L$14,$A$1:$AJ$1,0))&amp;""),""))</f>
        <v/>
      </c>
      <c r="BG239" s="23">
        <f>IF(AT239="","",IFERROR(IF(ISNUMBER(INDEX($A239:$AJ239,MATCH(Lists!$L$15,$A$1:$AJ$1,0))),INDEX($A239:$AJ239,MATCH(Lists!$L$15,$A$1:$AJ$1,0)),DATE(VALUE(LEFT(IFERROR(TRIM(INDEX($A239:$AJ239,MATCH(Lists!$L$15,$A$1:$AJ$1,0))&amp;""),""),4)),VALUE(MID(IFERROR(TRIM(INDEX($A239:$AJ239,MATCH(Lists!$L$15,$A$1:$AJ$1,0))&amp;""),""),6,2)),VALUE(MID(IFERROR(TRIM(INDEX($A239:$AJ239,MATCH(Lists!$L$15,$A$1:$AJ$1,0))&amp;""),""),9,2)))+TIME(VALUE(MID(IFERROR(TRIM(INDEX($A239:$AJ239,MATCH(Lists!$L$15,$A$1:$AJ$1,0))&amp;""),""),12,2)),VALUE(MID(IFERROR(TRIM(INDEX($A239:$AJ239,MATCH(Lists!$L$15,$A$1:$AJ$1,0))&amp;""),""),15,2)),VALUE(MID(IFERROR(TRIM(INDEX($A239:$AJ239,MATCH(Lists!$L$15,$A$1:$AJ$1,0))&amp;""),""),18,2)))),""))</f>
        <v/>
      </c>
      <c r="BH239" s="22">
        <f>IF(AT239="","",IF(AL239="","New",AL239))</f>
        <v/>
      </c>
      <c r="BI239" s="22">
        <f>IF(AT239="",0,IF(OR(BH239="Hired",BH239="Not now"),0,1))</f>
        <v/>
      </c>
      <c r="BJ239" s="22">
        <f>IF(AT239="","",IF(COUNTIF(AN239:AQ239,"No")&gt;0,"Has a No",IF(COUNTIF(AN239:AQ239,"Yes")=4,"All yes","Still checking")))</f>
        <v/>
      </c>
      <c r="BK239" s="22">
        <f>IF(AT239="","",IF(AND(BH239="New",NOT(ISNUMBER(AM239)),ISNUMBER(BG239)),IF(Pipeline!$M$14-INT(BG239)&gt;Pipeline!$M$15,"Reply due",""),""))</f>
        <v/>
      </c>
      <c r="BL239" s="22">
        <f>IF(AT239="","",IF(AND(ISNUMBER(AM239),ISNUMBER(BG239)),MAX(0,AM239-INT(BG239)),""))</f>
        <v/>
      </c>
      <c r="BM239" s="22">
        <f>IF(BI239=0,0,IF(AND(OR('Shift match'!$B$5="",ISNUMBER(SEARCH('Shift match'!$B$5,AY239))),OR('Shift match'!$B$6="",ISNUMBER(SEARCH('Shift match'!$B$6,BA239)))),1,0))</f>
        <v/>
      </c>
      <c r="BN239" s="22">
        <f>IF(BM239=1,SUM($BM$2:BM239),"")</f>
        <v/>
      </c>
      <c r="BO239" s="22">
        <f>IF(AT239="",0,IF(AX239="",0,IF(COUNTIF($AX$2:AX239,AX239)=1,1,0)))</f>
        <v/>
      </c>
      <c r="BP239" s="22">
        <f>IF(BO239=1,SUM($BO$2:BO239),"")</f>
        <v/>
      </c>
    </row>
    <row r="240">
      <c r="AK240" s="19" t="n"/>
      <c r="AL240" s="24" t="n"/>
      <c r="AM240" s="25" t="n"/>
      <c r="AN240" s="24" t="n"/>
      <c r="AO240" s="24" t="n"/>
      <c r="AP240" s="24" t="n"/>
      <c r="AQ240" s="24" t="n"/>
      <c r="AR240" s="24" t="n"/>
      <c r="AS240" s="19" t="n"/>
      <c r="AT240" s="22">
        <f>IFERROR(TRIM(INDEX($A240:$AJ240,MATCH(Lists!$L$2,$A$1:$AJ$1,0))&amp;""),"")</f>
        <v/>
      </c>
      <c r="AU240" s="22">
        <f>IF(AT240="","",IFERROR(TRIM(INDEX($A240:$AJ240,MATCH(Lists!$L$3,$A$1:$AJ$1,0))&amp;""),""))</f>
        <v/>
      </c>
      <c r="AV240" s="22">
        <f>IF(AT240="","",LOWER(IFERROR(TRIM(INDEX($A240:$AJ240,MATCH(Lists!$L$4,$A$1:$AJ$1,0))&amp;""),"")))</f>
        <v/>
      </c>
      <c r="AW240" s="22">
        <f>IF(AT240="","",IFERROR(TRIM(INDEX($A240:$AJ240,MATCH(Lists!$L$5,$A$1:$AJ$1,0))&amp;""),""))</f>
        <v/>
      </c>
      <c r="AX240" s="22">
        <f>IF(AT240="","",IFERROR(TRIM(INDEX($A240:$AJ240,MATCH(Lists!$L$6,$A$1:$AJ$1,0))&amp;""),""))</f>
        <v/>
      </c>
      <c r="AY240" s="22">
        <f>IF(AT240="","",IFERROR(TRIM(INDEX($A240:$AJ240,MATCH(Lists!$L$7,$A$1:$AJ$1,0))&amp;""),""))</f>
        <v/>
      </c>
      <c r="AZ240" s="22">
        <f>IF(AT240="","",IFERROR(TRIM(INDEX($A240:$AJ240,MATCH(Lists!$L$8,$A$1:$AJ$1,0))&amp;""),""))</f>
        <v/>
      </c>
      <c r="BA240" s="22">
        <f>IF(AT240="","",IFERROR(TRIM(INDEX($A240:$AJ240,MATCH(Lists!$L$9,$A$1:$AJ$1,0))&amp;""),""))</f>
        <v/>
      </c>
      <c r="BB240" s="22">
        <f>IF(AT240="","",IFERROR(TRIM(INDEX($A240:$AJ240,MATCH(Lists!$L$10,$A$1:$AJ$1,0))&amp;""),""))</f>
        <v/>
      </c>
      <c r="BC240" s="22">
        <f>IF(AT240="","",IFERROR(TRIM(INDEX($A240:$AJ240,MATCH(Lists!$L$11,$A$1:$AJ$1,0))&amp;""),""))</f>
        <v/>
      </c>
      <c r="BD240" s="22">
        <f>IF(AT240="","",IFERROR(TRIM(INDEX($A240:$AJ240,MATCH(Lists!$L$12,$A$1:$AJ$1,0))&amp;""),""))</f>
        <v/>
      </c>
      <c r="BE240" s="23">
        <f>IF(AT240="","",IFERROR(IF(TRIM(INDEX($A240:$AJ240,MATCH(Lists!$L$13,$A$1:$AJ$1,0))&amp;"")="","",IF(ISNUMBER(INDEX($A240:$AJ240,MATCH(Lists!$L$13,$A$1:$AJ$1,0))),INT(INDEX($A240:$AJ240,MATCH(Lists!$L$13,$A$1:$AJ$1,0))),DATE(VALUE(LEFT(INDEX($A240:$AJ240,MATCH(Lists!$L$13,$A$1:$AJ$1,0)),4)),VALUE(MID(INDEX($A240:$AJ240,MATCH(Lists!$L$13,$A$1:$AJ$1,0)),6,2)),VALUE(MID(INDEX($A240:$AJ240,MATCH(Lists!$L$13,$A$1:$AJ$1,0)),9,2))))),""))</f>
        <v/>
      </c>
      <c r="BF240" s="22">
        <f>IF(AT240="","",IFERROR(TRIM(INDEX($A240:$AJ240,MATCH(Lists!$L$14,$A$1:$AJ$1,0))&amp;""),""))</f>
        <v/>
      </c>
      <c r="BG240" s="23">
        <f>IF(AT240="","",IFERROR(IF(ISNUMBER(INDEX($A240:$AJ240,MATCH(Lists!$L$15,$A$1:$AJ$1,0))),INDEX($A240:$AJ240,MATCH(Lists!$L$15,$A$1:$AJ$1,0)),DATE(VALUE(LEFT(IFERROR(TRIM(INDEX($A240:$AJ240,MATCH(Lists!$L$15,$A$1:$AJ$1,0))&amp;""),""),4)),VALUE(MID(IFERROR(TRIM(INDEX($A240:$AJ240,MATCH(Lists!$L$15,$A$1:$AJ$1,0))&amp;""),""),6,2)),VALUE(MID(IFERROR(TRIM(INDEX($A240:$AJ240,MATCH(Lists!$L$15,$A$1:$AJ$1,0))&amp;""),""),9,2)))+TIME(VALUE(MID(IFERROR(TRIM(INDEX($A240:$AJ240,MATCH(Lists!$L$15,$A$1:$AJ$1,0))&amp;""),""),12,2)),VALUE(MID(IFERROR(TRIM(INDEX($A240:$AJ240,MATCH(Lists!$L$15,$A$1:$AJ$1,0))&amp;""),""),15,2)),VALUE(MID(IFERROR(TRIM(INDEX($A240:$AJ240,MATCH(Lists!$L$15,$A$1:$AJ$1,0))&amp;""),""),18,2)))),""))</f>
        <v/>
      </c>
      <c r="BH240" s="22">
        <f>IF(AT240="","",IF(AL240="","New",AL240))</f>
        <v/>
      </c>
      <c r="BI240" s="22">
        <f>IF(AT240="",0,IF(OR(BH240="Hired",BH240="Not now"),0,1))</f>
        <v/>
      </c>
      <c r="BJ240" s="22">
        <f>IF(AT240="","",IF(COUNTIF(AN240:AQ240,"No")&gt;0,"Has a No",IF(COUNTIF(AN240:AQ240,"Yes")=4,"All yes","Still checking")))</f>
        <v/>
      </c>
      <c r="BK240" s="22">
        <f>IF(AT240="","",IF(AND(BH240="New",NOT(ISNUMBER(AM240)),ISNUMBER(BG240)),IF(Pipeline!$M$14-INT(BG240)&gt;Pipeline!$M$15,"Reply due",""),""))</f>
        <v/>
      </c>
      <c r="BL240" s="22">
        <f>IF(AT240="","",IF(AND(ISNUMBER(AM240),ISNUMBER(BG240)),MAX(0,AM240-INT(BG240)),""))</f>
        <v/>
      </c>
      <c r="BM240" s="22">
        <f>IF(BI240=0,0,IF(AND(OR('Shift match'!$B$5="",ISNUMBER(SEARCH('Shift match'!$B$5,AY240))),OR('Shift match'!$B$6="",ISNUMBER(SEARCH('Shift match'!$B$6,BA240)))),1,0))</f>
        <v/>
      </c>
      <c r="BN240" s="22">
        <f>IF(BM240=1,SUM($BM$2:BM240),"")</f>
        <v/>
      </c>
      <c r="BO240" s="22">
        <f>IF(AT240="",0,IF(AX240="",0,IF(COUNTIF($AX$2:AX240,AX240)=1,1,0)))</f>
        <v/>
      </c>
      <c r="BP240" s="22">
        <f>IF(BO240=1,SUM($BO$2:BO240),"")</f>
        <v/>
      </c>
    </row>
    <row r="241">
      <c r="AK241" s="19" t="n"/>
      <c r="AL241" s="24" t="n"/>
      <c r="AM241" s="25" t="n"/>
      <c r="AN241" s="24" t="n"/>
      <c r="AO241" s="24" t="n"/>
      <c r="AP241" s="24" t="n"/>
      <c r="AQ241" s="24" t="n"/>
      <c r="AR241" s="24" t="n"/>
      <c r="AS241" s="19" t="n"/>
      <c r="AT241" s="22">
        <f>IFERROR(TRIM(INDEX($A241:$AJ241,MATCH(Lists!$L$2,$A$1:$AJ$1,0))&amp;""),"")</f>
        <v/>
      </c>
      <c r="AU241" s="22">
        <f>IF(AT241="","",IFERROR(TRIM(INDEX($A241:$AJ241,MATCH(Lists!$L$3,$A$1:$AJ$1,0))&amp;""),""))</f>
        <v/>
      </c>
      <c r="AV241" s="22">
        <f>IF(AT241="","",LOWER(IFERROR(TRIM(INDEX($A241:$AJ241,MATCH(Lists!$L$4,$A$1:$AJ$1,0))&amp;""),"")))</f>
        <v/>
      </c>
      <c r="AW241" s="22">
        <f>IF(AT241="","",IFERROR(TRIM(INDEX($A241:$AJ241,MATCH(Lists!$L$5,$A$1:$AJ$1,0))&amp;""),""))</f>
        <v/>
      </c>
      <c r="AX241" s="22">
        <f>IF(AT241="","",IFERROR(TRIM(INDEX($A241:$AJ241,MATCH(Lists!$L$6,$A$1:$AJ$1,0))&amp;""),""))</f>
        <v/>
      </c>
      <c r="AY241" s="22">
        <f>IF(AT241="","",IFERROR(TRIM(INDEX($A241:$AJ241,MATCH(Lists!$L$7,$A$1:$AJ$1,0))&amp;""),""))</f>
        <v/>
      </c>
      <c r="AZ241" s="22">
        <f>IF(AT241="","",IFERROR(TRIM(INDEX($A241:$AJ241,MATCH(Lists!$L$8,$A$1:$AJ$1,0))&amp;""),""))</f>
        <v/>
      </c>
      <c r="BA241" s="22">
        <f>IF(AT241="","",IFERROR(TRIM(INDEX($A241:$AJ241,MATCH(Lists!$L$9,$A$1:$AJ$1,0))&amp;""),""))</f>
        <v/>
      </c>
      <c r="BB241" s="22">
        <f>IF(AT241="","",IFERROR(TRIM(INDEX($A241:$AJ241,MATCH(Lists!$L$10,$A$1:$AJ$1,0))&amp;""),""))</f>
        <v/>
      </c>
      <c r="BC241" s="22">
        <f>IF(AT241="","",IFERROR(TRIM(INDEX($A241:$AJ241,MATCH(Lists!$L$11,$A$1:$AJ$1,0))&amp;""),""))</f>
        <v/>
      </c>
      <c r="BD241" s="22">
        <f>IF(AT241="","",IFERROR(TRIM(INDEX($A241:$AJ241,MATCH(Lists!$L$12,$A$1:$AJ$1,0))&amp;""),""))</f>
        <v/>
      </c>
      <c r="BE241" s="23">
        <f>IF(AT241="","",IFERROR(IF(TRIM(INDEX($A241:$AJ241,MATCH(Lists!$L$13,$A$1:$AJ$1,0))&amp;"")="","",IF(ISNUMBER(INDEX($A241:$AJ241,MATCH(Lists!$L$13,$A$1:$AJ$1,0))),INT(INDEX($A241:$AJ241,MATCH(Lists!$L$13,$A$1:$AJ$1,0))),DATE(VALUE(LEFT(INDEX($A241:$AJ241,MATCH(Lists!$L$13,$A$1:$AJ$1,0)),4)),VALUE(MID(INDEX($A241:$AJ241,MATCH(Lists!$L$13,$A$1:$AJ$1,0)),6,2)),VALUE(MID(INDEX($A241:$AJ241,MATCH(Lists!$L$13,$A$1:$AJ$1,0)),9,2))))),""))</f>
        <v/>
      </c>
      <c r="BF241" s="22">
        <f>IF(AT241="","",IFERROR(TRIM(INDEX($A241:$AJ241,MATCH(Lists!$L$14,$A$1:$AJ$1,0))&amp;""),""))</f>
        <v/>
      </c>
      <c r="BG241" s="23">
        <f>IF(AT241="","",IFERROR(IF(ISNUMBER(INDEX($A241:$AJ241,MATCH(Lists!$L$15,$A$1:$AJ$1,0))),INDEX($A241:$AJ241,MATCH(Lists!$L$15,$A$1:$AJ$1,0)),DATE(VALUE(LEFT(IFERROR(TRIM(INDEX($A241:$AJ241,MATCH(Lists!$L$15,$A$1:$AJ$1,0))&amp;""),""),4)),VALUE(MID(IFERROR(TRIM(INDEX($A241:$AJ241,MATCH(Lists!$L$15,$A$1:$AJ$1,0))&amp;""),""),6,2)),VALUE(MID(IFERROR(TRIM(INDEX($A241:$AJ241,MATCH(Lists!$L$15,$A$1:$AJ$1,0))&amp;""),""),9,2)))+TIME(VALUE(MID(IFERROR(TRIM(INDEX($A241:$AJ241,MATCH(Lists!$L$15,$A$1:$AJ$1,0))&amp;""),""),12,2)),VALUE(MID(IFERROR(TRIM(INDEX($A241:$AJ241,MATCH(Lists!$L$15,$A$1:$AJ$1,0))&amp;""),""),15,2)),VALUE(MID(IFERROR(TRIM(INDEX($A241:$AJ241,MATCH(Lists!$L$15,$A$1:$AJ$1,0))&amp;""),""),18,2)))),""))</f>
        <v/>
      </c>
      <c r="BH241" s="22">
        <f>IF(AT241="","",IF(AL241="","New",AL241))</f>
        <v/>
      </c>
      <c r="BI241" s="22">
        <f>IF(AT241="",0,IF(OR(BH241="Hired",BH241="Not now"),0,1))</f>
        <v/>
      </c>
      <c r="BJ241" s="22">
        <f>IF(AT241="","",IF(COUNTIF(AN241:AQ241,"No")&gt;0,"Has a No",IF(COUNTIF(AN241:AQ241,"Yes")=4,"All yes","Still checking")))</f>
        <v/>
      </c>
      <c r="BK241" s="22">
        <f>IF(AT241="","",IF(AND(BH241="New",NOT(ISNUMBER(AM241)),ISNUMBER(BG241)),IF(Pipeline!$M$14-INT(BG241)&gt;Pipeline!$M$15,"Reply due",""),""))</f>
        <v/>
      </c>
      <c r="BL241" s="22">
        <f>IF(AT241="","",IF(AND(ISNUMBER(AM241),ISNUMBER(BG241)),MAX(0,AM241-INT(BG241)),""))</f>
        <v/>
      </c>
      <c r="BM241" s="22">
        <f>IF(BI241=0,0,IF(AND(OR('Shift match'!$B$5="",ISNUMBER(SEARCH('Shift match'!$B$5,AY241))),OR('Shift match'!$B$6="",ISNUMBER(SEARCH('Shift match'!$B$6,BA241)))),1,0))</f>
        <v/>
      </c>
      <c r="BN241" s="22">
        <f>IF(BM241=1,SUM($BM$2:BM241),"")</f>
        <v/>
      </c>
      <c r="BO241" s="22">
        <f>IF(AT241="",0,IF(AX241="",0,IF(COUNTIF($AX$2:AX241,AX241)=1,1,0)))</f>
        <v/>
      </c>
      <c r="BP241" s="22">
        <f>IF(BO241=1,SUM($BO$2:BO241),"")</f>
        <v/>
      </c>
    </row>
    <row r="242">
      <c r="AK242" s="19" t="n"/>
      <c r="AL242" s="24" t="n"/>
      <c r="AM242" s="25" t="n"/>
      <c r="AN242" s="24" t="n"/>
      <c r="AO242" s="24" t="n"/>
      <c r="AP242" s="24" t="n"/>
      <c r="AQ242" s="24" t="n"/>
      <c r="AR242" s="24" t="n"/>
      <c r="AS242" s="19" t="n"/>
      <c r="AT242" s="22">
        <f>IFERROR(TRIM(INDEX($A242:$AJ242,MATCH(Lists!$L$2,$A$1:$AJ$1,0))&amp;""),"")</f>
        <v/>
      </c>
      <c r="AU242" s="22">
        <f>IF(AT242="","",IFERROR(TRIM(INDEX($A242:$AJ242,MATCH(Lists!$L$3,$A$1:$AJ$1,0))&amp;""),""))</f>
        <v/>
      </c>
      <c r="AV242" s="22">
        <f>IF(AT242="","",LOWER(IFERROR(TRIM(INDEX($A242:$AJ242,MATCH(Lists!$L$4,$A$1:$AJ$1,0))&amp;""),"")))</f>
        <v/>
      </c>
      <c r="AW242" s="22">
        <f>IF(AT242="","",IFERROR(TRIM(INDEX($A242:$AJ242,MATCH(Lists!$L$5,$A$1:$AJ$1,0))&amp;""),""))</f>
        <v/>
      </c>
      <c r="AX242" s="22">
        <f>IF(AT242="","",IFERROR(TRIM(INDEX($A242:$AJ242,MATCH(Lists!$L$6,$A$1:$AJ$1,0))&amp;""),""))</f>
        <v/>
      </c>
      <c r="AY242" s="22">
        <f>IF(AT242="","",IFERROR(TRIM(INDEX($A242:$AJ242,MATCH(Lists!$L$7,$A$1:$AJ$1,0))&amp;""),""))</f>
        <v/>
      </c>
      <c r="AZ242" s="22">
        <f>IF(AT242="","",IFERROR(TRIM(INDEX($A242:$AJ242,MATCH(Lists!$L$8,$A$1:$AJ$1,0))&amp;""),""))</f>
        <v/>
      </c>
      <c r="BA242" s="22">
        <f>IF(AT242="","",IFERROR(TRIM(INDEX($A242:$AJ242,MATCH(Lists!$L$9,$A$1:$AJ$1,0))&amp;""),""))</f>
        <v/>
      </c>
      <c r="BB242" s="22">
        <f>IF(AT242="","",IFERROR(TRIM(INDEX($A242:$AJ242,MATCH(Lists!$L$10,$A$1:$AJ$1,0))&amp;""),""))</f>
        <v/>
      </c>
      <c r="BC242" s="22">
        <f>IF(AT242="","",IFERROR(TRIM(INDEX($A242:$AJ242,MATCH(Lists!$L$11,$A$1:$AJ$1,0))&amp;""),""))</f>
        <v/>
      </c>
      <c r="BD242" s="22">
        <f>IF(AT242="","",IFERROR(TRIM(INDEX($A242:$AJ242,MATCH(Lists!$L$12,$A$1:$AJ$1,0))&amp;""),""))</f>
        <v/>
      </c>
      <c r="BE242" s="23">
        <f>IF(AT242="","",IFERROR(IF(TRIM(INDEX($A242:$AJ242,MATCH(Lists!$L$13,$A$1:$AJ$1,0))&amp;"")="","",IF(ISNUMBER(INDEX($A242:$AJ242,MATCH(Lists!$L$13,$A$1:$AJ$1,0))),INT(INDEX($A242:$AJ242,MATCH(Lists!$L$13,$A$1:$AJ$1,0))),DATE(VALUE(LEFT(INDEX($A242:$AJ242,MATCH(Lists!$L$13,$A$1:$AJ$1,0)),4)),VALUE(MID(INDEX($A242:$AJ242,MATCH(Lists!$L$13,$A$1:$AJ$1,0)),6,2)),VALUE(MID(INDEX($A242:$AJ242,MATCH(Lists!$L$13,$A$1:$AJ$1,0)),9,2))))),""))</f>
        <v/>
      </c>
      <c r="BF242" s="22">
        <f>IF(AT242="","",IFERROR(TRIM(INDEX($A242:$AJ242,MATCH(Lists!$L$14,$A$1:$AJ$1,0))&amp;""),""))</f>
        <v/>
      </c>
      <c r="BG242" s="23">
        <f>IF(AT242="","",IFERROR(IF(ISNUMBER(INDEX($A242:$AJ242,MATCH(Lists!$L$15,$A$1:$AJ$1,0))),INDEX($A242:$AJ242,MATCH(Lists!$L$15,$A$1:$AJ$1,0)),DATE(VALUE(LEFT(IFERROR(TRIM(INDEX($A242:$AJ242,MATCH(Lists!$L$15,$A$1:$AJ$1,0))&amp;""),""),4)),VALUE(MID(IFERROR(TRIM(INDEX($A242:$AJ242,MATCH(Lists!$L$15,$A$1:$AJ$1,0))&amp;""),""),6,2)),VALUE(MID(IFERROR(TRIM(INDEX($A242:$AJ242,MATCH(Lists!$L$15,$A$1:$AJ$1,0))&amp;""),""),9,2)))+TIME(VALUE(MID(IFERROR(TRIM(INDEX($A242:$AJ242,MATCH(Lists!$L$15,$A$1:$AJ$1,0))&amp;""),""),12,2)),VALUE(MID(IFERROR(TRIM(INDEX($A242:$AJ242,MATCH(Lists!$L$15,$A$1:$AJ$1,0))&amp;""),""),15,2)),VALUE(MID(IFERROR(TRIM(INDEX($A242:$AJ242,MATCH(Lists!$L$15,$A$1:$AJ$1,0))&amp;""),""),18,2)))),""))</f>
        <v/>
      </c>
      <c r="BH242" s="22">
        <f>IF(AT242="","",IF(AL242="","New",AL242))</f>
        <v/>
      </c>
      <c r="BI242" s="22">
        <f>IF(AT242="",0,IF(OR(BH242="Hired",BH242="Not now"),0,1))</f>
        <v/>
      </c>
      <c r="BJ242" s="22">
        <f>IF(AT242="","",IF(COUNTIF(AN242:AQ242,"No")&gt;0,"Has a No",IF(COUNTIF(AN242:AQ242,"Yes")=4,"All yes","Still checking")))</f>
        <v/>
      </c>
      <c r="BK242" s="22">
        <f>IF(AT242="","",IF(AND(BH242="New",NOT(ISNUMBER(AM242)),ISNUMBER(BG242)),IF(Pipeline!$M$14-INT(BG242)&gt;Pipeline!$M$15,"Reply due",""),""))</f>
        <v/>
      </c>
      <c r="BL242" s="22">
        <f>IF(AT242="","",IF(AND(ISNUMBER(AM242),ISNUMBER(BG242)),MAX(0,AM242-INT(BG242)),""))</f>
        <v/>
      </c>
      <c r="BM242" s="22">
        <f>IF(BI242=0,0,IF(AND(OR('Shift match'!$B$5="",ISNUMBER(SEARCH('Shift match'!$B$5,AY242))),OR('Shift match'!$B$6="",ISNUMBER(SEARCH('Shift match'!$B$6,BA242)))),1,0))</f>
        <v/>
      </c>
      <c r="BN242" s="22">
        <f>IF(BM242=1,SUM($BM$2:BM242),"")</f>
        <v/>
      </c>
      <c r="BO242" s="22">
        <f>IF(AT242="",0,IF(AX242="",0,IF(COUNTIF($AX$2:AX242,AX242)=1,1,0)))</f>
        <v/>
      </c>
      <c r="BP242" s="22">
        <f>IF(BO242=1,SUM($BO$2:BO242),"")</f>
        <v/>
      </c>
    </row>
    <row r="243">
      <c r="AK243" s="19" t="n"/>
      <c r="AL243" s="24" t="n"/>
      <c r="AM243" s="25" t="n"/>
      <c r="AN243" s="24" t="n"/>
      <c r="AO243" s="24" t="n"/>
      <c r="AP243" s="24" t="n"/>
      <c r="AQ243" s="24" t="n"/>
      <c r="AR243" s="24" t="n"/>
      <c r="AS243" s="19" t="n"/>
      <c r="AT243" s="22">
        <f>IFERROR(TRIM(INDEX($A243:$AJ243,MATCH(Lists!$L$2,$A$1:$AJ$1,0))&amp;""),"")</f>
        <v/>
      </c>
      <c r="AU243" s="22">
        <f>IF(AT243="","",IFERROR(TRIM(INDEX($A243:$AJ243,MATCH(Lists!$L$3,$A$1:$AJ$1,0))&amp;""),""))</f>
        <v/>
      </c>
      <c r="AV243" s="22">
        <f>IF(AT243="","",LOWER(IFERROR(TRIM(INDEX($A243:$AJ243,MATCH(Lists!$L$4,$A$1:$AJ$1,0))&amp;""),"")))</f>
        <v/>
      </c>
      <c r="AW243" s="22">
        <f>IF(AT243="","",IFERROR(TRIM(INDEX($A243:$AJ243,MATCH(Lists!$L$5,$A$1:$AJ$1,0))&amp;""),""))</f>
        <v/>
      </c>
      <c r="AX243" s="22">
        <f>IF(AT243="","",IFERROR(TRIM(INDEX($A243:$AJ243,MATCH(Lists!$L$6,$A$1:$AJ$1,0))&amp;""),""))</f>
        <v/>
      </c>
      <c r="AY243" s="22">
        <f>IF(AT243="","",IFERROR(TRIM(INDEX($A243:$AJ243,MATCH(Lists!$L$7,$A$1:$AJ$1,0))&amp;""),""))</f>
        <v/>
      </c>
      <c r="AZ243" s="22">
        <f>IF(AT243="","",IFERROR(TRIM(INDEX($A243:$AJ243,MATCH(Lists!$L$8,$A$1:$AJ$1,0))&amp;""),""))</f>
        <v/>
      </c>
      <c r="BA243" s="22">
        <f>IF(AT243="","",IFERROR(TRIM(INDEX($A243:$AJ243,MATCH(Lists!$L$9,$A$1:$AJ$1,0))&amp;""),""))</f>
        <v/>
      </c>
      <c r="BB243" s="22">
        <f>IF(AT243="","",IFERROR(TRIM(INDEX($A243:$AJ243,MATCH(Lists!$L$10,$A$1:$AJ$1,0))&amp;""),""))</f>
        <v/>
      </c>
      <c r="BC243" s="22">
        <f>IF(AT243="","",IFERROR(TRIM(INDEX($A243:$AJ243,MATCH(Lists!$L$11,$A$1:$AJ$1,0))&amp;""),""))</f>
        <v/>
      </c>
      <c r="BD243" s="22">
        <f>IF(AT243="","",IFERROR(TRIM(INDEX($A243:$AJ243,MATCH(Lists!$L$12,$A$1:$AJ$1,0))&amp;""),""))</f>
        <v/>
      </c>
      <c r="BE243" s="23">
        <f>IF(AT243="","",IFERROR(IF(TRIM(INDEX($A243:$AJ243,MATCH(Lists!$L$13,$A$1:$AJ$1,0))&amp;"")="","",IF(ISNUMBER(INDEX($A243:$AJ243,MATCH(Lists!$L$13,$A$1:$AJ$1,0))),INT(INDEX($A243:$AJ243,MATCH(Lists!$L$13,$A$1:$AJ$1,0))),DATE(VALUE(LEFT(INDEX($A243:$AJ243,MATCH(Lists!$L$13,$A$1:$AJ$1,0)),4)),VALUE(MID(INDEX($A243:$AJ243,MATCH(Lists!$L$13,$A$1:$AJ$1,0)),6,2)),VALUE(MID(INDEX($A243:$AJ243,MATCH(Lists!$L$13,$A$1:$AJ$1,0)),9,2))))),""))</f>
        <v/>
      </c>
      <c r="BF243" s="22">
        <f>IF(AT243="","",IFERROR(TRIM(INDEX($A243:$AJ243,MATCH(Lists!$L$14,$A$1:$AJ$1,0))&amp;""),""))</f>
        <v/>
      </c>
      <c r="BG243" s="23">
        <f>IF(AT243="","",IFERROR(IF(ISNUMBER(INDEX($A243:$AJ243,MATCH(Lists!$L$15,$A$1:$AJ$1,0))),INDEX($A243:$AJ243,MATCH(Lists!$L$15,$A$1:$AJ$1,0)),DATE(VALUE(LEFT(IFERROR(TRIM(INDEX($A243:$AJ243,MATCH(Lists!$L$15,$A$1:$AJ$1,0))&amp;""),""),4)),VALUE(MID(IFERROR(TRIM(INDEX($A243:$AJ243,MATCH(Lists!$L$15,$A$1:$AJ$1,0))&amp;""),""),6,2)),VALUE(MID(IFERROR(TRIM(INDEX($A243:$AJ243,MATCH(Lists!$L$15,$A$1:$AJ$1,0))&amp;""),""),9,2)))+TIME(VALUE(MID(IFERROR(TRIM(INDEX($A243:$AJ243,MATCH(Lists!$L$15,$A$1:$AJ$1,0))&amp;""),""),12,2)),VALUE(MID(IFERROR(TRIM(INDEX($A243:$AJ243,MATCH(Lists!$L$15,$A$1:$AJ$1,0))&amp;""),""),15,2)),VALUE(MID(IFERROR(TRIM(INDEX($A243:$AJ243,MATCH(Lists!$L$15,$A$1:$AJ$1,0))&amp;""),""),18,2)))),""))</f>
        <v/>
      </c>
      <c r="BH243" s="22">
        <f>IF(AT243="","",IF(AL243="","New",AL243))</f>
        <v/>
      </c>
      <c r="BI243" s="22">
        <f>IF(AT243="",0,IF(OR(BH243="Hired",BH243="Not now"),0,1))</f>
        <v/>
      </c>
      <c r="BJ243" s="22">
        <f>IF(AT243="","",IF(COUNTIF(AN243:AQ243,"No")&gt;0,"Has a No",IF(COUNTIF(AN243:AQ243,"Yes")=4,"All yes","Still checking")))</f>
        <v/>
      </c>
      <c r="BK243" s="22">
        <f>IF(AT243="","",IF(AND(BH243="New",NOT(ISNUMBER(AM243)),ISNUMBER(BG243)),IF(Pipeline!$M$14-INT(BG243)&gt;Pipeline!$M$15,"Reply due",""),""))</f>
        <v/>
      </c>
      <c r="BL243" s="22">
        <f>IF(AT243="","",IF(AND(ISNUMBER(AM243),ISNUMBER(BG243)),MAX(0,AM243-INT(BG243)),""))</f>
        <v/>
      </c>
      <c r="BM243" s="22">
        <f>IF(BI243=0,0,IF(AND(OR('Shift match'!$B$5="",ISNUMBER(SEARCH('Shift match'!$B$5,AY243))),OR('Shift match'!$B$6="",ISNUMBER(SEARCH('Shift match'!$B$6,BA243)))),1,0))</f>
        <v/>
      </c>
      <c r="BN243" s="22">
        <f>IF(BM243=1,SUM($BM$2:BM243),"")</f>
        <v/>
      </c>
      <c r="BO243" s="22">
        <f>IF(AT243="",0,IF(AX243="",0,IF(COUNTIF($AX$2:AX243,AX243)=1,1,0)))</f>
        <v/>
      </c>
      <c r="BP243" s="22">
        <f>IF(BO243=1,SUM($BO$2:BO243),"")</f>
        <v/>
      </c>
    </row>
    <row r="244">
      <c r="AK244" s="19" t="n"/>
      <c r="AL244" s="24" t="n"/>
      <c r="AM244" s="25" t="n"/>
      <c r="AN244" s="24" t="n"/>
      <c r="AO244" s="24" t="n"/>
      <c r="AP244" s="24" t="n"/>
      <c r="AQ244" s="24" t="n"/>
      <c r="AR244" s="24" t="n"/>
      <c r="AS244" s="19" t="n"/>
      <c r="AT244" s="22">
        <f>IFERROR(TRIM(INDEX($A244:$AJ244,MATCH(Lists!$L$2,$A$1:$AJ$1,0))&amp;""),"")</f>
        <v/>
      </c>
      <c r="AU244" s="22">
        <f>IF(AT244="","",IFERROR(TRIM(INDEX($A244:$AJ244,MATCH(Lists!$L$3,$A$1:$AJ$1,0))&amp;""),""))</f>
        <v/>
      </c>
      <c r="AV244" s="22">
        <f>IF(AT244="","",LOWER(IFERROR(TRIM(INDEX($A244:$AJ244,MATCH(Lists!$L$4,$A$1:$AJ$1,0))&amp;""),"")))</f>
        <v/>
      </c>
      <c r="AW244" s="22">
        <f>IF(AT244="","",IFERROR(TRIM(INDEX($A244:$AJ244,MATCH(Lists!$L$5,$A$1:$AJ$1,0))&amp;""),""))</f>
        <v/>
      </c>
      <c r="AX244" s="22">
        <f>IF(AT244="","",IFERROR(TRIM(INDEX($A244:$AJ244,MATCH(Lists!$L$6,$A$1:$AJ$1,0))&amp;""),""))</f>
        <v/>
      </c>
      <c r="AY244" s="22">
        <f>IF(AT244="","",IFERROR(TRIM(INDEX($A244:$AJ244,MATCH(Lists!$L$7,$A$1:$AJ$1,0))&amp;""),""))</f>
        <v/>
      </c>
      <c r="AZ244" s="22">
        <f>IF(AT244="","",IFERROR(TRIM(INDEX($A244:$AJ244,MATCH(Lists!$L$8,$A$1:$AJ$1,0))&amp;""),""))</f>
        <v/>
      </c>
      <c r="BA244" s="22">
        <f>IF(AT244="","",IFERROR(TRIM(INDEX($A244:$AJ244,MATCH(Lists!$L$9,$A$1:$AJ$1,0))&amp;""),""))</f>
        <v/>
      </c>
      <c r="BB244" s="22">
        <f>IF(AT244="","",IFERROR(TRIM(INDEX($A244:$AJ244,MATCH(Lists!$L$10,$A$1:$AJ$1,0))&amp;""),""))</f>
        <v/>
      </c>
      <c r="BC244" s="22">
        <f>IF(AT244="","",IFERROR(TRIM(INDEX($A244:$AJ244,MATCH(Lists!$L$11,$A$1:$AJ$1,0))&amp;""),""))</f>
        <v/>
      </c>
      <c r="BD244" s="22">
        <f>IF(AT244="","",IFERROR(TRIM(INDEX($A244:$AJ244,MATCH(Lists!$L$12,$A$1:$AJ$1,0))&amp;""),""))</f>
        <v/>
      </c>
      <c r="BE244" s="23">
        <f>IF(AT244="","",IFERROR(IF(TRIM(INDEX($A244:$AJ244,MATCH(Lists!$L$13,$A$1:$AJ$1,0))&amp;"")="","",IF(ISNUMBER(INDEX($A244:$AJ244,MATCH(Lists!$L$13,$A$1:$AJ$1,0))),INT(INDEX($A244:$AJ244,MATCH(Lists!$L$13,$A$1:$AJ$1,0))),DATE(VALUE(LEFT(INDEX($A244:$AJ244,MATCH(Lists!$L$13,$A$1:$AJ$1,0)),4)),VALUE(MID(INDEX($A244:$AJ244,MATCH(Lists!$L$13,$A$1:$AJ$1,0)),6,2)),VALUE(MID(INDEX($A244:$AJ244,MATCH(Lists!$L$13,$A$1:$AJ$1,0)),9,2))))),""))</f>
        <v/>
      </c>
      <c r="BF244" s="22">
        <f>IF(AT244="","",IFERROR(TRIM(INDEX($A244:$AJ244,MATCH(Lists!$L$14,$A$1:$AJ$1,0))&amp;""),""))</f>
        <v/>
      </c>
      <c r="BG244" s="23">
        <f>IF(AT244="","",IFERROR(IF(ISNUMBER(INDEX($A244:$AJ244,MATCH(Lists!$L$15,$A$1:$AJ$1,0))),INDEX($A244:$AJ244,MATCH(Lists!$L$15,$A$1:$AJ$1,0)),DATE(VALUE(LEFT(IFERROR(TRIM(INDEX($A244:$AJ244,MATCH(Lists!$L$15,$A$1:$AJ$1,0))&amp;""),""),4)),VALUE(MID(IFERROR(TRIM(INDEX($A244:$AJ244,MATCH(Lists!$L$15,$A$1:$AJ$1,0))&amp;""),""),6,2)),VALUE(MID(IFERROR(TRIM(INDEX($A244:$AJ244,MATCH(Lists!$L$15,$A$1:$AJ$1,0))&amp;""),""),9,2)))+TIME(VALUE(MID(IFERROR(TRIM(INDEX($A244:$AJ244,MATCH(Lists!$L$15,$A$1:$AJ$1,0))&amp;""),""),12,2)),VALUE(MID(IFERROR(TRIM(INDEX($A244:$AJ244,MATCH(Lists!$L$15,$A$1:$AJ$1,0))&amp;""),""),15,2)),VALUE(MID(IFERROR(TRIM(INDEX($A244:$AJ244,MATCH(Lists!$L$15,$A$1:$AJ$1,0))&amp;""),""),18,2)))),""))</f>
        <v/>
      </c>
      <c r="BH244" s="22">
        <f>IF(AT244="","",IF(AL244="","New",AL244))</f>
        <v/>
      </c>
      <c r="BI244" s="22">
        <f>IF(AT244="",0,IF(OR(BH244="Hired",BH244="Not now"),0,1))</f>
        <v/>
      </c>
      <c r="BJ244" s="22">
        <f>IF(AT244="","",IF(COUNTIF(AN244:AQ244,"No")&gt;0,"Has a No",IF(COUNTIF(AN244:AQ244,"Yes")=4,"All yes","Still checking")))</f>
        <v/>
      </c>
      <c r="BK244" s="22">
        <f>IF(AT244="","",IF(AND(BH244="New",NOT(ISNUMBER(AM244)),ISNUMBER(BG244)),IF(Pipeline!$M$14-INT(BG244)&gt;Pipeline!$M$15,"Reply due",""),""))</f>
        <v/>
      </c>
      <c r="BL244" s="22">
        <f>IF(AT244="","",IF(AND(ISNUMBER(AM244),ISNUMBER(BG244)),MAX(0,AM244-INT(BG244)),""))</f>
        <v/>
      </c>
      <c r="BM244" s="22">
        <f>IF(BI244=0,0,IF(AND(OR('Shift match'!$B$5="",ISNUMBER(SEARCH('Shift match'!$B$5,AY244))),OR('Shift match'!$B$6="",ISNUMBER(SEARCH('Shift match'!$B$6,BA244)))),1,0))</f>
        <v/>
      </c>
      <c r="BN244" s="22">
        <f>IF(BM244=1,SUM($BM$2:BM244),"")</f>
        <v/>
      </c>
      <c r="BO244" s="22">
        <f>IF(AT244="",0,IF(AX244="",0,IF(COUNTIF($AX$2:AX244,AX244)=1,1,0)))</f>
        <v/>
      </c>
      <c r="BP244" s="22">
        <f>IF(BO244=1,SUM($BO$2:BO244),"")</f>
        <v/>
      </c>
    </row>
    <row r="245">
      <c r="AK245" s="19" t="n"/>
      <c r="AL245" s="24" t="n"/>
      <c r="AM245" s="25" t="n"/>
      <c r="AN245" s="24" t="n"/>
      <c r="AO245" s="24" t="n"/>
      <c r="AP245" s="24" t="n"/>
      <c r="AQ245" s="24" t="n"/>
      <c r="AR245" s="24" t="n"/>
      <c r="AS245" s="19" t="n"/>
      <c r="AT245" s="22">
        <f>IFERROR(TRIM(INDEX($A245:$AJ245,MATCH(Lists!$L$2,$A$1:$AJ$1,0))&amp;""),"")</f>
        <v/>
      </c>
      <c r="AU245" s="22">
        <f>IF(AT245="","",IFERROR(TRIM(INDEX($A245:$AJ245,MATCH(Lists!$L$3,$A$1:$AJ$1,0))&amp;""),""))</f>
        <v/>
      </c>
      <c r="AV245" s="22">
        <f>IF(AT245="","",LOWER(IFERROR(TRIM(INDEX($A245:$AJ245,MATCH(Lists!$L$4,$A$1:$AJ$1,0))&amp;""),"")))</f>
        <v/>
      </c>
      <c r="AW245" s="22">
        <f>IF(AT245="","",IFERROR(TRIM(INDEX($A245:$AJ245,MATCH(Lists!$L$5,$A$1:$AJ$1,0))&amp;""),""))</f>
        <v/>
      </c>
      <c r="AX245" s="22">
        <f>IF(AT245="","",IFERROR(TRIM(INDEX($A245:$AJ245,MATCH(Lists!$L$6,$A$1:$AJ$1,0))&amp;""),""))</f>
        <v/>
      </c>
      <c r="AY245" s="22">
        <f>IF(AT245="","",IFERROR(TRIM(INDEX($A245:$AJ245,MATCH(Lists!$L$7,$A$1:$AJ$1,0))&amp;""),""))</f>
        <v/>
      </c>
      <c r="AZ245" s="22">
        <f>IF(AT245="","",IFERROR(TRIM(INDEX($A245:$AJ245,MATCH(Lists!$L$8,$A$1:$AJ$1,0))&amp;""),""))</f>
        <v/>
      </c>
      <c r="BA245" s="22">
        <f>IF(AT245="","",IFERROR(TRIM(INDEX($A245:$AJ245,MATCH(Lists!$L$9,$A$1:$AJ$1,0))&amp;""),""))</f>
        <v/>
      </c>
      <c r="BB245" s="22">
        <f>IF(AT245="","",IFERROR(TRIM(INDEX($A245:$AJ245,MATCH(Lists!$L$10,$A$1:$AJ$1,0))&amp;""),""))</f>
        <v/>
      </c>
      <c r="BC245" s="22">
        <f>IF(AT245="","",IFERROR(TRIM(INDEX($A245:$AJ245,MATCH(Lists!$L$11,$A$1:$AJ$1,0))&amp;""),""))</f>
        <v/>
      </c>
      <c r="BD245" s="22">
        <f>IF(AT245="","",IFERROR(TRIM(INDEX($A245:$AJ245,MATCH(Lists!$L$12,$A$1:$AJ$1,0))&amp;""),""))</f>
        <v/>
      </c>
      <c r="BE245" s="23">
        <f>IF(AT245="","",IFERROR(IF(TRIM(INDEX($A245:$AJ245,MATCH(Lists!$L$13,$A$1:$AJ$1,0))&amp;"")="","",IF(ISNUMBER(INDEX($A245:$AJ245,MATCH(Lists!$L$13,$A$1:$AJ$1,0))),INT(INDEX($A245:$AJ245,MATCH(Lists!$L$13,$A$1:$AJ$1,0))),DATE(VALUE(LEFT(INDEX($A245:$AJ245,MATCH(Lists!$L$13,$A$1:$AJ$1,0)),4)),VALUE(MID(INDEX($A245:$AJ245,MATCH(Lists!$L$13,$A$1:$AJ$1,0)),6,2)),VALUE(MID(INDEX($A245:$AJ245,MATCH(Lists!$L$13,$A$1:$AJ$1,0)),9,2))))),""))</f>
        <v/>
      </c>
      <c r="BF245" s="22">
        <f>IF(AT245="","",IFERROR(TRIM(INDEX($A245:$AJ245,MATCH(Lists!$L$14,$A$1:$AJ$1,0))&amp;""),""))</f>
        <v/>
      </c>
      <c r="BG245" s="23">
        <f>IF(AT245="","",IFERROR(IF(ISNUMBER(INDEX($A245:$AJ245,MATCH(Lists!$L$15,$A$1:$AJ$1,0))),INDEX($A245:$AJ245,MATCH(Lists!$L$15,$A$1:$AJ$1,0)),DATE(VALUE(LEFT(IFERROR(TRIM(INDEX($A245:$AJ245,MATCH(Lists!$L$15,$A$1:$AJ$1,0))&amp;""),""),4)),VALUE(MID(IFERROR(TRIM(INDEX($A245:$AJ245,MATCH(Lists!$L$15,$A$1:$AJ$1,0))&amp;""),""),6,2)),VALUE(MID(IFERROR(TRIM(INDEX($A245:$AJ245,MATCH(Lists!$L$15,$A$1:$AJ$1,0))&amp;""),""),9,2)))+TIME(VALUE(MID(IFERROR(TRIM(INDEX($A245:$AJ245,MATCH(Lists!$L$15,$A$1:$AJ$1,0))&amp;""),""),12,2)),VALUE(MID(IFERROR(TRIM(INDEX($A245:$AJ245,MATCH(Lists!$L$15,$A$1:$AJ$1,0))&amp;""),""),15,2)),VALUE(MID(IFERROR(TRIM(INDEX($A245:$AJ245,MATCH(Lists!$L$15,$A$1:$AJ$1,0))&amp;""),""),18,2)))),""))</f>
        <v/>
      </c>
      <c r="BH245" s="22">
        <f>IF(AT245="","",IF(AL245="","New",AL245))</f>
        <v/>
      </c>
      <c r="BI245" s="22">
        <f>IF(AT245="",0,IF(OR(BH245="Hired",BH245="Not now"),0,1))</f>
        <v/>
      </c>
      <c r="BJ245" s="22">
        <f>IF(AT245="","",IF(COUNTIF(AN245:AQ245,"No")&gt;0,"Has a No",IF(COUNTIF(AN245:AQ245,"Yes")=4,"All yes","Still checking")))</f>
        <v/>
      </c>
      <c r="BK245" s="22">
        <f>IF(AT245="","",IF(AND(BH245="New",NOT(ISNUMBER(AM245)),ISNUMBER(BG245)),IF(Pipeline!$M$14-INT(BG245)&gt;Pipeline!$M$15,"Reply due",""),""))</f>
        <v/>
      </c>
      <c r="BL245" s="22">
        <f>IF(AT245="","",IF(AND(ISNUMBER(AM245),ISNUMBER(BG245)),MAX(0,AM245-INT(BG245)),""))</f>
        <v/>
      </c>
      <c r="BM245" s="22">
        <f>IF(BI245=0,0,IF(AND(OR('Shift match'!$B$5="",ISNUMBER(SEARCH('Shift match'!$B$5,AY245))),OR('Shift match'!$B$6="",ISNUMBER(SEARCH('Shift match'!$B$6,BA245)))),1,0))</f>
        <v/>
      </c>
      <c r="BN245" s="22">
        <f>IF(BM245=1,SUM($BM$2:BM245),"")</f>
        <v/>
      </c>
      <c r="BO245" s="22">
        <f>IF(AT245="",0,IF(AX245="",0,IF(COUNTIF($AX$2:AX245,AX245)=1,1,0)))</f>
        <v/>
      </c>
      <c r="BP245" s="22">
        <f>IF(BO245=1,SUM($BO$2:BO245),"")</f>
        <v/>
      </c>
    </row>
    <row r="246">
      <c r="AK246" s="19" t="n"/>
      <c r="AL246" s="24" t="n"/>
      <c r="AM246" s="25" t="n"/>
      <c r="AN246" s="24" t="n"/>
      <c r="AO246" s="24" t="n"/>
      <c r="AP246" s="24" t="n"/>
      <c r="AQ246" s="24" t="n"/>
      <c r="AR246" s="24" t="n"/>
      <c r="AS246" s="19" t="n"/>
      <c r="AT246" s="22">
        <f>IFERROR(TRIM(INDEX($A246:$AJ246,MATCH(Lists!$L$2,$A$1:$AJ$1,0))&amp;""),"")</f>
        <v/>
      </c>
      <c r="AU246" s="22">
        <f>IF(AT246="","",IFERROR(TRIM(INDEX($A246:$AJ246,MATCH(Lists!$L$3,$A$1:$AJ$1,0))&amp;""),""))</f>
        <v/>
      </c>
      <c r="AV246" s="22">
        <f>IF(AT246="","",LOWER(IFERROR(TRIM(INDEX($A246:$AJ246,MATCH(Lists!$L$4,$A$1:$AJ$1,0))&amp;""),"")))</f>
        <v/>
      </c>
      <c r="AW246" s="22">
        <f>IF(AT246="","",IFERROR(TRIM(INDEX($A246:$AJ246,MATCH(Lists!$L$5,$A$1:$AJ$1,0))&amp;""),""))</f>
        <v/>
      </c>
      <c r="AX246" s="22">
        <f>IF(AT246="","",IFERROR(TRIM(INDEX($A246:$AJ246,MATCH(Lists!$L$6,$A$1:$AJ$1,0))&amp;""),""))</f>
        <v/>
      </c>
      <c r="AY246" s="22">
        <f>IF(AT246="","",IFERROR(TRIM(INDEX($A246:$AJ246,MATCH(Lists!$L$7,$A$1:$AJ$1,0))&amp;""),""))</f>
        <v/>
      </c>
      <c r="AZ246" s="22">
        <f>IF(AT246="","",IFERROR(TRIM(INDEX($A246:$AJ246,MATCH(Lists!$L$8,$A$1:$AJ$1,0))&amp;""),""))</f>
        <v/>
      </c>
      <c r="BA246" s="22">
        <f>IF(AT246="","",IFERROR(TRIM(INDEX($A246:$AJ246,MATCH(Lists!$L$9,$A$1:$AJ$1,0))&amp;""),""))</f>
        <v/>
      </c>
      <c r="BB246" s="22">
        <f>IF(AT246="","",IFERROR(TRIM(INDEX($A246:$AJ246,MATCH(Lists!$L$10,$A$1:$AJ$1,0))&amp;""),""))</f>
        <v/>
      </c>
      <c r="BC246" s="22">
        <f>IF(AT246="","",IFERROR(TRIM(INDEX($A246:$AJ246,MATCH(Lists!$L$11,$A$1:$AJ$1,0))&amp;""),""))</f>
        <v/>
      </c>
      <c r="BD246" s="22">
        <f>IF(AT246="","",IFERROR(TRIM(INDEX($A246:$AJ246,MATCH(Lists!$L$12,$A$1:$AJ$1,0))&amp;""),""))</f>
        <v/>
      </c>
      <c r="BE246" s="23">
        <f>IF(AT246="","",IFERROR(IF(TRIM(INDEX($A246:$AJ246,MATCH(Lists!$L$13,$A$1:$AJ$1,0))&amp;"")="","",IF(ISNUMBER(INDEX($A246:$AJ246,MATCH(Lists!$L$13,$A$1:$AJ$1,0))),INT(INDEX($A246:$AJ246,MATCH(Lists!$L$13,$A$1:$AJ$1,0))),DATE(VALUE(LEFT(INDEX($A246:$AJ246,MATCH(Lists!$L$13,$A$1:$AJ$1,0)),4)),VALUE(MID(INDEX($A246:$AJ246,MATCH(Lists!$L$13,$A$1:$AJ$1,0)),6,2)),VALUE(MID(INDEX($A246:$AJ246,MATCH(Lists!$L$13,$A$1:$AJ$1,0)),9,2))))),""))</f>
        <v/>
      </c>
      <c r="BF246" s="22">
        <f>IF(AT246="","",IFERROR(TRIM(INDEX($A246:$AJ246,MATCH(Lists!$L$14,$A$1:$AJ$1,0))&amp;""),""))</f>
        <v/>
      </c>
      <c r="BG246" s="23">
        <f>IF(AT246="","",IFERROR(IF(ISNUMBER(INDEX($A246:$AJ246,MATCH(Lists!$L$15,$A$1:$AJ$1,0))),INDEX($A246:$AJ246,MATCH(Lists!$L$15,$A$1:$AJ$1,0)),DATE(VALUE(LEFT(IFERROR(TRIM(INDEX($A246:$AJ246,MATCH(Lists!$L$15,$A$1:$AJ$1,0))&amp;""),""),4)),VALUE(MID(IFERROR(TRIM(INDEX($A246:$AJ246,MATCH(Lists!$L$15,$A$1:$AJ$1,0))&amp;""),""),6,2)),VALUE(MID(IFERROR(TRIM(INDEX($A246:$AJ246,MATCH(Lists!$L$15,$A$1:$AJ$1,0))&amp;""),""),9,2)))+TIME(VALUE(MID(IFERROR(TRIM(INDEX($A246:$AJ246,MATCH(Lists!$L$15,$A$1:$AJ$1,0))&amp;""),""),12,2)),VALUE(MID(IFERROR(TRIM(INDEX($A246:$AJ246,MATCH(Lists!$L$15,$A$1:$AJ$1,0))&amp;""),""),15,2)),VALUE(MID(IFERROR(TRIM(INDEX($A246:$AJ246,MATCH(Lists!$L$15,$A$1:$AJ$1,0))&amp;""),""),18,2)))),""))</f>
        <v/>
      </c>
      <c r="BH246" s="22">
        <f>IF(AT246="","",IF(AL246="","New",AL246))</f>
        <v/>
      </c>
      <c r="BI246" s="22">
        <f>IF(AT246="",0,IF(OR(BH246="Hired",BH246="Not now"),0,1))</f>
        <v/>
      </c>
      <c r="BJ246" s="22">
        <f>IF(AT246="","",IF(COUNTIF(AN246:AQ246,"No")&gt;0,"Has a No",IF(COUNTIF(AN246:AQ246,"Yes")=4,"All yes","Still checking")))</f>
        <v/>
      </c>
      <c r="BK246" s="22">
        <f>IF(AT246="","",IF(AND(BH246="New",NOT(ISNUMBER(AM246)),ISNUMBER(BG246)),IF(Pipeline!$M$14-INT(BG246)&gt;Pipeline!$M$15,"Reply due",""),""))</f>
        <v/>
      </c>
      <c r="BL246" s="22">
        <f>IF(AT246="","",IF(AND(ISNUMBER(AM246),ISNUMBER(BG246)),MAX(0,AM246-INT(BG246)),""))</f>
        <v/>
      </c>
      <c r="BM246" s="22">
        <f>IF(BI246=0,0,IF(AND(OR('Shift match'!$B$5="",ISNUMBER(SEARCH('Shift match'!$B$5,AY246))),OR('Shift match'!$B$6="",ISNUMBER(SEARCH('Shift match'!$B$6,BA246)))),1,0))</f>
        <v/>
      </c>
      <c r="BN246" s="22">
        <f>IF(BM246=1,SUM($BM$2:BM246),"")</f>
        <v/>
      </c>
      <c r="BO246" s="22">
        <f>IF(AT246="",0,IF(AX246="",0,IF(COUNTIF($AX$2:AX246,AX246)=1,1,0)))</f>
        <v/>
      </c>
      <c r="BP246" s="22">
        <f>IF(BO246=1,SUM($BO$2:BO246),"")</f>
        <v/>
      </c>
    </row>
    <row r="247">
      <c r="AK247" s="19" t="n"/>
      <c r="AL247" s="24" t="n"/>
      <c r="AM247" s="25" t="n"/>
      <c r="AN247" s="24" t="n"/>
      <c r="AO247" s="24" t="n"/>
      <c r="AP247" s="24" t="n"/>
      <c r="AQ247" s="24" t="n"/>
      <c r="AR247" s="24" t="n"/>
      <c r="AS247" s="19" t="n"/>
      <c r="AT247" s="22">
        <f>IFERROR(TRIM(INDEX($A247:$AJ247,MATCH(Lists!$L$2,$A$1:$AJ$1,0))&amp;""),"")</f>
        <v/>
      </c>
      <c r="AU247" s="22">
        <f>IF(AT247="","",IFERROR(TRIM(INDEX($A247:$AJ247,MATCH(Lists!$L$3,$A$1:$AJ$1,0))&amp;""),""))</f>
        <v/>
      </c>
      <c r="AV247" s="22">
        <f>IF(AT247="","",LOWER(IFERROR(TRIM(INDEX($A247:$AJ247,MATCH(Lists!$L$4,$A$1:$AJ$1,0))&amp;""),"")))</f>
        <v/>
      </c>
      <c r="AW247" s="22">
        <f>IF(AT247="","",IFERROR(TRIM(INDEX($A247:$AJ247,MATCH(Lists!$L$5,$A$1:$AJ$1,0))&amp;""),""))</f>
        <v/>
      </c>
      <c r="AX247" s="22">
        <f>IF(AT247="","",IFERROR(TRIM(INDEX($A247:$AJ247,MATCH(Lists!$L$6,$A$1:$AJ$1,0))&amp;""),""))</f>
        <v/>
      </c>
      <c r="AY247" s="22">
        <f>IF(AT247="","",IFERROR(TRIM(INDEX($A247:$AJ247,MATCH(Lists!$L$7,$A$1:$AJ$1,0))&amp;""),""))</f>
        <v/>
      </c>
      <c r="AZ247" s="22">
        <f>IF(AT247="","",IFERROR(TRIM(INDEX($A247:$AJ247,MATCH(Lists!$L$8,$A$1:$AJ$1,0))&amp;""),""))</f>
        <v/>
      </c>
      <c r="BA247" s="22">
        <f>IF(AT247="","",IFERROR(TRIM(INDEX($A247:$AJ247,MATCH(Lists!$L$9,$A$1:$AJ$1,0))&amp;""),""))</f>
        <v/>
      </c>
      <c r="BB247" s="22">
        <f>IF(AT247="","",IFERROR(TRIM(INDEX($A247:$AJ247,MATCH(Lists!$L$10,$A$1:$AJ$1,0))&amp;""),""))</f>
        <v/>
      </c>
      <c r="BC247" s="22">
        <f>IF(AT247="","",IFERROR(TRIM(INDEX($A247:$AJ247,MATCH(Lists!$L$11,$A$1:$AJ$1,0))&amp;""),""))</f>
        <v/>
      </c>
      <c r="BD247" s="22">
        <f>IF(AT247="","",IFERROR(TRIM(INDEX($A247:$AJ247,MATCH(Lists!$L$12,$A$1:$AJ$1,0))&amp;""),""))</f>
        <v/>
      </c>
      <c r="BE247" s="23">
        <f>IF(AT247="","",IFERROR(IF(TRIM(INDEX($A247:$AJ247,MATCH(Lists!$L$13,$A$1:$AJ$1,0))&amp;"")="","",IF(ISNUMBER(INDEX($A247:$AJ247,MATCH(Lists!$L$13,$A$1:$AJ$1,0))),INT(INDEX($A247:$AJ247,MATCH(Lists!$L$13,$A$1:$AJ$1,0))),DATE(VALUE(LEFT(INDEX($A247:$AJ247,MATCH(Lists!$L$13,$A$1:$AJ$1,0)),4)),VALUE(MID(INDEX($A247:$AJ247,MATCH(Lists!$L$13,$A$1:$AJ$1,0)),6,2)),VALUE(MID(INDEX($A247:$AJ247,MATCH(Lists!$L$13,$A$1:$AJ$1,0)),9,2))))),""))</f>
        <v/>
      </c>
      <c r="BF247" s="22">
        <f>IF(AT247="","",IFERROR(TRIM(INDEX($A247:$AJ247,MATCH(Lists!$L$14,$A$1:$AJ$1,0))&amp;""),""))</f>
        <v/>
      </c>
      <c r="BG247" s="23">
        <f>IF(AT247="","",IFERROR(IF(ISNUMBER(INDEX($A247:$AJ247,MATCH(Lists!$L$15,$A$1:$AJ$1,0))),INDEX($A247:$AJ247,MATCH(Lists!$L$15,$A$1:$AJ$1,0)),DATE(VALUE(LEFT(IFERROR(TRIM(INDEX($A247:$AJ247,MATCH(Lists!$L$15,$A$1:$AJ$1,0))&amp;""),""),4)),VALUE(MID(IFERROR(TRIM(INDEX($A247:$AJ247,MATCH(Lists!$L$15,$A$1:$AJ$1,0))&amp;""),""),6,2)),VALUE(MID(IFERROR(TRIM(INDEX($A247:$AJ247,MATCH(Lists!$L$15,$A$1:$AJ$1,0))&amp;""),""),9,2)))+TIME(VALUE(MID(IFERROR(TRIM(INDEX($A247:$AJ247,MATCH(Lists!$L$15,$A$1:$AJ$1,0))&amp;""),""),12,2)),VALUE(MID(IFERROR(TRIM(INDEX($A247:$AJ247,MATCH(Lists!$L$15,$A$1:$AJ$1,0))&amp;""),""),15,2)),VALUE(MID(IFERROR(TRIM(INDEX($A247:$AJ247,MATCH(Lists!$L$15,$A$1:$AJ$1,0))&amp;""),""),18,2)))),""))</f>
        <v/>
      </c>
      <c r="BH247" s="22">
        <f>IF(AT247="","",IF(AL247="","New",AL247))</f>
        <v/>
      </c>
      <c r="BI247" s="22">
        <f>IF(AT247="",0,IF(OR(BH247="Hired",BH247="Not now"),0,1))</f>
        <v/>
      </c>
      <c r="BJ247" s="22">
        <f>IF(AT247="","",IF(COUNTIF(AN247:AQ247,"No")&gt;0,"Has a No",IF(COUNTIF(AN247:AQ247,"Yes")=4,"All yes","Still checking")))</f>
        <v/>
      </c>
      <c r="BK247" s="22">
        <f>IF(AT247="","",IF(AND(BH247="New",NOT(ISNUMBER(AM247)),ISNUMBER(BG247)),IF(Pipeline!$M$14-INT(BG247)&gt;Pipeline!$M$15,"Reply due",""),""))</f>
        <v/>
      </c>
      <c r="BL247" s="22">
        <f>IF(AT247="","",IF(AND(ISNUMBER(AM247),ISNUMBER(BG247)),MAX(0,AM247-INT(BG247)),""))</f>
        <v/>
      </c>
      <c r="BM247" s="22">
        <f>IF(BI247=0,0,IF(AND(OR('Shift match'!$B$5="",ISNUMBER(SEARCH('Shift match'!$B$5,AY247))),OR('Shift match'!$B$6="",ISNUMBER(SEARCH('Shift match'!$B$6,BA247)))),1,0))</f>
        <v/>
      </c>
      <c r="BN247" s="22">
        <f>IF(BM247=1,SUM($BM$2:BM247),"")</f>
        <v/>
      </c>
      <c r="BO247" s="22">
        <f>IF(AT247="",0,IF(AX247="",0,IF(COUNTIF($AX$2:AX247,AX247)=1,1,0)))</f>
        <v/>
      </c>
      <c r="BP247" s="22">
        <f>IF(BO247=1,SUM($BO$2:BO247),"")</f>
        <v/>
      </c>
    </row>
    <row r="248">
      <c r="AK248" s="19" t="n"/>
      <c r="AL248" s="24" t="n"/>
      <c r="AM248" s="25" t="n"/>
      <c r="AN248" s="24" t="n"/>
      <c r="AO248" s="24" t="n"/>
      <c r="AP248" s="24" t="n"/>
      <c r="AQ248" s="24" t="n"/>
      <c r="AR248" s="24" t="n"/>
      <c r="AS248" s="19" t="n"/>
      <c r="AT248" s="22">
        <f>IFERROR(TRIM(INDEX($A248:$AJ248,MATCH(Lists!$L$2,$A$1:$AJ$1,0))&amp;""),"")</f>
        <v/>
      </c>
      <c r="AU248" s="22">
        <f>IF(AT248="","",IFERROR(TRIM(INDEX($A248:$AJ248,MATCH(Lists!$L$3,$A$1:$AJ$1,0))&amp;""),""))</f>
        <v/>
      </c>
      <c r="AV248" s="22">
        <f>IF(AT248="","",LOWER(IFERROR(TRIM(INDEX($A248:$AJ248,MATCH(Lists!$L$4,$A$1:$AJ$1,0))&amp;""),"")))</f>
        <v/>
      </c>
      <c r="AW248" s="22">
        <f>IF(AT248="","",IFERROR(TRIM(INDEX($A248:$AJ248,MATCH(Lists!$L$5,$A$1:$AJ$1,0))&amp;""),""))</f>
        <v/>
      </c>
      <c r="AX248" s="22">
        <f>IF(AT248="","",IFERROR(TRIM(INDEX($A248:$AJ248,MATCH(Lists!$L$6,$A$1:$AJ$1,0))&amp;""),""))</f>
        <v/>
      </c>
      <c r="AY248" s="22">
        <f>IF(AT248="","",IFERROR(TRIM(INDEX($A248:$AJ248,MATCH(Lists!$L$7,$A$1:$AJ$1,0))&amp;""),""))</f>
        <v/>
      </c>
      <c r="AZ248" s="22">
        <f>IF(AT248="","",IFERROR(TRIM(INDEX($A248:$AJ248,MATCH(Lists!$L$8,$A$1:$AJ$1,0))&amp;""),""))</f>
        <v/>
      </c>
      <c r="BA248" s="22">
        <f>IF(AT248="","",IFERROR(TRIM(INDEX($A248:$AJ248,MATCH(Lists!$L$9,$A$1:$AJ$1,0))&amp;""),""))</f>
        <v/>
      </c>
      <c r="BB248" s="22">
        <f>IF(AT248="","",IFERROR(TRIM(INDEX($A248:$AJ248,MATCH(Lists!$L$10,$A$1:$AJ$1,0))&amp;""),""))</f>
        <v/>
      </c>
      <c r="BC248" s="22">
        <f>IF(AT248="","",IFERROR(TRIM(INDEX($A248:$AJ248,MATCH(Lists!$L$11,$A$1:$AJ$1,0))&amp;""),""))</f>
        <v/>
      </c>
      <c r="BD248" s="22">
        <f>IF(AT248="","",IFERROR(TRIM(INDEX($A248:$AJ248,MATCH(Lists!$L$12,$A$1:$AJ$1,0))&amp;""),""))</f>
        <v/>
      </c>
      <c r="BE248" s="23">
        <f>IF(AT248="","",IFERROR(IF(TRIM(INDEX($A248:$AJ248,MATCH(Lists!$L$13,$A$1:$AJ$1,0))&amp;"")="","",IF(ISNUMBER(INDEX($A248:$AJ248,MATCH(Lists!$L$13,$A$1:$AJ$1,0))),INT(INDEX($A248:$AJ248,MATCH(Lists!$L$13,$A$1:$AJ$1,0))),DATE(VALUE(LEFT(INDEX($A248:$AJ248,MATCH(Lists!$L$13,$A$1:$AJ$1,0)),4)),VALUE(MID(INDEX($A248:$AJ248,MATCH(Lists!$L$13,$A$1:$AJ$1,0)),6,2)),VALUE(MID(INDEX($A248:$AJ248,MATCH(Lists!$L$13,$A$1:$AJ$1,0)),9,2))))),""))</f>
        <v/>
      </c>
      <c r="BF248" s="22">
        <f>IF(AT248="","",IFERROR(TRIM(INDEX($A248:$AJ248,MATCH(Lists!$L$14,$A$1:$AJ$1,0))&amp;""),""))</f>
        <v/>
      </c>
      <c r="BG248" s="23">
        <f>IF(AT248="","",IFERROR(IF(ISNUMBER(INDEX($A248:$AJ248,MATCH(Lists!$L$15,$A$1:$AJ$1,0))),INDEX($A248:$AJ248,MATCH(Lists!$L$15,$A$1:$AJ$1,0)),DATE(VALUE(LEFT(IFERROR(TRIM(INDEX($A248:$AJ248,MATCH(Lists!$L$15,$A$1:$AJ$1,0))&amp;""),""),4)),VALUE(MID(IFERROR(TRIM(INDEX($A248:$AJ248,MATCH(Lists!$L$15,$A$1:$AJ$1,0))&amp;""),""),6,2)),VALUE(MID(IFERROR(TRIM(INDEX($A248:$AJ248,MATCH(Lists!$L$15,$A$1:$AJ$1,0))&amp;""),""),9,2)))+TIME(VALUE(MID(IFERROR(TRIM(INDEX($A248:$AJ248,MATCH(Lists!$L$15,$A$1:$AJ$1,0))&amp;""),""),12,2)),VALUE(MID(IFERROR(TRIM(INDEX($A248:$AJ248,MATCH(Lists!$L$15,$A$1:$AJ$1,0))&amp;""),""),15,2)),VALUE(MID(IFERROR(TRIM(INDEX($A248:$AJ248,MATCH(Lists!$L$15,$A$1:$AJ$1,0))&amp;""),""),18,2)))),""))</f>
        <v/>
      </c>
      <c r="BH248" s="22">
        <f>IF(AT248="","",IF(AL248="","New",AL248))</f>
        <v/>
      </c>
      <c r="BI248" s="22">
        <f>IF(AT248="",0,IF(OR(BH248="Hired",BH248="Not now"),0,1))</f>
        <v/>
      </c>
      <c r="BJ248" s="22">
        <f>IF(AT248="","",IF(COUNTIF(AN248:AQ248,"No")&gt;0,"Has a No",IF(COUNTIF(AN248:AQ248,"Yes")=4,"All yes","Still checking")))</f>
        <v/>
      </c>
      <c r="BK248" s="22">
        <f>IF(AT248="","",IF(AND(BH248="New",NOT(ISNUMBER(AM248)),ISNUMBER(BG248)),IF(Pipeline!$M$14-INT(BG248)&gt;Pipeline!$M$15,"Reply due",""),""))</f>
        <v/>
      </c>
      <c r="BL248" s="22">
        <f>IF(AT248="","",IF(AND(ISNUMBER(AM248),ISNUMBER(BG248)),MAX(0,AM248-INT(BG248)),""))</f>
        <v/>
      </c>
      <c r="BM248" s="22">
        <f>IF(BI248=0,0,IF(AND(OR('Shift match'!$B$5="",ISNUMBER(SEARCH('Shift match'!$B$5,AY248))),OR('Shift match'!$B$6="",ISNUMBER(SEARCH('Shift match'!$B$6,BA248)))),1,0))</f>
        <v/>
      </c>
      <c r="BN248" s="22">
        <f>IF(BM248=1,SUM($BM$2:BM248),"")</f>
        <v/>
      </c>
      <c r="BO248" s="22">
        <f>IF(AT248="",0,IF(AX248="",0,IF(COUNTIF($AX$2:AX248,AX248)=1,1,0)))</f>
        <v/>
      </c>
      <c r="BP248" s="22">
        <f>IF(BO248=1,SUM($BO$2:BO248),"")</f>
        <v/>
      </c>
    </row>
    <row r="249">
      <c r="AK249" s="19" t="n"/>
      <c r="AL249" s="24" t="n"/>
      <c r="AM249" s="25" t="n"/>
      <c r="AN249" s="24" t="n"/>
      <c r="AO249" s="24" t="n"/>
      <c r="AP249" s="24" t="n"/>
      <c r="AQ249" s="24" t="n"/>
      <c r="AR249" s="24" t="n"/>
      <c r="AS249" s="19" t="n"/>
      <c r="AT249" s="22">
        <f>IFERROR(TRIM(INDEX($A249:$AJ249,MATCH(Lists!$L$2,$A$1:$AJ$1,0))&amp;""),"")</f>
        <v/>
      </c>
      <c r="AU249" s="22">
        <f>IF(AT249="","",IFERROR(TRIM(INDEX($A249:$AJ249,MATCH(Lists!$L$3,$A$1:$AJ$1,0))&amp;""),""))</f>
        <v/>
      </c>
      <c r="AV249" s="22">
        <f>IF(AT249="","",LOWER(IFERROR(TRIM(INDEX($A249:$AJ249,MATCH(Lists!$L$4,$A$1:$AJ$1,0))&amp;""),"")))</f>
        <v/>
      </c>
      <c r="AW249" s="22">
        <f>IF(AT249="","",IFERROR(TRIM(INDEX($A249:$AJ249,MATCH(Lists!$L$5,$A$1:$AJ$1,0))&amp;""),""))</f>
        <v/>
      </c>
      <c r="AX249" s="22">
        <f>IF(AT249="","",IFERROR(TRIM(INDEX($A249:$AJ249,MATCH(Lists!$L$6,$A$1:$AJ$1,0))&amp;""),""))</f>
        <v/>
      </c>
      <c r="AY249" s="22">
        <f>IF(AT249="","",IFERROR(TRIM(INDEX($A249:$AJ249,MATCH(Lists!$L$7,$A$1:$AJ$1,0))&amp;""),""))</f>
        <v/>
      </c>
      <c r="AZ249" s="22">
        <f>IF(AT249="","",IFERROR(TRIM(INDEX($A249:$AJ249,MATCH(Lists!$L$8,$A$1:$AJ$1,0))&amp;""),""))</f>
        <v/>
      </c>
      <c r="BA249" s="22">
        <f>IF(AT249="","",IFERROR(TRIM(INDEX($A249:$AJ249,MATCH(Lists!$L$9,$A$1:$AJ$1,0))&amp;""),""))</f>
        <v/>
      </c>
      <c r="BB249" s="22">
        <f>IF(AT249="","",IFERROR(TRIM(INDEX($A249:$AJ249,MATCH(Lists!$L$10,$A$1:$AJ$1,0))&amp;""),""))</f>
        <v/>
      </c>
      <c r="BC249" s="22">
        <f>IF(AT249="","",IFERROR(TRIM(INDEX($A249:$AJ249,MATCH(Lists!$L$11,$A$1:$AJ$1,0))&amp;""),""))</f>
        <v/>
      </c>
      <c r="BD249" s="22">
        <f>IF(AT249="","",IFERROR(TRIM(INDEX($A249:$AJ249,MATCH(Lists!$L$12,$A$1:$AJ$1,0))&amp;""),""))</f>
        <v/>
      </c>
      <c r="BE249" s="23">
        <f>IF(AT249="","",IFERROR(IF(TRIM(INDEX($A249:$AJ249,MATCH(Lists!$L$13,$A$1:$AJ$1,0))&amp;"")="","",IF(ISNUMBER(INDEX($A249:$AJ249,MATCH(Lists!$L$13,$A$1:$AJ$1,0))),INT(INDEX($A249:$AJ249,MATCH(Lists!$L$13,$A$1:$AJ$1,0))),DATE(VALUE(LEFT(INDEX($A249:$AJ249,MATCH(Lists!$L$13,$A$1:$AJ$1,0)),4)),VALUE(MID(INDEX($A249:$AJ249,MATCH(Lists!$L$13,$A$1:$AJ$1,0)),6,2)),VALUE(MID(INDEX($A249:$AJ249,MATCH(Lists!$L$13,$A$1:$AJ$1,0)),9,2))))),""))</f>
        <v/>
      </c>
      <c r="BF249" s="22">
        <f>IF(AT249="","",IFERROR(TRIM(INDEX($A249:$AJ249,MATCH(Lists!$L$14,$A$1:$AJ$1,0))&amp;""),""))</f>
        <v/>
      </c>
      <c r="BG249" s="23">
        <f>IF(AT249="","",IFERROR(IF(ISNUMBER(INDEX($A249:$AJ249,MATCH(Lists!$L$15,$A$1:$AJ$1,0))),INDEX($A249:$AJ249,MATCH(Lists!$L$15,$A$1:$AJ$1,0)),DATE(VALUE(LEFT(IFERROR(TRIM(INDEX($A249:$AJ249,MATCH(Lists!$L$15,$A$1:$AJ$1,0))&amp;""),""),4)),VALUE(MID(IFERROR(TRIM(INDEX($A249:$AJ249,MATCH(Lists!$L$15,$A$1:$AJ$1,0))&amp;""),""),6,2)),VALUE(MID(IFERROR(TRIM(INDEX($A249:$AJ249,MATCH(Lists!$L$15,$A$1:$AJ$1,0))&amp;""),""),9,2)))+TIME(VALUE(MID(IFERROR(TRIM(INDEX($A249:$AJ249,MATCH(Lists!$L$15,$A$1:$AJ$1,0))&amp;""),""),12,2)),VALUE(MID(IFERROR(TRIM(INDEX($A249:$AJ249,MATCH(Lists!$L$15,$A$1:$AJ$1,0))&amp;""),""),15,2)),VALUE(MID(IFERROR(TRIM(INDEX($A249:$AJ249,MATCH(Lists!$L$15,$A$1:$AJ$1,0))&amp;""),""),18,2)))),""))</f>
        <v/>
      </c>
      <c r="BH249" s="22">
        <f>IF(AT249="","",IF(AL249="","New",AL249))</f>
        <v/>
      </c>
      <c r="BI249" s="22">
        <f>IF(AT249="",0,IF(OR(BH249="Hired",BH249="Not now"),0,1))</f>
        <v/>
      </c>
      <c r="BJ249" s="22">
        <f>IF(AT249="","",IF(COUNTIF(AN249:AQ249,"No")&gt;0,"Has a No",IF(COUNTIF(AN249:AQ249,"Yes")=4,"All yes","Still checking")))</f>
        <v/>
      </c>
      <c r="BK249" s="22">
        <f>IF(AT249="","",IF(AND(BH249="New",NOT(ISNUMBER(AM249)),ISNUMBER(BG249)),IF(Pipeline!$M$14-INT(BG249)&gt;Pipeline!$M$15,"Reply due",""),""))</f>
        <v/>
      </c>
      <c r="BL249" s="22">
        <f>IF(AT249="","",IF(AND(ISNUMBER(AM249),ISNUMBER(BG249)),MAX(0,AM249-INT(BG249)),""))</f>
        <v/>
      </c>
      <c r="BM249" s="22">
        <f>IF(BI249=0,0,IF(AND(OR('Shift match'!$B$5="",ISNUMBER(SEARCH('Shift match'!$B$5,AY249))),OR('Shift match'!$B$6="",ISNUMBER(SEARCH('Shift match'!$B$6,BA249)))),1,0))</f>
        <v/>
      </c>
      <c r="BN249" s="22">
        <f>IF(BM249=1,SUM($BM$2:BM249),"")</f>
        <v/>
      </c>
      <c r="BO249" s="22">
        <f>IF(AT249="",0,IF(AX249="",0,IF(COUNTIF($AX$2:AX249,AX249)=1,1,0)))</f>
        <v/>
      </c>
      <c r="BP249" s="22">
        <f>IF(BO249=1,SUM($BO$2:BO249),"")</f>
        <v/>
      </c>
    </row>
    <row r="250">
      <c r="AK250" s="19" t="n"/>
      <c r="AL250" s="24" t="n"/>
      <c r="AM250" s="25" t="n"/>
      <c r="AN250" s="24" t="n"/>
      <c r="AO250" s="24" t="n"/>
      <c r="AP250" s="24" t="n"/>
      <c r="AQ250" s="24" t="n"/>
      <c r="AR250" s="24" t="n"/>
      <c r="AS250" s="19" t="n"/>
      <c r="AT250" s="22">
        <f>IFERROR(TRIM(INDEX($A250:$AJ250,MATCH(Lists!$L$2,$A$1:$AJ$1,0))&amp;""),"")</f>
        <v/>
      </c>
      <c r="AU250" s="22">
        <f>IF(AT250="","",IFERROR(TRIM(INDEX($A250:$AJ250,MATCH(Lists!$L$3,$A$1:$AJ$1,0))&amp;""),""))</f>
        <v/>
      </c>
      <c r="AV250" s="22">
        <f>IF(AT250="","",LOWER(IFERROR(TRIM(INDEX($A250:$AJ250,MATCH(Lists!$L$4,$A$1:$AJ$1,0))&amp;""),"")))</f>
        <v/>
      </c>
      <c r="AW250" s="22">
        <f>IF(AT250="","",IFERROR(TRIM(INDEX($A250:$AJ250,MATCH(Lists!$L$5,$A$1:$AJ$1,0))&amp;""),""))</f>
        <v/>
      </c>
      <c r="AX250" s="22">
        <f>IF(AT250="","",IFERROR(TRIM(INDEX($A250:$AJ250,MATCH(Lists!$L$6,$A$1:$AJ$1,0))&amp;""),""))</f>
        <v/>
      </c>
      <c r="AY250" s="22">
        <f>IF(AT250="","",IFERROR(TRIM(INDEX($A250:$AJ250,MATCH(Lists!$L$7,$A$1:$AJ$1,0))&amp;""),""))</f>
        <v/>
      </c>
      <c r="AZ250" s="22">
        <f>IF(AT250="","",IFERROR(TRIM(INDEX($A250:$AJ250,MATCH(Lists!$L$8,$A$1:$AJ$1,0))&amp;""),""))</f>
        <v/>
      </c>
      <c r="BA250" s="22">
        <f>IF(AT250="","",IFERROR(TRIM(INDEX($A250:$AJ250,MATCH(Lists!$L$9,$A$1:$AJ$1,0))&amp;""),""))</f>
        <v/>
      </c>
      <c r="BB250" s="22">
        <f>IF(AT250="","",IFERROR(TRIM(INDEX($A250:$AJ250,MATCH(Lists!$L$10,$A$1:$AJ$1,0))&amp;""),""))</f>
        <v/>
      </c>
      <c r="BC250" s="22">
        <f>IF(AT250="","",IFERROR(TRIM(INDEX($A250:$AJ250,MATCH(Lists!$L$11,$A$1:$AJ$1,0))&amp;""),""))</f>
        <v/>
      </c>
      <c r="BD250" s="22">
        <f>IF(AT250="","",IFERROR(TRIM(INDEX($A250:$AJ250,MATCH(Lists!$L$12,$A$1:$AJ$1,0))&amp;""),""))</f>
        <v/>
      </c>
      <c r="BE250" s="23">
        <f>IF(AT250="","",IFERROR(IF(TRIM(INDEX($A250:$AJ250,MATCH(Lists!$L$13,$A$1:$AJ$1,0))&amp;"")="","",IF(ISNUMBER(INDEX($A250:$AJ250,MATCH(Lists!$L$13,$A$1:$AJ$1,0))),INT(INDEX($A250:$AJ250,MATCH(Lists!$L$13,$A$1:$AJ$1,0))),DATE(VALUE(LEFT(INDEX($A250:$AJ250,MATCH(Lists!$L$13,$A$1:$AJ$1,0)),4)),VALUE(MID(INDEX($A250:$AJ250,MATCH(Lists!$L$13,$A$1:$AJ$1,0)),6,2)),VALUE(MID(INDEX($A250:$AJ250,MATCH(Lists!$L$13,$A$1:$AJ$1,0)),9,2))))),""))</f>
        <v/>
      </c>
      <c r="BF250" s="22">
        <f>IF(AT250="","",IFERROR(TRIM(INDEX($A250:$AJ250,MATCH(Lists!$L$14,$A$1:$AJ$1,0))&amp;""),""))</f>
        <v/>
      </c>
      <c r="BG250" s="23">
        <f>IF(AT250="","",IFERROR(IF(ISNUMBER(INDEX($A250:$AJ250,MATCH(Lists!$L$15,$A$1:$AJ$1,0))),INDEX($A250:$AJ250,MATCH(Lists!$L$15,$A$1:$AJ$1,0)),DATE(VALUE(LEFT(IFERROR(TRIM(INDEX($A250:$AJ250,MATCH(Lists!$L$15,$A$1:$AJ$1,0))&amp;""),""),4)),VALUE(MID(IFERROR(TRIM(INDEX($A250:$AJ250,MATCH(Lists!$L$15,$A$1:$AJ$1,0))&amp;""),""),6,2)),VALUE(MID(IFERROR(TRIM(INDEX($A250:$AJ250,MATCH(Lists!$L$15,$A$1:$AJ$1,0))&amp;""),""),9,2)))+TIME(VALUE(MID(IFERROR(TRIM(INDEX($A250:$AJ250,MATCH(Lists!$L$15,$A$1:$AJ$1,0))&amp;""),""),12,2)),VALUE(MID(IFERROR(TRIM(INDEX($A250:$AJ250,MATCH(Lists!$L$15,$A$1:$AJ$1,0))&amp;""),""),15,2)),VALUE(MID(IFERROR(TRIM(INDEX($A250:$AJ250,MATCH(Lists!$L$15,$A$1:$AJ$1,0))&amp;""),""),18,2)))),""))</f>
        <v/>
      </c>
      <c r="BH250" s="22">
        <f>IF(AT250="","",IF(AL250="","New",AL250))</f>
        <v/>
      </c>
      <c r="BI250" s="22">
        <f>IF(AT250="",0,IF(OR(BH250="Hired",BH250="Not now"),0,1))</f>
        <v/>
      </c>
      <c r="BJ250" s="22">
        <f>IF(AT250="","",IF(COUNTIF(AN250:AQ250,"No")&gt;0,"Has a No",IF(COUNTIF(AN250:AQ250,"Yes")=4,"All yes","Still checking")))</f>
        <v/>
      </c>
      <c r="BK250" s="22">
        <f>IF(AT250="","",IF(AND(BH250="New",NOT(ISNUMBER(AM250)),ISNUMBER(BG250)),IF(Pipeline!$M$14-INT(BG250)&gt;Pipeline!$M$15,"Reply due",""),""))</f>
        <v/>
      </c>
      <c r="BL250" s="22">
        <f>IF(AT250="","",IF(AND(ISNUMBER(AM250),ISNUMBER(BG250)),MAX(0,AM250-INT(BG250)),""))</f>
        <v/>
      </c>
      <c r="BM250" s="22">
        <f>IF(BI250=0,0,IF(AND(OR('Shift match'!$B$5="",ISNUMBER(SEARCH('Shift match'!$B$5,AY250))),OR('Shift match'!$B$6="",ISNUMBER(SEARCH('Shift match'!$B$6,BA250)))),1,0))</f>
        <v/>
      </c>
      <c r="BN250" s="22">
        <f>IF(BM250=1,SUM($BM$2:BM250),"")</f>
        <v/>
      </c>
      <c r="BO250" s="22">
        <f>IF(AT250="",0,IF(AX250="",0,IF(COUNTIF($AX$2:AX250,AX250)=1,1,0)))</f>
        <v/>
      </c>
      <c r="BP250" s="22">
        <f>IF(BO250=1,SUM($BO$2:BO250),"")</f>
        <v/>
      </c>
    </row>
    <row r="251">
      <c r="AK251" s="19" t="n"/>
      <c r="AL251" s="24" t="n"/>
      <c r="AM251" s="25" t="n"/>
      <c r="AN251" s="24" t="n"/>
      <c r="AO251" s="24" t="n"/>
      <c r="AP251" s="24" t="n"/>
      <c r="AQ251" s="24" t="n"/>
      <c r="AR251" s="24" t="n"/>
      <c r="AS251" s="19" t="n"/>
      <c r="AT251" s="22">
        <f>IFERROR(TRIM(INDEX($A251:$AJ251,MATCH(Lists!$L$2,$A$1:$AJ$1,0))&amp;""),"")</f>
        <v/>
      </c>
      <c r="AU251" s="22">
        <f>IF(AT251="","",IFERROR(TRIM(INDEX($A251:$AJ251,MATCH(Lists!$L$3,$A$1:$AJ$1,0))&amp;""),""))</f>
        <v/>
      </c>
      <c r="AV251" s="22">
        <f>IF(AT251="","",LOWER(IFERROR(TRIM(INDEX($A251:$AJ251,MATCH(Lists!$L$4,$A$1:$AJ$1,0))&amp;""),"")))</f>
        <v/>
      </c>
      <c r="AW251" s="22">
        <f>IF(AT251="","",IFERROR(TRIM(INDEX($A251:$AJ251,MATCH(Lists!$L$5,$A$1:$AJ$1,0))&amp;""),""))</f>
        <v/>
      </c>
      <c r="AX251" s="22">
        <f>IF(AT251="","",IFERROR(TRIM(INDEX($A251:$AJ251,MATCH(Lists!$L$6,$A$1:$AJ$1,0))&amp;""),""))</f>
        <v/>
      </c>
      <c r="AY251" s="22">
        <f>IF(AT251="","",IFERROR(TRIM(INDEX($A251:$AJ251,MATCH(Lists!$L$7,$A$1:$AJ$1,0))&amp;""),""))</f>
        <v/>
      </c>
      <c r="AZ251" s="22">
        <f>IF(AT251="","",IFERROR(TRIM(INDEX($A251:$AJ251,MATCH(Lists!$L$8,$A$1:$AJ$1,0))&amp;""),""))</f>
        <v/>
      </c>
      <c r="BA251" s="22">
        <f>IF(AT251="","",IFERROR(TRIM(INDEX($A251:$AJ251,MATCH(Lists!$L$9,$A$1:$AJ$1,0))&amp;""),""))</f>
        <v/>
      </c>
      <c r="BB251" s="22">
        <f>IF(AT251="","",IFERROR(TRIM(INDEX($A251:$AJ251,MATCH(Lists!$L$10,$A$1:$AJ$1,0))&amp;""),""))</f>
        <v/>
      </c>
      <c r="BC251" s="22">
        <f>IF(AT251="","",IFERROR(TRIM(INDEX($A251:$AJ251,MATCH(Lists!$L$11,$A$1:$AJ$1,0))&amp;""),""))</f>
        <v/>
      </c>
      <c r="BD251" s="22">
        <f>IF(AT251="","",IFERROR(TRIM(INDEX($A251:$AJ251,MATCH(Lists!$L$12,$A$1:$AJ$1,0))&amp;""),""))</f>
        <v/>
      </c>
      <c r="BE251" s="23">
        <f>IF(AT251="","",IFERROR(IF(TRIM(INDEX($A251:$AJ251,MATCH(Lists!$L$13,$A$1:$AJ$1,0))&amp;"")="","",IF(ISNUMBER(INDEX($A251:$AJ251,MATCH(Lists!$L$13,$A$1:$AJ$1,0))),INT(INDEX($A251:$AJ251,MATCH(Lists!$L$13,$A$1:$AJ$1,0))),DATE(VALUE(LEFT(INDEX($A251:$AJ251,MATCH(Lists!$L$13,$A$1:$AJ$1,0)),4)),VALUE(MID(INDEX($A251:$AJ251,MATCH(Lists!$L$13,$A$1:$AJ$1,0)),6,2)),VALUE(MID(INDEX($A251:$AJ251,MATCH(Lists!$L$13,$A$1:$AJ$1,0)),9,2))))),""))</f>
        <v/>
      </c>
      <c r="BF251" s="22">
        <f>IF(AT251="","",IFERROR(TRIM(INDEX($A251:$AJ251,MATCH(Lists!$L$14,$A$1:$AJ$1,0))&amp;""),""))</f>
        <v/>
      </c>
      <c r="BG251" s="23">
        <f>IF(AT251="","",IFERROR(IF(ISNUMBER(INDEX($A251:$AJ251,MATCH(Lists!$L$15,$A$1:$AJ$1,0))),INDEX($A251:$AJ251,MATCH(Lists!$L$15,$A$1:$AJ$1,0)),DATE(VALUE(LEFT(IFERROR(TRIM(INDEX($A251:$AJ251,MATCH(Lists!$L$15,$A$1:$AJ$1,0))&amp;""),""),4)),VALUE(MID(IFERROR(TRIM(INDEX($A251:$AJ251,MATCH(Lists!$L$15,$A$1:$AJ$1,0))&amp;""),""),6,2)),VALUE(MID(IFERROR(TRIM(INDEX($A251:$AJ251,MATCH(Lists!$L$15,$A$1:$AJ$1,0))&amp;""),""),9,2)))+TIME(VALUE(MID(IFERROR(TRIM(INDEX($A251:$AJ251,MATCH(Lists!$L$15,$A$1:$AJ$1,0))&amp;""),""),12,2)),VALUE(MID(IFERROR(TRIM(INDEX($A251:$AJ251,MATCH(Lists!$L$15,$A$1:$AJ$1,0))&amp;""),""),15,2)),VALUE(MID(IFERROR(TRIM(INDEX($A251:$AJ251,MATCH(Lists!$L$15,$A$1:$AJ$1,0))&amp;""),""),18,2)))),""))</f>
        <v/>
      </c>
      <c r="BH251" s="22">
        <f>IF(AT251="","",IF(AL251="","New",AL251))</f>
        <v/>
      </c>
      <c r="BI251" s="22">
        <f>IF(AT251="",0,IF(OR(BH251="Hired",BH251="Not now"),0,1))</f>
        <v/>
      </c>
      <c r="BJ251" s="22">
        <f>IF(AT251="","",IF(COUNTIF(AN251:AQ251,"No")&gt;0,"Has a No",IF(COUNTIF(AN251:AQ251,"Yes")=4,"All yes","Still checking")))</f>
        <v/>
      </c>
      <c r="BK251" s="22">
        <f>IF(AT251="","",IF(AND(BH251="New",NOT(ISNUMBER(AM251)),ISNUMBER(BG251)),IF(Pipeline!$M$14-INT(BG251)&gt;Pipeline!$M$15,"Reply due",""),""))</f>
        <v/>
      </c>
      <c r="BL251" s="22">
        <f>IF(AT251="","",IF(AND(ISNUMBER(AM251),ISNUMBER(BG251)),MAX(0,AM251-INT(BG251)),""))</f>
        <v/>
      </c>
      <c r="BM251" s="22">
        <f>IF(BI251=0,0,IF(AND(OR('Shift match'!$B$5="",ISNUMBER(SEARCH('Shift match'!$B$5,AY251))),OR('Shift match'!$B$6="",ISNUMBER(SEARCH('Shift match'!$B$6,BA251)))),1,0))</f>
        <v/>
      </c>
      <c r="BN251" s="22">
        <f>IF(BM251=1,SUM($BM$2:BM251),"")</f>
        <v/>
      </c>
      <c r="BO251" s="22">
        <f>IF(AT251="",0,IF(AX251="",0,IF(COUNTIF($AX$2:AX251,AX251)=1,1,0)))</f>
        <v/>
      </c>
      <c r="BP251" s="22">
        <f>IF(BO251=1,SUM($BO$2:BO251),"")</f>
        <v/>
      </c>
    </row>
    <row r="252">
      <c r="AK252" s="19" t="n"/>
      <c r="AL252" s="24" t="n"/>
      <c r="AM252" s="25" t="n"/>
      <c r="AN252" s="24" t="n"/>
      <c r="AO252" s="24" t="n"/>
      <c r="AP252" s="24" t="n"/>
      <c r="AQ252" s="24" t="n"/>
      <c r="AR252" s="24" t="n"/>
      <c r="AS252" s="19" t="n"/>
      <c r="AT252" s="22">
        <f>IFERROR(TRIM(INDEX($A252:$AJ252,MATCH(Lists!$L$2,$A$1:$AJ$1,0))&amp;""),"")</f>
        <v/>
      </c>
      <c r="AU252" s="22">
        <f>IF(AT252="","",IFERROR(TRIM(INDEX($A252:$AJ252,MATCH(Lists!$L$3,$A$1:$AJ$1,0))&amp;""),""))</f>
        <v/>
      </c>
      <c r="AV252" s="22">
        <f>IF(AT252="","",LOWER(IFERROR(TRIM(INDEX($A252:$AJ252,MATCH(Lists!$L$4,$A$1:$AJ$1,0))&amp;""),"")))</f>
        <v/>
      </c>
      <c r="AW252" s="22">
        <f>IF(AT252="","",IFERROR(TRIM(INDEX($A252:$AJ252,MATCH(Lists!$L$5,$A$1:$AJ$1,0))&amp;""),""))</f>
        <v/>
      </c>
      <c r="AX252" s="22">
        <f>IF(AT252="","",IFERROR(TRIM(INDEX($A252:$AJ252,MATCH(Lists!$L$6,$A$1:$AJ$1,0))&amp;""),""))</f>
        <v/>
      </c>
      <c r="AY252" s="22">
        <f>IF(AT252="","",IFERROR(TRIM(INDEX($A252:$AJ252,MATCH(Lists!$L$7,$A$1:$AJ$1,0))&amp;""),""))</f>
        <v/>
      </c>
      <c r="AZ252" s="22">
        <f>IF(AT252="","",IFERROR(TRIM(INDEX($A252:$AJ252,MATCH(Lists!$L$8,$A$1:$AJ$1,0))&amp;""),""))</f>
        <v/>
      </c>
      <c r="BA252" s="22">
        <f>IF(AT252="","",IFERROR(TRIM(INDEX($A252:$AJ252,MATCH(Lists!$L$9,$A$1:$AJ$1,0))&amp;""),""))</f>
        <v/>
      </c>
      <c r="BB252" s="22">
        <f>IF(AT252="","",IFERROR(TRIM(INDEX($A252:$AJ252,MATCH(Lists!$L$10,$A$1:$AJ$1,0))&amp;""),""))</f>
        <v/>
      </c>
      <c r="BC252" s="22">
        <f>IF(AT252="","",IFERROR(TRIM(INDEX($A252:$AJ252,MATCH(Lists!$L$11,$A$1:$AJ$1,0))&amp;""),""))</f>
        <v/>
      </c>
      <c r="BD252" s="22">
        <f>IF(AT252="","",IFERROR(TRIM(INDEX($A252:$AJ252,MATCH(Lists!$L$12,$A$1:$AJ$1,0))&amp;""),""))</f>
        <v/>
      </c>
      <c r="BE252" s="23">
        <f>IF(AT252="","",IFERROR(IF(TRIM(INDEX($A252:$AJ252,MATCH(Lists!$L$13,$A$1:$AJ$1,0))&amp;"")="","",IF(ISNUMBER(INDEX($A252:$AJ252,MATCH(Lists!$L$13,$A$1:$AJ$1,0))),INT(INDEX($A252:$AJ252,MATCH(Lists!$L$13,$A$1:$AJ$1,0))),DATE(VALUE(LEFT(INDEX($A252:$AJ252,MATCH(Lists!$L$13,$A$1:$AJ$1,0)),4)),VALUE(MID(INDEX($A252:$AJ252,MATCH(Lists!$L$13,$A$1:$AJ$1,0)),6,2)),VALUE(MID(INDEX($A252:$AJ252,MATCH(Lists!$L$13,$A$1:$AJ$1,0)),9,2))))),""))</f>
        <v/>
      </c>
      <c r="BF252" s="22">
        <f>IF(AT252="","",IFERROR(TRIM(INDEX($A252:$AJ252,MATCH(Lists!$L$14,$A$1:$AJ$1,0))&amp;""),""))</f>
        <v/>
      </c>
      <c r="BG252" s="23">
        <f>IF(AT252="","",IFERROR(IF(ISNUMBER(INDEX($A252:$AJ252,MATCH(Lists!$L$15,$A$1:$AJ$1,0))),INDEX($A252:$AJ252,MATCH(Lists!$L$15,$A$1:$AJ$1,0)),DATE(VALUE(LEFT(IFERROR(TRIM(INDEX($A252:$AJ252,MATCH(Lists!$L$15,$A$1:$AJ$1,0))&amp;""),""),4)),VALUE(MID(IFERROR(TRIM(INDEX($A252:$AJ252,MATCH(Lists!$L$15,$A$1:$AJ$1,0))&amp;""),""),6,2)),VALUE(MID(IFERROR(TRIM(INDEX($A252:$AJ252,MATCH(Lists!$L$15,$A$1:$AJ$1,0))&amp;""),""),9,2)))+TIME(VALUE(MID(IFERROR(TRIM(INDEX($A252:$AJ252,MATCH(Lists!$L$15,$A$1:$AJ$1,0))&amp;""),""),12,2)),VALUE(MID(IFERROR(TRIM(INDEX($A252:$AJ252,MATCH(Lists!$L$15,$A$1:$AJ$1,0))&amp;""),""),15,2)),VALUE(MID(IFERROR(TRIM(INDEX($A252:$AJ252,MATCH(Lists!$L$15,$A$1:$AJ$1,0))&amp;""),""),18,2)))),""))</f>
        <v/>
      </c>
      <c r="BH252" s="22">
        <f>IF(AT252="","",IF(AL252="","New",AL252))</f>
        <v/>
      </c>
      <c r="BI252" s="22">
        <f>IF(AT252="",0,IF(OR(BH252="Hired",BH252="Not now"),0,1))</f>
        <v/>
      </c>
      <c r="BJ252" s="22">
        <f>IF(AT252="","",IF(COUNTIF(AN252:AQ252,"No")&gt;0,"Has a No",IF(COUNTIF(AN252:AQ252,"Yes")=4,"All yes","Still checking")))</f>
        <v/>
      </c>
      <c r="BK252" s="22">
        <f>IF(AT252="","",IF(AND(BH252="New",NOT(ISNUMBER(AM252)),ISNUMBER(BG252)),IF(Pipeline!$M$14-INT(BG252)&gt;Pipeline!$M$15,"Reply due",""),""))</f>
        <v/>
      </c>
      <c r="BL252" s="22">
        <f>IF(AT252="","",IF(AND(ISNUMBER(AM252),ISNUMBER(BG252)),MAX(0,AM252-INT(BG252)),""))</f>
        <v/>
      </c>
      <c r="BM252" s="22">
        <f>IF(BI252=0,0,IF(AND(OR('Shift match'!$B$5="",ISNUMBER(SEARCH('Shift match'!$B$5,AY252))),OR('Shift match'!$B$6="",ISNUMBER(SEARCH('Shift match'!$B$6,BA252)))),1,0))</f>
        <v/>
      </c>
      <c r="BN252" s="22">
        <f>IF(BM252=1,SUM($BM$2:BM252),"")</f>
        <v/>
      </c>
      <c r="BO252" s="22">
        <f>IF(AT252="",0,IF(AX252="",0,IF(COUNTIF($AX$2:AX252,AX252)=1,1,0)))</f>
        <v/>
      </c>
      <c r="BP252" s="22">
        <f>IF(BO252=1,SUM($BO$2:BO252),"")</f>
        <v/>
      </c>
    </row>
    <row r="253">
      <c r="AK253" s="19" t="n"/>
      <c r="AL253" s="24" t="n"/>
      <c r="AM253" s="25" t="n"/>
      <c r="AN253" s="24" t="n"/>
      <c r="AO253" s="24" t="n"/>
      <c r="AP253" s="24" t="n"/>
      <c r="AQ253" s="24" t="n"/>
      <c r="AR253" s="24" t="n"/>
      <c r="AS253" s="19" t="n"/>
      <c r="AT253" s="22">
        <f>IFERROR(TRIM(INDEX($A253:$AJ253,MATCH(Lists!$L$2,$A$1:$AJ$1,0))&amp;""),"")</f>
        <v/>
      </c>
      <c r="AU253" s="22">
        <f>IF(AT253="","",IFERROR(TRIM(INDEX($A253:$AJ253,MATCH(Lists!$L$3,$A$1:$AJ$1,0))&amp;""),""))</f>
        <v/>
      </c>
      <c r="AV253" s="22">
        <f>IF(AT253="","",LOWER(IFERROR(TRIM(INDEX($A253:$AJ253,MATCH(Lists!$L$4,$A$1:$AJ$1,0))&amp;""),"")))</f>
        <v/>
      </c>
      <c r="AW253" s="22">
        <f>IF(AT253="","",IFERROR(TRIM(INDEX($A253:$AJ253,MATCH(Lists!$L$5,$A$1:$AJ$1,0))&amp;""),""))</f>
        <v/>
      </c>
      <c r="AX253" s="22">
        <f>IF(AT253="","",IFERROR(TRIM(INDEX($A253:$AJ253,MATCH(Lists!$L$6,$A$1:$AJ$1,0))&amp;""),""))</f>
        <v/>
      </c>
      <c r="AY253" s="22">
        <f>IF(AT253="","",IFERROR(TRIM(INDEX($A253:$AJ253,MATCH(Lists!$L$7,$A$1:$AJ$1,0))&amp;""),""))</f>
        <v/>
      </c>
      <c r="AZ253" s="22">
        <f>IF(AT253="","",IFERROR(TRIM(INDEX($A253:$AJ253,MATCH(Lists!$L$8,$A$1:$AJ$1,0))&amp;""),""))</f>
        <v/>
      </c>
      <c r="BA253" s="22">
        <f>IF(AT253="","",IFERROR(TRIM(INDEX($A253:$AJ253,MATCH(Lists!$L$9,$A$1:$AJ$1,0))&amp;""),""))</f>
        <v/>
      </c>
      <c r="BB253" s="22">
        <f>IF(AT253="","",IFERROR(TRIM(INDEX($A253:$AJ253,MATCH(Lists!$L$10,$A$1:$AJ$1,0))&amp;""),""))</f>
        <v/>
      </c>
      <c r="BC253" s="22">
        <f>IF(AT253="","",IFERROR(TRIM(INDEX($A253:$AJ253,MATCH(Lists!$L$11,$A$1:$AJ$1,0))&amp;""),""))</f>
        <v/>
      </c>
      <c r="BD253" s="22">
        <f>IF(AT253="","",IFERROR(TRIM(INDEX($A253:$AJ253,MATCH(Lists!$L$12,$A$1:$AJ$1,0))&amp;""),""))</f>
        <v/>
      </c>
      <c r="BE253" s="23">
        <f>IF(AT253="","",IFERROR(IF(TRIM(INDEX($A253:$AJ253,MATCH(Lists!$L$13,$A$1:$AJ$1,0))&amp;"")="","",IF(ISNUMBER(INDEX($A253:$AJ253,MATCH(Lists!$L$13,$A$1:$AJ$1,0))),INT(INDEX($A253:$AJ253,MATCH(Lists!$L$13,$A$1:$AJ$1,0))),DATE(VALUE(LEFT(INDEX($A253:$AJ253,MATCH(Lists!$L$13,$A$1:$AJ$1,0)),4)),VALUE(MID(INDEX($A253:$AJ253,MATCH(Lists!$L$13,$A$1:$AJ$1,0)),6,2)),VALUE(MID(INDEX($A253:$AJ253,MATCH(Lists!$L$13,$A$1:$AJ$1,0)),9,2))))),""))</f>
        <v/>
      </c>
      <c r="BF253" s="22">
        <f>IF(AT253="","",IFERROR(TRIM(INDEX($A253:$AJ253,MATCH(Lists!$L$14,$A$1:$AJ$1,0))&amp;""),""))</f>
        <v/>
      </c>
      <c r="BG253" s="23">
        <f>IF(AT253="","",IFERROR(IF(ISNUMBER(INDEX($A253:$AJ253,MATCH(Lists!$L$15,$A$1:$AJ$1,0))),INDEX($A253:$AJ253,MATCH(Lists!$L$15,$A$1:$AJ$1,0)),DATE(VALUE(LEFT(IFERROR(TRIM(INDEX($A253:$AJ253,MATCH(Lists!$L$15,$A$1:$AJ$1,0))&amp;""),""),4)),VALUE(MID(IFERROR(TRIM(INDEX($A253:$AJ253,MATCH(Lists!$L$15,$A$1:$AJ$1,0))&amp;""),""),6,2)),VALUE(MID(IFERROR(TRIM(INDEX($A253:$AJ253,MATCH(Lists!$L$15,$A$1:$AJ$1,0))&amp;""),""),9,2)))+TIME(VALUE(MID(IFERROR(TRIM(INDEX($A253:$AJ253,MATCH(Lists!$L$15,$A$1:$AJ$1,0))&amp;""),""),12,2)),VALUE(MID(IFERROR(TRIM(INDEX($A253:$AJ253,MATCH(Lists!$L$15,$A$1:$AJ$1,0))&amp;""),""),15,2)),VALUE(MID(IFERROR(TRIM(INDEX($A253:$AJ253,MATCH(Lists!$L$15,$A$1:$AJ$1,0))&amp;""),""),18,2)))),""))</f>
        <v/>
      </c>
      <c r="BH253" s="22">
        <f>IF(AT253="","",IF(AL253="","New",AL253))</f>
        <v/>
      </c>
      <c r="BI253" s="22">
        <f>IF(AT253="",0,IF(OR(BH253="Hired",BH253="Not now"),0,1))</f>
        <v/>
      </c>
      <c r="BJ253" s="22">
        <f>IF(AT253="","",IF(COUNTIF(AN253:AQ253,"No")&gt;0,"Has a No",IF(COUNTIF(AN253:AQ253,"Yes")=4,"All yes","Still checking")))</f>
        <v/>
      </c>
      <c r="BK253" s="22">
        <f>IF(AT253="","",IF(AND(BH253="New",NOT(ISNUMBER(AM253)),ISNUMBER(BG253)),IF(Pipeline!$M$14-INT(BG253)&gt;Pipeline!$M$15,"Reply due",""),""))</f>
        <v/>
      </c>
      <c r="BL253" s="22">
        <f>IF(AT253="","",IF(AND(ISNUMBER(AM253),ISNUMBER(BG253)),MAX(0,AM253-INT(BG253)),""))</f>
        <v/>
      </c>
      <c r="BM253" s="22">
        <f>IF(BI253=0,0,IF(AND(OR('Shift match'!$B$5="",ISNUMBER(SEARCH('Shift match'!$B$5,AY253))),OR('Shift match'!$B$6="",ISNUMBER(SEARCH('Shift match'!$B$6,BA253)))),1,0))</f>
        <v/>
      </c>
      <c r="BN253" s="22">
        <f>IF(BM253=1,SUM($BM$2:BM253),"")</f>
        <v/>
      </c>
      <c r="BO253" s="22">
        <f>IF(AT253="",0,IF(AX253="",0,IF(COUNTIF($AX$2:AX253,AX253)=1,1,0)))</f>
        <v/>
      </c>
      <c r="BP253" s="22">
        <f>IF(BO253=1,SUM($BO$2:BO253),"")</f>
        <v/>
      </c>
    </row>
    <row r="254">
      <c r="AK254" s="19" t="n"/>
      <c r="AL254" s="24" t="n"/>
      <c r="AM254" s="25" t="n"/>
      <c r="AN254" s="24" t="n"/>
      <c r="AO254" s="24" t="n"/>
      <c r="AP254" s="24" t="n"/>
      <c r="AQ254" s="24" t="n"/>
      <c r="AR254" s="24" t="n"/>
      <c r="AS254" s="19" t="n"/>
      <c r="AT254" s="22">
        <f>IFERROR(TRIM(INDEX($A254:$AJ254,MATCH(Lists!$L$2,$A$1:$AJ$1,0))&amp;""),"")</f>
        <v/>
      </c>
      <c r="AU254" s="22">
        <f>IF(AT254="","",IFERROR(TRIM(INDEX($A254:$AJ254,MATCH(Lists!$L$3,$A$1:$AJ$1,0))&amp;""),""))</f>
        <v/>
      </c>
      <c r="AV254" s="22">
        <f>IF(AT254="","",LOWER(IFERROR(TRIM(INDEX($A254:$AJ254,MATCH(Lists!$L$4,$A$1:$AJ$1,0))&amp;""),"")))</f>
        <v/>
      </c>
      <c r="AW254" s="22">
        <f>IF(AT254="","",IFERROR(TRIM(INDEX($A254:$AJ254,MATCH(Lists!$L$5,$A$1:$AJ$1,0))&amp;""),""))</f>
        <v/>
      </c>
      <c r="AX254" s="22">
        <f>IF(AT254="","",IFERROR(TRIM(INDEX($A254:$AJ254,MATCH(Lists!$L$6,$A$1:$AJ$1,0))&amp;""),""))</f>
        <v/>
      </c>
      <c r="AY254" s="22">
        <f>IF(AT254="","",IFERROR(TRIM(INDEX($A254:$AJ254,MATCH(Lists!$L$7,$A$1:$AJ$1,0))&amp;""),""))</f>
        <v/>
      </c>
      <c r="AZ254" s="22">
        <f>IF(AT254="","",IFERROR(TRIM(INDEX($A254:$AJ254,MATCH(Lists!$L$8,$A$1:$AJ$1,0))&amp;""),""))</f>
        <v/>
      </c>
      <c r="BA254" s="22">
        <f>IF(AT254="","",IFERROR(TRIM(INDEX($A254:$AJ254,MATCH(Lists!$L$9,$A$1:$AJ$1,0))&amp;""),""))</f>
        <v/>
      </c>
      <c r="BB254" s="22">
        <f>IF(AT254="","",IFERROR(TRIM(INDEX($A254:$AJ254,MATCH(Lists!$L$10,$A$1:$AJ$1,0))&amp;""),""))</f>
        <v/>
      </c>
      <c r="BC254" s="22">
        <f>IF(AT254="","",IFERROR(TRIM(INDEX($A254:$AJ254,MATCH(Lists!$L$11,$A$1:$AJ$1,0))&amp;""),""))</f>
        <v/>
      </c>
      <c r="BD254" s="22">
        <f>IF(AT254="","",IFERROR(TRIM(INDEX($A254:$AJ254,MATCH(Lists!$L$12,$A$1:$AJ$1,0))&amp;""),""))</f>
        <v/>
      </c>
      <c r="BE254" s="23">
        <f>IF(AT254="","",IFERROR(IF(TRIM(INDEX($A254:$AJ254,MATCH(Lists!$L$13,$A$1:$AJ$1,0))&amp;"")="","",IF(ISNUMBER(INDEX($A254:$AJ254,MATCH(Lists!$L$13,$A$1:$AJ$1,0))),INT(INDEX($A254:$AJ254,MATCH(Lists!$L$13,$A$1:$AJ$1,0))),DATE(VALUE(LEFT(INDEX($A254:$AJ254,MATCH(Lists!$L$13,$A$1:$AJ$1,0)),4)),VALUE(MID(INDEX($A254:$AJ254,MATCH(Lists!$L$13,$A$1:$AJ$1,0)),6,2)),VALUE(MID(INDEX($A254:$AJ254,MATCH(Lists!$L$13,$A$1:$AJ$1,0)),9,2))))),""))</f>
        <v/>
      </c>
      <c r="BF254" s="22">
        <f>IF(AT254="","",IFERROR(TRIM(INDEX($A254:$AJ254,MATCH(Lists!$L$14,$A$1:$AJ$1,0))&amp;""),""))</f>
        <v/>
      </c>
      <c r="BG254" s="23">
        <f>IF(AT254="","",IFERROR(IF(ISNUMBER(INDEX($A254:$AJ254,MATCH(Lists!$L$15,$A$1:$AJ$1,0))),INDEX($A254:$AJ254,MATCH(Lists!$L$15,$A$1:$AJ$1,0)),DATE(VALUE(LEFT(IFERROR(TRIM(INDEX($A254:$AJ254,MATCH(Lists!$L$15,$A$1:$AJ$1,0))&amp;""),""),4)),VALUE(MID(IFERROR(TRIM(INDEX($A254:$AJ254,MATCH(Lists!$L$15,$A$1:$AJ$1,0))&amp;""),""),6,2)),VALUE(MID(IFERROR(TRIM(INDEX($A254:$AJ254,MATCH(Lists!$L$15,$A$1:$AJ$1,0))&amp;""),""),9,2)))+TIME(VALUE(MID(IFERROR(TRIM(INDEX($A254:$AJ254,MATCH(Lists!$L$15,$A$1:$AJ$1,0))&amp;""),""),12,2)),VALUE(MID(IFERROR(TRIM(INDEX($A254:$AJ254,MATCH(Lists!$L$15,$A$1:$AJ$1,0))&amp;""),""),15,2)),VALUE(MID(IFERROR(TRIM(INDEX($A254:$AJ254,MATCH(Lists!$L$15,$A$1:$AJ$1,0))&amp;""),""),18,2)))),""))</f>
        <v/>
      </c>
      <c r="BH254" s="22">
        <f>IF(AT254="","",IF(AL254="","New",AL254))</f>
        <v/>
      </c>
      <c r="BI254" s="22">
        <f>IF(AT254="",0,IF(OR(BH254="Hired",BH254="Not now"),0,1))</f>
        <v/>
      </c>
      <c r="BJ254" s="22">
        <f>IF(AT254="","",IF(COUNTIF(AN254:AQ254,"No")&gt;0,"Has a No",IF(COUNTIF(AN254:AQ254,"Yes")=4,"All yes","Still checking")))</f>
        <v/>
      </c>
      <c r="BK254" s="22">
        <f>IF(AT254="","",IF(AND(BH254="New",NOT(ISNUMBER(AM254)),ISNUMBER(BG254)),IF(Pipeline!$M$14-INT(BG254)&gt;Pipeline!$M$15,"Reply due",""),""))</f>
        <v/>
      </c>
      <c r="BL254" s="22">
        <f>IF(AT254="","",IF(AND(ISNUMBER(AM254),ISNUMBER(BG254)),MAX(0,AM254-INT(BG254)),""))</f>
        <v/>
      </c>
      <c r="BM254" s="22">
        <f>IF(BI254=0,0,IF(AND(OR('Shift match'!$B$5="",ISNUMBER(SEARCH('Shift match'!$B$5,AY254))),OR('Shift match'!$B$6="",ISNUMBER(SEARCH('Shift match'!$B$6,BA254)))),1,0))</f>
        <v/>
      </c>
      <c r="BN254" s="22">
        <f>IF(BM254=1,SUM($BM$2:BM254),"")</f>
        <v/>
      </c>
      <c r="BO254" s="22">
        <f>IF(AT254="",0,IF(AX254="",0,IF(COUNTIF($AX$2:AX254,AX254)=1,1,0)))</f>
        <v/>
      </c>
      <c r="BP254" s="22">
        <f>IF(BO254=1,SUM($BO$2:BO254),"")</f>
        <v/>
      </c>
    </row>
    <row r="255">
      <c r="AK255" s="19" t="n"/>
      <c r="AL255" s="24" t="n"/>
      <c r="AM255" s="25" t="n"/>
      <c r="AN255" s="24" t="n"/>
      <c r="AO255" s="24" t="n"/>
      <c r="AP255" s="24" t="n"/>
      <c r="AQ255" s="24" t="n"/>
      <c r="AR255" s="24" t="n"/>
      <c r="AS255" s="19" t="n"/>
      <c r="AT255" s="22">
        <f>IFERROR(TRIM(INDEX($A255:$AJ255,MATCH(Lists!$L$2,$A$1:$AJ$1,0))&amp;""),"")</f>
        <v/>
      </c>
      <c r="AU255" s="22">
        <f>IF(AT255="","",IFERROR(TRIM(INDEX($A255:$AJ255,MATCH(Lists!$L$3,$A$1:$AJ$1,0))&amp;""),""))</f>
        <v/>
      </c>
      <c r="AV255" s="22">
        <f>IF(AT255="","",LOWER(IFERROR(TRIM(INDEX($A255:$AJ255,MATCH(Lists!$L$4,$A$1:$AJ$1,0))&amp;""),"")))</f>
        <v/>
      </c>
      <c r="AW255" s="22">
        <f>IF(AT255="","",IFERROR(TRIM(INDEX($A255:$AJ255,MATCH(Lists!$L$5,$A$1:$AJ$1,0))&amp;""),""))</f>
        <v/>
      </c>
      <c r="AX255" s="22">
        <f>IF(AT255="","",IFERROR(TRIM(INDEX($A255:$AJ255,MATCH(Lists!$L$6,$A$1:$AJ$1,0))&amp;""),""))</f>
        <v/>
      </c>
      <c r="AY255" s="22">
        <f>IF(AT255="","",IFERROR(TRIM(INDEX($A255:$AJ255,MATCH(Lists!$L$7,$A$1:$AJ$1,0))&amp;""),""))</f>
        <v/>
      </c>
      <c r="AZ255" s="22">
        <f>IF(AT255="","",IFERROR(TRIM(INDEX($A255:$AJ255,MATCH(Lists!$L$8,$A$1:$AJ$1,0))&amp;""),""))</f>
        <v/>
      </c>
      <c r="BA255" s="22">
        <f>IF(AT255="","",IFERROR(TRIM(INDEX($A255:$AJ255,MATCH(Lists!$L$9,$A$1:$AJ$1,0))&amp;""),""))</f>
        <v/>
      </c>
      <c r="BB255" s="22">
        <f>IF(AT255="","",IFERROR(TRIM(INDEX($A255:$AJ255,MATCH(Lists!$L$10,$A$1:$AJ$1,0))&amp;""),""))</f>
        <v/>
      </c>
      <c r="BC255" s="22">
        <f>IF(AT255="","",IFERROR(TRIM(INDEX($A255:$AJ255,MATCH(Lists!$L$11,$A$1:$AJ$1,0))&amp;""),""))</f>
        <v/>
      </c>
      <c r="BD255" s="22">
        <f>IF(AT255="","",IFERROR(TRIM(INDEX($A255:$AJ255,MATCH(Lists!$L$12,$A$1:$AJ$1,0))&amp;""),""))</f>
        <v/>
      </c>
      <c r="BE255" s="23">
        <f>IF(AT255="","",IFERROR(IF(TRIM(INDEX($A255:$AJ255,MATCH(Lists!$L$13,$A$1:$AJ$1,0))&amp;"")="","",IF(ISNUMBER(INDEX($A255:$AJ255,MATCH(Lists!$L$13,$A$1:$AJ$1,0))),INT(INDEX($A255:$AJ255,MATCH(Lists!$L$13,$A$1:$AJ$1,0))),DATE(VALUE(LEFT(INDEX($A255:$AJ255,MATCH(Lists!$L$13,$A$1:$AJ$1,0)),4)),VALUE(MID(INDEX($A255:$AJ255,MATCH(Lists!$L$13,$A$1:$AJ$1,0)),6,2)),VALUE(MID(INDEX($A255:$AJ255,MATCH(Lists!$L$13,$A$1:$AJ$1,0)),9,2))))),""))</f>
        <v/>
      </c>
      <c r="BF255" s="22">
        <f>IF(AT255="","",IFERROR(TRIM(INDEX($A255:$AJ255,MATCH(Lists!$L$14,$A$1:$AJ$1,0))&amp;""),""))</f>
        <v/>
      </c>
      <c r="BG255" s="23">
        <f>IF(AT255="","",IFERROR(IF(ISNUMBER(INDEX($A255:$AJ255,MATCH(Lists!$L$15,$A$1:$AJ$1,0))),INDEX($A255:$AJ255,MATCH(Lists!$L$15,$A$1:$AJ$1,0)),DATE(VALUE(LEFT(IFERROR(TRIM(INDEX($A255:$AJ255,MATCH(Lists!$L$15,$A$1:$AJ$1,0))&amp;""),""),4)),VALUE(MID(IFERROR(TRIM(INDEX($A255:$AJ255,MATCH(Lists!$L$15,$A$1:$AJ$1,0))&amp;""),""),6,2)),VALUE(MID(IFERROR(TRIM(INDEX($A255:$AJ255,MATCH(Lists!$L$15,$A$1:$AJ$1,0))&amp;""),""),9,2)))+TIME(VALUE(MID(IFERROR(TRIM(INDEX($A255:$AJ255,MATCH(Lists!$L$15,$A$1:$AJ$1,0))&amp;""),""),12,2)),VALUE(MID(IFERROR(TRIM(INDEX($A255:$AJ255,MATCH(Lists!$L$15,$A$1:$AJ$1,0))&amp;""),""),15,2)),VALUE(MID(IFERROR(TRIM(INDEX($A255:$AJ255,MATCH(Lists!$L$15,$A$1:$AJ$1,0))&amp;""),""),18,2)))),""))</f>
        <v/>
      </c>
      <c r="BH255" s="22">
        <f>IF(AT255="","",IF(AL255="","New",AL255))</f>
        <v/>
      </c>
      <c r="BI255" s="22">
        <f>IF(AT255="",0,IF(OR(BH255="Hired",BH255="Not now"),0,1))</f>
        <v/>
      </c>
      <c r="BJ255" s="22">
        <f>IF(AT255="","",IF(COUNTIF(AN255:AQ255,"No")&gt;0,"Has a No",IF(COUNTIF(AN255:AQ255,"Yes")=4,"All yes","Still checking")))</f>
        <v/>
      </c>
      <c r="BK255" s="22">
        <f>IF(AT255="","",IF(AND(BH255="New",NOT(ISNUMBER(AM255)),ISNUMBER(BG255)),IF(Pipeline!$M$14-INT(BG255)&gt;Pipeline!$M$15,"Reply due",""),""))</f>
        <v/>
      </c>
      <c r="BL255" s="22">
        <f>IF(AT255="","",IF(AND(ISNUMBER(AM255),ISNUMBER(BG255)),MAX(0,AM255-INT(BG255)),""))</f>
        <v/>
      </c>
      <c r="BM255" s="22">
        <f>IF(BI255=0,0,IF(AND(OR('Shift match'!$B$5="",ISNUMBER(SEARCH('Shift match'!$B$5,AY255))),OR('Shift match'!$B$6="",ISNUMBER(SEARCH('Shift match'!$B$6,BA255)))),1,0))</f>
        <v/>
      </c>
      <c r="BN255" s="22">
        <f>IF(BM255=1,SUM($BM$2:BM255),"")</f>
        <v/>
      </c>
      <c r="BO255" s="22">
        <f>IF(AT255="",0,IF(AX255="",0,IF(COUNTIF($AX$2:AX255,AX255)=1,1,0)))</f>
        <v/>
      </c>
      <c r="BP255" s="22">
        <f>IF(BO255=1,SUM($BO$2:BO255),"")</f>
        <v/>
      </c>
    </row>
    <row r="256">
      <c r="AK256" s="19" t="n"/>
      <c r="AL256" s="24" t="n"/>
      <c r="AM256" s="25" t="n"/>
      <c r="AN256" s="24" t="n"/>
      <c r="AO256" s="24" t="n"/>
      <c r="AP256" s="24" t="n"/>
      <c r="AQ256" s="24" t="n"/>
      <c r="AR256" s="24" t="n"/>
      <c r="AS256" s="19" t="n"/>
      <c r="AT256" s="22">
        <f>IFERROR(TRIM(INDEX($A256:$AJ256,MATCH(Lists!$L$2,$A$1:$AJ$1,0))&amp;""),"")</f>
        <v/>
      </c>
      <c r="AU256" s="22">
        <f>IF(AT256="","",IFERROR(TRIM(INDEX($A256:$AJ256,MATCH(Lists!$L$3,$A$1:$AJ$1,0))&amp;""),""))</f>
        <v/>
      </c>
      <c r="AV256" s="22">
        <f>IF(AT256="","",LOWER(IFERROR(TRIM(INDEX($A256:$AJ256,MATCH(Lists!$L$4,$A$1:$AJ$1,0))&amp;""),"")))</f>
        <v/>
      </c>
      <c r="AW256" s="22">
        <f>IF(AT256="","",IFERROR(TRIM(INDEX($A256:$AJ256,MATCH(Lists!$L$5,$A$1:$AJ$1,0))&amp;""),""))</f>
        <v/>
      </c>
      <c r="AX256" s="22">
        <f>IF(AT256="","",IFERROR(TRIM(INDEX($A256:$AJ256,MATCH(Lists!$L$6,$A$1:$AJ$1,0))&amp;""),""))</f>
        <v/>
      </c>
      <c r="AY256" s="22">
        <f>IF(AT256="","",IFERROR(TRIM(INDEX($A256:$AJ256,MATCH(Lists!$L$7,$A$1:$AJ$1,0))&amp;""),""))</f>
        <v/>
      </c>
      <c r="AZ256" s="22">
        <f>IF(AT256="","",IFERROR(TRIM(INDEX($A256:$AJ256,MATCH(Lists!$L$8,$A$1:$AJ$1,0))&amp;""),""))</f>
        <v/>
      </c>
      <c r="BA256" s="22">
        <f>IF(AT256="","",IFERROR(TRIM(INDEX($A256:$AJ256,MATCH(Lists!$L$9,$A$1:$AJ$1,0))&amp;""),""))</f>
        <v/>
      </c>
      <c r="BB256" s="22">
        <f>IF(AT256="","",IFERROR(TRIM(INDEX($A256:$AJ256,MATCH(Lists!$L$10,$A$1:$AJ$1,0))&amp;""),""))</f>
        <v/>
      </c>
      <c r="BC256" s="22">
        <f>IF(AT256="","",IFERROR(TRIM(INDEX($A256:$AJ256,MATCH(Lists!$L$11,$A$1:$AJ$1,0))&amp;""),""))</f>
        <v/>
      </c>
      <c r="BD256" s="22">
        <f>IF(AT256="","",IFERROR(TRIM(INDEX($A256:$AJ256,MATCH(Lists!$L$12,$A$1:$AJ$1,0))&amp;""),""))</f>
        <v/>
      </c>
      <c r="BE256" s="23">
        <f>IF(AT256="","",IFERROR(IF(TRIM(INDEX($A256:$AJ256,MATCH(Lists!$L$13,$A$1:$AJ$1,0))&amp;"")="","",IF(ISNUMBER(INDEX($A256:$AJ256,MATCH(Lists!$L$13,$A$1:$AJ$1,0))),INT(INDEX($A256:$AJ256,MATCH(Lists!$L$13,$A$1:$AJ$1,0))),DATE(VALUE(LEFT(INDEX($A256:$AJ256,MATCH(Lists!$L$13,$A$1:$AJ$1,0)),4)),VALUE(MID(INDEX($A256:$AJ256,MATCH(Lists!$L$13,$A$1:$AJ$1,0)),6,2)),VALUE(MID(INDEX($A256:$AJ256,MATCH(Lists!$L$13,$A$1:$AJ$1,0)),9,2))))),""))</f>
        <v/>
      </c>
      <c r="BF256" s="22">
        <f>IF(AT256="","",IFERROR(TRIM(INDEX($A256:$AJ256,MATCH(Lists!$L$14,$A$1:$AJ$1,0))&amp;""),""))</f>
        <v/>
      </c>
      <c r="BG256" s="23">
        <f>IF(AT256="","",IFERROR(IF(ISNUMBER(INDEX($A256:$AJ256,MATCH(Lists!$L$15,$A$1:$AJ$1,0))),INDEX($A256:$AJ256,MATCH(Lists!$L$15,$A$1:$AJ$1,0)),DATE(VALUE(LEFT(IFERROR(TRIM(INDEX($A256:$AJ256,MATCH(Lists!$L$15,$A$1:$AJ$1,0))&amp;""),""),4)),VALUE(MID(IFERROR(TRIM(INDEX($A256:$AJ256,MATCH(Lists!$L$15,$A$1:$AJ$1,0))&amp;""),""),6,2)),VALUE(MID(IFERROR(TRIM(INDEX($A256:$AJ256,MATCH(Lists!$L$15,$A$1:$AJ$1,0))&amp;""),""),9,2)))+TIME(VALUE(MID(IFERROR(TRIM(INDEX($A256:$AJ256,MATCH(Lists!$L$15,$A$1:$AJ$1,0))&amp;""),""),12,2)),VALUE(MID(IFERROR(TRIM(INDEX($A256:$AJ256,MATCH(Lists!$L$15,$A$1:$AJ$1,0))&amp;""),""),15,2)),VALUE(MID(IFERROR(TRIM(INDEX($A256:$AJ256,MATCH(Lists!$L$15,$A$1:$AJ$1,0))&amp;""),""),18,2)))),""))</f>
        <v/>
      </c>
      <c r="BH256" s="22">
        <f>IF(AT256="","",IF(AL256="","New",AL256))</f>
        <v/>
      </c>
      <c r="BI256" s="22">
        <f>IF(AT256="",0,IF(OR(BH256="Hired",BH256="Not now"),0,1))</f>
        <v/>
      </c>
      <c r="BJ256" s="22">
        <f>IF(AT256="","",IF(COUNTIF(AN256:AQ256,"No")&gt;0,"Has a No",IF(COUNTIF(AN256:AQ256,"Yes")=4,"All yes","Still checking")))</f>
        <v/>
      </c>
      <c r="BK256" s="22">
        <f>IF(AT256="","",IF(AND(BH256="New",NOT(ISNUMBER(AM256)),ISNUMBER(BG256)),IF(Pipeline!$M$14-INT(BG256)&gt;Pipeline!$M$15,"Reply due",""),""))</f>
        <v/>
      </c>
      <c r="BL256" s="22">
        <f>IF(AT256="","",IF(AND(ISNUMBER(AM256),ISNUMBER(BG256)),MAX(0,AM256-INT(BG256)),""))</f>
        <v/>
      </c>
      <c r="BM256" s="22">
        <f>IF(BI256=0,0,IF(AND(OR('Shift match'!$B$5="",ISNUMBER(SEARCH('Shift match'!$B$5,AY256))),OR('Shift match'!$B$6="",ISNUMBER(SEARCH('Shift match'!$B$6,BA256)))),1,0))</f>
        <v/>
      </c>
      <c r="BN256" s="22">
        <f>IF(BM256=1,SUM($BM$2:BM256),"")</f>
        <v/>
      </c>
      <c r="BO256" s="22">
        <f>IF(AT256="",0,IF(AX256="",0,IF(COUNTIF($AX$2:AX256,AX256)=1,1,0)))</f>
        <v/>
      </c>
      <c r="BP256" s="22">
        <f>IF(BO256=1,SUM($BO$2:BO256),"")</f>
        <v/>
      </c>
    </row>
    <row r="257">
      <c r="AK257" s="19" t="n"/>
      <c r="AL257" s="24" t="n"/>
      <c r="AM257" s="25" t="n"/>
      <c r="AN257" s="24" t="n"/>
      <c r="AO257" s="24" t="n"/>
      <c r="AP257" s="24" t="n"/>
      <c r="AQ257" s="24" t="n"/>
      <c r="AR257" s="24" t="n"/>
      <c r="AS257" s="19" t="n"/>
      <c r="AT257" s="22">
        <f>IFERROR(TRIM(INDEX($A257:$AJ257,MATCH(Lists!$L$2,$A$1:$AJ$1,0))&amp;""),"")</f>
        <v/>
      </c>
      <c r="AU257" s="22">
        <f>IF(AT257="","",IFERROR(TRIM(INDEX($A257:$AJ257,MATCH(Lists!$L$3,$A$1:$AJ$1,0))&amp;""),""))</f>
        <v/>
      </c>
      <c r="AV257" s="22">
        <f>IF(AT257="","",LOWER(IFERROR(TRIM(INDEX($A257:$AJ257,MATCH(Lists!$L$4,$A$1:$AJ$1,0))&amp;""),"")))</f>
        <v/>
      </c>
      <c r="AW257" s="22">
        <f>IF(AT257="","",IFERROR(TRIM(INDEX($A257:$AJ257,MATCH(Lists!$L$5,$A$1:$AJ$1,0))&amp;""),""))</f>
        <v/>
      </c>
      <c r="AX257" s="22">
        <f>IF(AT257="","",IFERROR(TRIM(INDEX($A257:$AJ257,MATCH(Lists!$L$6,$A$1:$AJ$1,0))&amp;""),""))</f>
        <v/>
      </c>
      <c r="AY257" s="22">
        <f>IF(AT257="","",IFERROR(TRIM(INDEX($A257:$AJ257,MATCH(Lists!$L$7,$A$1:$AJ$1,0))&amp;""),""))</f>
        <v/>
      </c>
      <c r="AZ257" s="22">
        <f>IF(AT257="","",IFERROR(TRIM(INDEX($A257:$AJ257,MATCH(Lists!$L$8,$A$1:$AJ$1,0))&amp;""),""))</f>
        <v/>
      </c>
      <c r="BA257" s="22">
        <f>IF(AT257="","",IFERROR(TRIM(INDEX($A257:$AJ257,MATCH(Lists!$L$9,$A$1:$AJ$1,0))&amp;""),""))</f>
        <v/>
      </c>
      <c r="BB257" s="22">
        <f>IF(AT257="","",IFERROR(TRIM(INDEX($A257:$AJ257,MATCH(Lists!$L$10,$A$1:$AJ$1,0))&amp;""),""))</f>
        <v/>
      </c>
      <c r="BC257" s="22">
        <f>IF(AT257="","",IFERROR(TRIM(INDEX($A257:$AJ257,MATCH(Lists!$L$11,$A$1:$AJ$1,0))&amp;""),""))</f>
        <v/>
      </c>
      <c r="BD257" s="22">
        <f>IF(AT257="","",IFERROR(TRIM(INDEX($A257:$AJ257,MATCH(Lists!$L$12,$A$1:$AJ$1,0))&amp;""),""))</f>
        <v/>
      </c>
      <c r="BE257" s="23">
        <f>IF(AT257="","",IFERROR(IF(TRIM(INDEX($A257:$AJ257,MATCH(Lists!$L$13,$A$1:$AJ$1,0))&amp;"")="","",IF(ISNUMBER(INDEX($A257:$AJ257,MATCH(Lists!$L$13,$A$1:$AJ$1,0))),INT(INDEX($A257:$AJ257,MATCH(Lists!$L$13,$A$1:$AJ$1,0))),DATE(VALUE(LEFT(INDEX($A257:$AJ257,MATCH(Lists!$L$13,$A$1:$AJ$1,0)),4)),VALUE(MID(INDEX($A257:$AJ257,MATCH(Lists!$L$13,$A$1:$AJ$1,0)),6,2)),VALUE(MID(INDEX($A257:$AJ257,MATCH(Lists!$L$13,$A$1:$AJ$1,0)),9,2))))),""))</f>
        <v/>
      </c>
      <c r="BF257" s="22">
        <f>IF(AT257="","",IFERROR(TRIM(INDEX($A257:$AJ257,MATCH(Lists!$L$14,$A$1:$AJ$1,0))&amp;""),""))</f>
        <v/>
      </c>
      <c r="BG257" s="23">
        <f>IF(AT257="","",IFERROR(IF(ISNUMBER(INDEX($A257:$AJ257,MATCH(Lists!$L$15,$A$1:$AJ$1,0))),INDEX($A257:$AJ257,MATCH(Lists!$L$15,$A$1:$AJ$1,0)),DATE(VALUE(LEFT(IFERROR(TRIM(INDEX($A257:$AJ257,MATCH(Lists!$L$15,$A$1:$AJ$1,0))&amp;""),""),4)),VALUE(MID(IFERROR(TRIM(INDEX($A257:$AJ257,MATCH(Lists!$L$15,$A$1:$AJ$1,0))&amp;""),""),6,2)),VALUE(MID(IFERROR(TRIM(INDEX($A257:$AJ257,MATCH(Lists!$L$15,$A$1:$AJ$1,0))&amp;""),""),9,2)))+TIME(VALUE(MID(IFERROR(TRIM(INDEX($A257:$AJ257,MATCH(Lists!$L$15,$A$1:$AJ$1,0))&amp;""),""),12,2)),VALUE(MID(IFERROR(TRIM(INDEX($A257:$AJ257,MATCH(Lists!$L$15,$A$1:$AJ$1,0))&amp;""),""),15,2)),VALUE(MID(IFERROR(TRIM(INDEX($A257:$AJ257,MATCH(Lists!$L$15,$A$1:$AJ$1,0))&amp;""),""),18,2)))),""))</f>
        <v/>
      </c>
      <c r="BH257" s="22">
        <f>IF(AT257="","",IF(AL257="","New",AL257))</f>
        <v/>
      </c>
      <c r="BI257" s="22">
        <f>IF(AT257="",0,IF(OR(BH257="Hired",BH257="Not now"),0,1))</f>
        <v/>
      </c>
      <c r="BJ257" s="22">
        <f>IF(AT257="","",IF(COUNTIF(AN257:AQ257,"No")&gt;0,"Has a No",IF(COUNTIF(AN257:AQ257,"Yes")=4,"All yes","Still checking")))</f>
        <v/>
      </c>
      <c r="BK257" s="22">
        <f>IF(AT257="","",IF(AND(BH257="New",NOT(ISNUMBER(AM257)),ISNUMBER(BG257)),IF(Pipeline!$M$14-INT(BG257)&gt;Pipeline!$M$15,"Reply due",""),""))</f>
        <v/>
      </c>
      <c r="BL257" s="22">
        <f>IF(AT257="","",IF(AND(ISNUMBER(AM257),ISNUMBER(BG257)),MAX(0,AM257-INT(BG257)),""))</f>
        <v/>
      </c>
      <c r="BM257" s="22">
        <f>IF(BI257=0,0,IF(AND(OR('Shift match'!$B$5="",ISNUMBER(SEARCH('Shift match'!$B$5,AY257))),OR('Shift match'!$B$6="",ISNUMBER(SEARCH('Shift match'!$B$6,BA257)))),1,0))</f>
        <v/>
      </c>
      <c r="BN257" s="22">
        <f>IF(BM257=1,SUM($BM$2:BM257),"")</f>
        <v/>
      </c>
      <c r="BO257" s="22">
        <f>IF(AT257="",0,IF(AX257="",0,IF(COUNTIF($AX$2:AX257,AX257)=1,1,0)))</f>
        <v/>
      </c>
      <c r="BP257" s="22">
        <f>IF(BO257=1,SUM($BO$2:BO257),"")</f>
        <v/>
      </c>
    </row>
    <row r="258">
      <c r="AK258" s="19" t="n"/>
      <c r="AL258" s="24" t="n"/>
      <c r="AM258" s="25" t="n"/>
      <c r="AN258" s="24" t="n"/>
      <c r="AO258" s="24" t="n"/>
      <c r="AP258" s="24" t="n"/>
      <c r="AQ258" s="24" t="n"/>
      <c r="AR258" s="24" t="n"/>
      <c r="AS258" s="19" t="n"/>
      <c r="AT258" s="22">
        <f>IFERROR(TRIM(INDEX($A258:$AJ258,MATCH(Lists!$L$2,$A$1:$AJ$1,0))&amp;""),"")</f>
        <v/>
      </c>
      <c r="AU258" s="22">
        <f>IF(AT258="","",IFERROR(TRIM(INDEX($A258:$AJ258,MATCH(Lists!$L$3,$A$1:$AJ$1,0))&amp;""),""))</f>
        <v/>
      </c>
      <c r="AV258" s="22">
        <f>IF(AT258="","",LOWER(IFERROR(TRIM(INDEX($A258:$AJ258,MATCH(Lists!$L$4,$A$1:$AJ$1,0))&amp;""),"")))</f>
        <v/>
      </c>
      <c r="AW258" s="22">
        <f>IF(AT258="","",IFERROR(TRIM(INDEX($A258:$AJ258,MATCH(Lists!$L$5,$A$1:$AJ$1,0))&amp;""),""))</f>
        <v/>
      </c>
      <c r="AX258" s="22">
        <f>IF(AT258="","",IFERROR(TRIM(INDEX($A258:$AJ258,MATCH(Lists!$L$6,$A$1:$AJ$1,0))&amp;""),""))</f>
        <v/>
      </c>
      <c r="AY258" s="22">
        <f>IF(AT258="","",IFERROR(TRIM(INDEX($A258:$AJ258,MATCH(Lists!$L$7,$A$1:$AJ$1,0))&amp;""),""))</f>
        <v/>
      </c>
      <c r="AZ258" s="22">
        <f>IF(AT258="","",IFERROR(TRIM(INDEX($A258:$AJ258,MATCH(Lists!$L$8,$A$1:$AJ$1,0))&amp;""),""))</f>
        <v/>
      </c>
      <c r="BA258" s="22">
        <f>IF(AT258="","",IFERROR(TRIM(INDEX($A258:$AJ258,MATCH(Lists!$L$9,$A$1:$AJ$1,0))&amp;""),""))</f>
        <v/>
      </c>
      <c r="BB258" s="22">
        <f>IF(AT258="","",IFERROR(TRIM(INDEX($A258:$AJ258,MATCH(Lists!$L$10,$A$1:$AJ$1,0))&amp;""),""))</f>
        <v/>
      </c>
      <c r="BC258" s="22">
        <f>IF(AT258="","",IFERROR(TRIM(INDEX($A258:$AJ258,MATCH(Lists!$L$11,$A$1:$AJ$1,0))&amp;""),""))</f>
        <v/>
      </c>
      <c r="BD258" s="22">
        <f>IF(AT258="","",IFERROR(TRIM(INDEX($A258:$AJ258,MATCH(Lists!$L$12,$A$1:$AJ$1,0))&amp;""),""))</f>
        <v/>
      </c>
      <c r="BE258" s="23">
        <f>IF(AT258="","",IFERROR(IF(TRIM(INDEX($A258:$AJ258,MATCH(Lists!$L$13,$A$1:$AJ$1,0))&amp;"")="","",IF(ISNUMBER(INDEX($A258:$AJ258,MATCH(Lists!$L$13,$A$1:$AJ$1,0))),INT(INDEX($A258:$AJ258,MATCH(Lists!$L$13,$A$1:$AJ$1,0))),DATE(VALUE(LEFT(INDEX($A258:$AJ258,MATCH(Lists!$L$13,$A$1:$AJ$1,0)),4)),VALUE(MID(INDEX($A258:$AJ258,MATCH(Lists!$L$13,$A$1:$AJ$1,0)),6,2)),VALUE(MID(INDEX($A258:$AJ258,MATCH(Lists!$L$13,$A$1:$AJ$1,0)),9,2))))),""))</f>
        <v/>
      </c>
      <c r="BF258" s="22">
        <f>IF(AT258="","",IFERROR(TRIM(INDEX($A258:$AJ258,MATCH(Lists!$L$14,$A$1:$AJ$1,0))&amp;""),""))</f>
        <v/>
      </c>
      <c r="BG258" s="23">
        <f>IF(AT258="","",IFERROR(IF(ISNUMBER(INDEX($A258:$AJ258,MATCH(Lists!$L$15,$A$1:$AJ$1,0))),INDEX($A258:$AJ258,MATCH(Lists!$L$15,$A$1:$AJ$1,0)),DATE(VALUE(LEFT(IFERROR(TRIM(INDEX($A258:$AJ258,MATCH(Lists!$L$15,$A$1:$AJ$1,0))&amp;""),""),4)),VALUE(MID(IFERROR(TRIM(INDEX($A258:$AJ258,MATCH(Lists!$L$15,$A$1:$AJ$1,0))&amp;""),""),6,2)),VALUE(MID(IFERROR(TRIM(INDEX($A258:$AJ258,MATCH(Lists!$L$15,$A$1:$AJ$1,0))&amp;""),""),9,2)))+TIME(VALUE(MID(IFERROR(TRIM(INDEX($A258:$AJ258,MATCH(Lists!$L$15,$A$1:$AJ$1,0))&amp;""),""),12,2)),VALUE(MID(IFERROR(TRIM(INDEX($A258:$AJ258,MATCH(Lists!$L$15,$A$1:$AJ$1,0))&amp;""),""),15,2)),VALUE(MID(IFERROR(TRIM(INDEX($A258:$AJ258,MATCH(Lists!$L$15,$A$1:$AJ$1,0))&amp;""),""),18,2)))),""))</f>
        <v/>
      </c>
      <c r="BH258" s="22">
        <f>IF(AT258="","",IF(AL258="","New",AL258))</f>
        <v/>
      </c>
      <c r="BI258" s="22">
        <f>IF(AT258="",0,IF(OR(BH258="Hired",BH258="Not now"),0,1))</f>
        <v/>
      </c>
      <c r="BJ258" s="22">
        <f>IF(AT258="","",IF(COUNTIF(AN258:AQ258,"No")&gt;0,"Has a No",IF(COUNTIF(AN258:AQ258,"Yes")=4,"All yes","Still checking")))</f>
        <v/>
      </c>
      <c r="BK258" s="22">
        <f>IF(AT258="","",IF(AND(BH258="New",NOT(ISNUMBER(AM258)),ISNUMBER(BG258)),IF(Pipeline!$M$14-INT(BG258)&gt;Pipeline!$M$15,"Reply due",""),""))</f>
        <v/>
      </c>
      <c r="BL258" s="22">
        <f>IF(AT258="","",IF(AND(ISNUMBER(AM258),ISNUMBER(BG258)),MAX(0,AM258-INT(BG258)),""))</f>
        <v/>
      </c>
      <c r="BM258" s="22">
        <f>IF(BI258=0,0,IF(AND(OR('Shift match'!$B$5="",ISNUMBER(SEARCH('Shift match'!$B$5,AY258))),OR('Shift match'!$B$6="",ISNUMBER(SEARCH('Shift match'!$B$6,BA258)))),1,0))</f>
        <v/>
      </c>
      <c r="BN258" s="22">
        <f>IF(BM258=1,SUM($BM$2:BM258),"")</f>
        <v/>
      </c>
      <c r="BO258" s="22">
        <f>IF(AT258="",0,IF(AX258="",0,IF(COUNTIF($AX$2:AX258,AX258)=1,1,0)))</f>
        <v/>
      </c>
      <c r="BP258" s="22">
        <f>IF(BO258=1,SUM($BO$2:BO258),"")</f>
        <v/>
      </c>
    </row>
    <row r="259">
      <c r="AK259" s="19" t="n"/>
      <c r="AL259" s="24" t="n"/>
      <c r="AM259" s="25" t="n"/>
      <c r="AN259" s="24" t="n"/>
      <c r="AO259" s="24" t="n"/>
      <c r="AP259" s="24" t="n"/>
      <c r="AQ259" s="24" t="n"/>
      <c r="AR259" s="24" t="n"/>
      <c r="AS259" s="19" t="n"/>
      <c r="AT259" s="22">
        <f>IFERROR(TRIM(INDEX($A259:$AJ259,MATCH(Lists!$L$2,$A$1:$AJ$1,0))&amp;""),"")</f>
        <v/>
      </c>
      <c r="AU259" s="22">
        <f>IF(AT259="","",IFERROR(TRIM(INDEX($A259:$AJ259,MATCH(Lists!$L$3,$A$1:$AJ$1,0))&amp;""),""))</f>
        <v/>
      </c>
      <c r="AV259" s="22">
        <f>IF(AT259="","",LOWER(IFERROR(TRIM(INDEX($A259:$AJ259,MATCH(Lists!$L$4,$A$1:$AJ$1,0))&amp;""),"")))</f>
        <v/>
      </c>
      <c r="AW259" s="22">
        <f>IF(AT259="","",IFERROR(TRIM(INDEX($A259:$AJ259,MATCH(Lists!$L$5,$A$1:$AJ$1,0))&amp;""),""))</f>
        <v/>
      </c>
      <c r="AX259" s="22">
        <f>IF(AT259="","",IFERROR(TRIM(INDEX($A259:$AJ259,MATCH(Lists!$L$6,$A$1:$AJ$1,0))&amp;""),""))</f>
        <v/>
      </c>
      <c r="AY259" s="22">
        <f>IF(AT259="","",IFERROR(TRIM(INDEX($A259:$AJ259,MATCH(Lists!$L$7,$A$1:$AJ$1,0))&amp;""),""))</f>
        <v/>
      </c>
      <c r="AZ259" s="22">
        <f>IF(AT259="","",IFERROR(TRIM(INDEX($A259:$AJ259,MATCH(Lists!$L$8,$A$1:$AJ$1,0))&amp;""),""))</f>
        <v/>
      </c>
      <c r="BA259" s="22">
        <f>IF(AT259="","",IFERROR(TRIM(INDEX($A259:$AJ259,MATCH(Lists!$L$9,$A$1:$AJ$1,0))&amp;""),""))</f>
        <v/>
      </c>
      <c r="BB259" s="22">
        <f>IF(AT259="","",IFERROR(TRIM(INDEX($A259:$AJ259,MATCH(Lists!$L$10,$A$1:$AJ$1,0))&amp;""),""))</f>
        <v/>
      </c>
      <c r="BC259" s="22">
        <f>IF(AT259="","",IFERROR(TRIM(INDEX($A259:$AJ259,MATCH(Lists!$L$11,$A$1:$AJ$1,0))&amp;""),""))</f>
        <v/>
      </c>
      <c r="BD259" s="22">
        <f>IF(AT259="","",IFERROR(TRIM(INDEX($A259:$AJ259,MATCH(Lists!$L$12,$A$1:$AJ$1,0))&amp;""),""))</f>
        <v/>
      </c>
      <c r="BE259" s="23">
        <f>IF(AT259="","",IFERROR(IF(TRIM(INDEX($A259:$AJ259,MATCH(Lists!$L$13,$A$1:$AJ$1,0))&amp;"")="","",IF(ISNUMBER(INDEX($A259:$AJ259,MATCH(Lists!$L$13,$A$1:$AJ$1,0))),INT(INDEX($A259:$AJ259,MATCH(Lists!$L$13,$A$1:$AJ$1,0))),DATE(VALUE(LEFT(INDEX($A259:$AJ259,MATCH(Lists!$L$13,$A$1:$AJ$1,0)),4)),VALUE(MID(INDEX($A259:$AJ259,MATCH(Lists!$L$13,$A$1:$AJ$1,0)),6,2)),VALUE(MID(INDEX($A259:$AJ259,MATCH(Lists!$L$13,$A$1:$AJ$1,0)),9,2))))),""))</f>
        <v/>
      </c>
      <c r="BF259" s="22">
        <f>IF(AT259="","",IFERROR(TRIM(INDEX($A259:$AJ259,MATCH(Lists!$L$14,$A$1:$AJ$1,0))&amp;""),""))</f>
        <v/>
      </c>
      <c r="BG259" s="23">
        <f>IF(AT259="","",IFERROR(IF(ISNUMBER(INDEX($A259:$AJ259,MATCH(Lists!$L$15,$A$1:$AJ$1,0))),INDEX($A259:$AJ259,MATCH(Lists!$L$15,$A$1:$AJ$1,0)),DATE(VALUE(LEFT(IFERROR(TRIM(INDEX($A259:$AJ259,MATCH(Lists!$L$15,$A$1:$AJ$1,0))&amp;""),""),4)),VALUE(MID(IFERROR(TRIM(INDEX($A259:$AJ259,MATCH(Lists!$L$15,$A$1:$AJ$1,0))&amp;""),""),6,2)),VALUE(MID(IFERROR(TRIM(INDEX($A259:$AJ259,MATCH(Lists!$L$15,$A$1:$AJ$1,0))&amp;""),""),9,2)))+TIME(VALUE(MID(IFERROR(TRIM(INDEX($A259:$AJ259,MATCH(Lists!$L$15,$A$1:$AJ$1,0))&amp;""),""),12,2)),VALUE(MID(IFERROR(TRIM(INDEX($A259:$AJ259,MATCH(Lists!$L$15,$A$1:$AJ$1,0))&amp;""),""),15,2)),VALUE(MID(IFERROR(TRIM(INDEX($A259:$AJ259,MATCH(Lists!$L$15,$A$1:$AJ$1,0))&amp;""),""),18,2)))),""))</f>
        <v/>
      </c>
      <c r="BH259" s="22">
        <f>IF(AT259="","",IF(AL259="","New",AL259))</f>
        <v/>
      </c>
      <c r="BI259" s="22">
        <f>IF(AT259="",0,IF(OR(BH259="Hired",BH259="Not now"),0,1))</f>
        <v/>
      </c>
      <c r="BJ259" s="22">
        <f>IF(AT259="","",IF(COUNTIF(AN259:AQ259,"No")&gt;0,"Has a No",IF(COUNTIF(AN259:AQ259,"Yes")=4,"All yes","Still checking")))</f>
        <v/>
      </c>
      <c r="BK259" s="22">
        <f>IF(AT259="","",IF(AND(BH259="New",NOT(ISNUMBER(AM259)),ISNUMBER(BG259)),IF(Pipeline!$M$14-INT(BG259)&gt;Pipeline!$M$15,"Reply due",""),""))</f>
        <v/>
      </c>
      <c r="BL259" s="22">
        <f>IF(AT259="","",IF(AND(ISNUMBER(AM259),ISNUMBER(BG259)),MAX(0,AM259-INT(BG259)),""))</f>
        <v/>
      </c>
      <c r="BM259" s="22">
        <f>IF(BI259=0,0,IF(AND(OR('Shift match'!$B$5="",ISNUMBER(SEARCH('Shift match'!$B$5,AY259))),OR('Shift match'!$B$6="",ISNUMBER(SEARCH('Shift match'!$B$6,BA259)))),1,0))</f>
        <v/>
      </c>
      <c r="BN259" s="22">
        <f>IF(BM259=1,SUM($BM$2:BM259),"")</f>
        <v/>
      </c>
      <c r="BO259" s="22">
        <f>IF(AT259="",0,IF(AX259="",0,IF(COUNTIF($AX$2:AX259,AX259)=1,1,0)))</f>
        <v/>
      </c>
      <c r="BP259" s="22">
        <f>IF(BO259=1,SUM($BO$2:BO259),"")</f>
        <v/>
      </c>
    </row>
    <row r="260">
      <c r="AK260" s="19" t="n"/>
      <c r="AL260" s="24" t="n"/>
      <c r="AM260" s="25" t="n"/>
      <c r="AN260" s="24" t="n"/>
      <c r="AO260" s="24" t="n"/>
      <c r="AP260" s="24" t="n"/>
      <c r="AQ260" s="24" t="n"/>
      <c r="AR260" s="24" t="n"/>
      <c r="AS260" s="19" t="n"/>
      <c r="AT260" s="22">
        <f>IFERROR(TRIM(INDEX($A260:$AJ260,MATCH(Lists!$L$2,$A$1:$AJ$1,0))&amp;""),"")</f>
        <v/>
      </c>
      <c r="AU260" s="22">
        <f>IF(AT260="","",IFERROR(TRIM(INDEX($A260:$AJ260,MATCH(Lists!$L$3,$A$1:$AJ$1,0))&amp;""),""))</f>
        <v/>
      </c>
      <c r="AV260" s="22">
        <f>IF(AT260="","",LOWER(IFERROR(TRIM(INDEX($A260:$AJ260,MATCH(Lists!$L$4,$A$1:$AJ$1,0))&amp;""),"")))</f>
        <v/>
      </c>
      <c r="AW260" s="22">
        <f>IF(AT260="","",IFERROR(TRIM(INDEX($A260:$AJ260,MATCH(Lists!$L$5,$A$1:$AJ$1,0))&amp;""),""))</f>
        <v/>
      </c>
      <c r="AX260" s="22">
        <f>IF(AT260="","",IFERROR(TRIM(INDEX($A260:$AJ260,MATCH(Lists!$L$6,$A$1:$AJ$1,0))&amp;""),""))</f>
        <v/>
      </c>
      <c r="AY260" s="22">
        <f>IF(AT260="","",IFERROR(TRIM(INDEX($A260:$AJ260,MATCH(Lists!$L$7,$A$1:$AJ$1,0))&amp;""),""))</f>
        <v/>
      </c>
      <c r="AZ260" s="22">
        <f>IF(AT260="","",IFERROR(TRIM(INDEX($A260:$AJ260,MATCH(Lists!$L$8,$A$1:$AJ$1,0))&amp;""),""))</f>
        <v/>
      </c>
      <c r="BA260" s="22">
        <f>IF(AT260="","",IFERROR(TRIM(INDEX($A260:$AJ260,MATCH(Lists!$L$9,$A$1:$AJ$1,0))&amp;""),""))</f>
        <v/>
      </c>
      <c r="BB260" s="22">
        <f>IF(AT260="","",IFERROR(TRIM(INDEX($A260:$AJ260,MATCH(Lists!$L$10,$A$1:$AJ$1,0))&amp;""),""))</f>
        <v/>
      </c>
      <c r="BC260" s="22">
        <f>IF(AT260="","",IFERROR(TRIM(INDEX($A260:$AJ260,MATCH(Lists!$L$11,$A$1:$AJ$1,0))&amp;""),""))</f>
        <v/>
      </c>
      <c r="BD260" s="22">
        <f>IF(AT260="","",IFERROR(TRIM(INDEX($A260:$AJ260,MATCH(Lists!$L$12,$A$1:$AJ$1,0))&amp;""),""))</f>
        <v/>
      </c>
      <c r="BE260" s="23">
        <f>IF(AT260="","",IFERROR(IF(TRIM(INDEX($A260:$AJ260,MATCH(Lists!$L$13,$A$1:$AJ$1,0))&amp;"")="","",IF(ISNUMBER(INDEX($A260:$AJ260,MATCH(Lists!$L$13,$A$1:$AJ$1,0))),INT(INDEX($A260:$AJ260,MATCH(Lists!$L$13,$A$1:$AJ$1,0))),DATE(VALUE(LEFT(INDEX($A260:$AJ260,MATCH(Lists!$L$13,$A$1:$AJ$1,0)),4)),VALUE(MID(INDEX($A260:$AJ260,MATCH(Lists!$L$13,$A$1:$AJ$1,0)),6,2)),VALUE(MID(INDEX($A260:$AJ260,MATCH(Lists!$L$13,$A$1:$AJ$1,0)),9,2))))),""))</f>
        <v/>
      </c>
      <c r="BF260" s="22">
        <f>IF(AT260="","",IFERROR(TRIM(INDEX($A260:$AJ260,MATCH(Lists!$L$14,$A$1:$AJ$1,0))&amp;""),""))</f>
        <v/>
      </c>
      <c r="BG260" s="23">
        <f>IF(AT260="","",IFERROR(IF(ISNUMBER(INDEX($A260:$AJ260,MATCH(Lists!$L$15,$A$1:$AJ$1,0))),INDEX($A260:$AJ260,MATCH(Lists!$L$15,$A$1:$AJ$1,0)),DATE(VALUE(LEFT(IFERROR(TRIM(INDEX($A260:$AJ260,MATCH(Lists!$L$15,$A$1:$AJ$1,0))&amp;""),""),4)),VALUE(MID(IFERROR(TRIM(INDEX($A260:$AJ260,MATCH(Lists!$L$15,$A$1:$AJ$1,0))&amp;""),""),6,2)),VALUE(MID(IFERROR(TRIM(INDEX($A260:$AJ260,MATCH(Lists!$L$15,$A$1:$AJ$1,0))&amp;""),""),9,2)))+TIME(VALUE(MID(IFERROR(TRIM(INDEX($A260:$AJ260,MATCH(Lists!$L$15,$A$1:$AJ$1,0))&amp;""),""),12,2)),VALUE(MID(IFERROR(TRIM(INDEX($A260:$AJ260,MATCH(Lists!$L$15,$A$1:$AJ$1,0))&amp;""),""),15,2)),VALUE(MID(IFERROR(TRIM(INDEX($A260:$AJ260,MATCH(Lists!$L$15,$A$1:$AJ$1,0))&amp;""),""),18,2)))),""))</f>
        <v/>
      </c>
      <c r="BH260" s="22">
        <f>IF(AT260="","",IF(AL260="","New",AL260))</f>
        <v/>
      </c>
      <c r="BI260" s="22">
        <f>IF(AT260="",0,IF(OR(BH260="Hired",BH260="Not now"),0,1))</f>
        <v/>
      </c>
      <c r="BJ260" s="22">
        <f>IF(AT260="","",IF(COUNTIF(AN260:AQ260,"No")&gt;0,"Has a No",IF(COUNTIF(AN260:AQ260,"Yes")=4,"All yes","Still checking")))</f>
        <v/>
      </c>
      <c r="BK260" s="22">
        <f>IF(AT260="","",IF(AND(BH260="New",NOT(ISNUMBER(AM260)),ISNUMBER(BG260)),IF(Pipeline!$M$14-INT(BG260)&gt;Pipeline!$M$15,"Reply due",""),""))</f>
        <v/>
      </c>
      <c r="BL260" s="22">
        <f>IF(AT260="","",IF(AND(ISNUMBER(AM260),ISNUMBER(BG260)),MAX(0,AM260-INT(BG260)),""))</f>
        <v/>
      </c>
      <c r="BM260" s="22">
        <f>IF(BI260=0,0,IF(AND(OR('Shift match'!$B$5="",ISNUMBER(SEARCH('Shift match'!$B$5,AY260))),OR('Shift match'!$B$6="",ISNUMBER(SEARCH('Shift match'!$B$6,BA260)))),1,0))</f>
        <v/>
      </c>
      <c r="BN260" s="22">
        <f>IF(BM260=1,SUM($BM$2:BM260),"")</f>
        <v/>
      </c>
      <c r="BO260" s="22">
        <f>IF(AT260="",0,IF(AX260="",0,IF(COUNTIF($AX$2:AX260,AX260)=1,1,0)))</f>
        <v/>
      </c>
      <c r="BP260" s="22">
        <f>IF(BO260=1,SUM($BO$2:BO260),"")</f>
        <v/>
      </c>
    </row>
    <row r="261">
      <c r="AK261" s="19" t="n"/>
      <c r="AL261" s="24" t="n"/>
      <c r="AM261" s="25" t="n"/>
      <c r="AN261" s="24" t="n"/>
      <c r="AO261" s="24" t="n"/>
      <c r="AP261" s="24" t="n"/>
      <c r="AQ261" s="24" t="n"/>
      <c r="AR261" s="24" t="n"/>
      <c r="AS261" s="19" t="n"/>
      <c r="AT261" s="22">
        <f>IFERROR(TRIM(INDEX($A261:$AJ261,MATCH(Lists!$L$2,$A$1:$AJ$1,0))&amp;""),"")</f>
        <v/>
      </c>
      <c r="AU261" s="22">
        <f>IF(AT261="","",IFERROR(TRIM(INDEX($A261:$AJ261,MATCH(Lists!$L$3,$A$1:$AJ$1,0))&amp;""),""))</f>
        <v/>
      </c>
      <c r="AV261" s="22">
        <f>IF(AT261="","",LOWER(IFERROR(TRIM(INDEX($A261:$AJ261,MATCH(Lists!$L$4,$A$1:$AJ$1,0))&amp;""),"")))</f>
        <v/>
      </c>
      <c r="AW261" s="22">
        <f>IF(AT261="","",IFERROR(TRIM(INDEX($A261:$AJ261,MATCH(Lists!$L$5,$A$1:$AJ$1,0))&amp;""),""))</f>
        <v/>
      </c>
      <c r="AX261" s="22">
        <f>IF(AT261="","",IFERROR(TRIM(INDEX($A261:$AJ261,MATCH(Lists!$L$6,$A$1:$AJ$1,0))&amp;""),""))</f>
        <v/>
      </c>
      <c r="AY261" s="22">
        <f>IF(AT261="","",IFERROR(TRIM(INDEX($A261:$AJ261,MATCH(Lists!$L$7,$A$1:$AJ$1,0))&amp;""),""))</f>
        <v/>
      </c>
      <c r="AZ261" s="22">
        <f>IF(AT261="","",IFERROR(TRIM(INDEX($A261:$AJ261,MATCH(Lists!$L$8,$A$1:$AJ$1,0))&amp;""),""))</f>
        <v/>
      </c>
      <c r="BA261" s="22">
        <f>IF(AT261="","",IFERROR(TRIM(INDEX($A261:$AJ261,MATCH(Lists!$L$9,$A$1:$AJ$1,0))&amp;""),""))</f>
        <v/>
      </c>
      <c r="BB261" s="22">
        <f>IF(AT261="","",IFERROR(TRIM(INDEX($A261:$AJ261,MATCH(Lists!$L$10,$A$1:$AJ$1,0))&amp;""),""))</f>
        <v/>
      </c>
      <c r="BC261" s="22">
        <f>IF(AT261="","",IFERROR(TRIM(INDEX($A261:$AJ261,MATCH(Lists!$L$11,$A$1:$AJ$1,0))&amp;""),""))</f>
        <v/>
      </c>
      <c r="BD261" s="22">
        <f>IF(AT261="","",IFERROR(TRIM(INDEX($A261:$AJ261,MATCH(Lists!$L$12,$A$1:$AJ$1,0))&amp;""),""))</f>
        <v/>
      </c>
      <c r="BE261" s="23">
        <f>IF(AT261="","",IFERROR(IF(TRIM(INDEX($A261:$AJ261,MATCH(Lists!$L$13,$A$1:$AJ$1,0))&amp;"")="","",IF(ISNUMBER(INDEX($A261:$AJ261,MATCH(Lists!$L$13,$A$1:$AJ$1,0))),INT(INDEX($A261:$AJ261,MATCH(Lists!$L$13,$A$1:$AJ$1,0))),DATE(VALUE(LEFT(INDEX($A261:$AJ261,MATCH(Lists!$L$13,$A$1:$AJ$1,0)),4)),VALUE(MID(INDEX($A261:$AJ261,MATCH(Lists!$L$13,$A$1:$AJ$1,0)),6,2)),VALUE(MID(INDEX($A261:$AJ261,MATCH(Lists!$L$13,$A$1:$AJ$1,0)),9,2))))),""))</f>
        <v/>
      </c>
      <c r="BF261" s="22">
        <f>IF(AT261="","",IFERROR(TRIM(INDEX($A261:$AJ261,MATCH(Lists!$L$14,$A$1:$AJ$1,0))&amp;""),""))</f>
        <v/>
      </c>
      <c r="BG261" s="23">
        <f>IF(AT261="","",IFERROR(IF(ISNUMBER(INDEX($A261:$AJ261,MATCH(Lists!$L$15,$A$1:$AJ$1,0))),INDEX($A261:$AJ261,MATCH(Lists!$L$15,$A$1:$AJ$1,0)),DATE(VALUE(LEFT(IFERROR(TRIM(INDEX($A261:$AJ261,MATCH(Lists!$L$15,$A$1:$AJ$1,0))&amp;""),""),4)),VALUE(MID(IFERROR(TRIM(INDEX($A261:$AJ261,MATCH(Lists!$L$15,$A$1:$AJ$1,0))&amp;""),""),6,2)),VALUE(MID(IFERROR(TRIM(INDEX($A261:$AJ261,MATCH(Lists!$L$15,$A$1:$AJ$1,0))&amp;""),""),9,2)))+TIME(VALUE(MID(IFERROR(TRIM(INDEX($A261:$AJ261,MATCH(Lists!$L$15,$A$1:$AJ$1,0))&amp;""),""),12,2)),VALUE(MID(IFERROR(TRIM(INDEX($A261:$AJ261,MATCH(Lists!$L$15,$A$1:$AJ$1,0))&amp;""),""),15,2)),VALUE(MID(IFERROR(TRIM(INDEX($A261:$AJ261,MATCH(Lists!$L$15,$A$1:$AJ$1,0))&amp;""),""),18,2)))),""))</f>
        <v/>
      </c>
      <c r="BH261" s="22">
        <f>IF(AT261="","",IF(AL261="","New",AL261))</f>
        <v/>
      </c>
      <c r="BI261" s="22">
        <f>IF(AT261="",0,IF(OR(BH261="Hired",BH261="Not now"),0,1))</f>
        <v/>
      </c>
      <c r="BJ261" s="22">
        <f>IF(AT261="","",IF(COUNTIF(AN261:AQ261,"No")&gt;0,"Has a No",IF(COUNTIF(AN261:AQ261,"Yes")=4,"All yes","Still checking")))</f>
        <v/>
      </c>
      <c r="BK261" s="22">
        <f>IF(AT261="","",IF(AND(BH261="New",NOT(ISNUMBER(AM261)),ISNUMBER(BG261)),IF(Pipeline!$M$14-INT(BG261)&gt;Pipeline!$M$15,"Reply due",""),""))</f>
        <v/>
      </c>
      <c r="BL261" s="22">
        <f>IF(AT261="","",IF(AND(ISNUMBER(AM261),ISNUMBER(BG261)),MAX(0,AM261-INT(BG261)),""))</f>
        <v/>
      </c>
      <c r="BM261" s="22">
        <f>IF(BI261=0,0,IF(AND(OR('Shift match'!$B$5="",ISNUMBER(SEARCH('Shift match'!$B$5,AY261))),OR('Shift match'!$B$6="",ISNUMBER(SEARCH('Shift match'!$B$6,BA261)))),1,0))</f>
        <v/>
      </c>
      <c r="BN261" s="22">
        <f>IF(BM261=1,SUM($BM$2:BM261),"")</f>
        <v/>
      </c>
      <c r="BO261" s="22">
        <f>IF(AT261="",0,IF(AX261="",0,IF(COUNTIF($AX$2:AX261,AX261)=1,1,0)))</f>
        <v/>
      </c>
      <c r="BP261" s="22">
        <f>IF(BO261=1,SUM($BO$2:BO261),"")</f>
        <v/>
      </c>
    </row>
    <row r="262">
      <c r="AK262" s="19" t="n"/>
      <c r="AL262" s="24" t="n"/>
      <c r="AM262" s="25" t="n"/>
      <c r="AN262" s="24" t="n"/>
      <c r="AO262" s="24" t="n"/>
      <c r="AP262" s="24" t="n"/>
      <c r="AQ262" s="24" t="n"/>
      <c r="AR262" s="24" t="n"/>
      <c r="AS262" s="19" t="n"/>
      <c r="AT262" s="22">
        <f>IFERROR(TRIM(INDEX($A262:$AJ262,MATCH(Lists!$L$2,$A$1:$AJ$1,0))&amp;""),"")</f>
        <v/>
      </c>
      <c r="AU262" s="22">
        <f>IF(AT262="","",IFERROR(TRIM(INDEX($A262:$AJ262,MATCH(Lists!$L$3,$A$1:$AJ$1,0))&amp;""),""))</f>
        <v/>
      </c>
      <c r="AV262" s="22">
        <f>IF(AT262="","",LOWER(IFERROR(TRIM(INDEX($A262:$AJ262,MATCH(Lists!$L$4,$A$1:$AJ$1,0))&amp;""),"")))</f>
        <v/>
      </c>
      <c r="AW262" s="22">
        <f>IF(AT262="","",IFERROR(TRIM(INDEX($A262:$AJ262,MATCH(Lists!$L$5,$A$1:$AJ$1,0))&amp;""),""))</f>
        <v/>
      </c>
      <c r="AX262" s="22">
        <f>IF(AT262="","",IFERROR(TRIM(INDEX($A262:$AJ262,MATCH(Lists!$L$6,$A$1:$AJ$1,0))&amp;""),""))</f>
        <v/>
      </c>
      <c r="AY262" s="22">
        <f>IF(AT262="","",IFERROR(TRIM(INDEX($A262:$AJ262,MATCH(Lists!$L$7,$A$1:$AJ$1,0))&amp;""),""))</f>
        <v/>
      </c>
      <c r="AZ262" s="22">
        <f>IF(AT262="","",IFERROR(TRIM(INDEX($A262:$AJ262,MATCH(Lists!$L$8,$A$1:$AJ$1,0))&amp;""),""))</f>
        <v/>
      </c>
      <c r="BA262" s="22">
        <f>IF(AT262="","",IFERROR(TRIM(INDEX($A262:$AJ262,MATCH(Lists!$L$9,$A$1:$AJ$1,0))&amp;""),""))</f>
        <v/>
      </c>
      <c r="BB262" s="22">
        <f>IF(AT262="","",IFERROR(TRIM(INDEX($A262:$AJ262,MATCH(Lists!$L$10,$A$1:$AJ$1,0))&amp;""),""))</f>
        <v/>
      </c>
      <c r="BC262" s="22">
        <f>IF(AT262="","",IFERROR(TRIM(INDEX($A262:$AJ262,MATCH(Lists!$L$11,$A$1:$AJ$1,0))&amp;""),""))</f>
        <v/>
      </c>
      <c r="BD262" s="22">
        <f>IF(AT262="","",IFERROR(TRIM(INDEX($A262:$AJ262,MATCH(Lists!$L$12,$A$1:$AJ$1,0))&amp;""),""))</f>
        <v/>
      </c>
      <c r="BE262" s="23">
        <f>IF(AT262="","",IFERROR(IF(TRIM(INDEX($A262:$AJ262,MATCH(Lists!$L$13,$A$1:$AJ$1,0))&amp;"")="","",IF(ISNUMBER(INDEX($A262:$AJ262,MATCH(Lists!$L$13,$A$1:$AJ$1,0))),INT(INDEX($A262:$AJ262,MATCH(Lists!$L$13,$A$1:$AJ$1,0))),DATE(VALUE(LEFT(INDEX($A262:$AJ262,MATCH(Lists!$L$13,$A$1:$AJ$1,0)),4)),VALUE(MID(INDEX($A262:$AJ262,MATCH(Lists!$L$13,$A$1:$AJ$1,0)),6,2)),VALUE(MID(INDEX($A262:$AJ262,MATCH(Lists!$L$13,$A$1:$AJ$1,0)),9,2))))),""))</f>
        <v/>
      </c>
      <c r="BF262" s="22">
        <f>IF(AT262="","",IFERROR(TRIM(INDEX($A262:$AJ262,MATCH(Lists!$L$14,$A$1:$AJ$1,0))&amp;""),""))</f>
        <v/>
      </c>
      <c r="BG262" s="23">
        <f>IF(AT262="","",IFERROR(IF(ISNUMBER(INDEX($A262:$AJ262,MATCH(Lists!$L$15,$A$1:$AJ$1,0))),INDEX($A262:$AJ262,MATCH(Lists!$L$15,$A$1:$AJ$1,0)),DATE(VALUE(LEFT(IFERROR(TRIM(INDEX($A262:$AJ262,MATCH(Lists!$L$15,$A$1:$AJ$1,0))&amp;""),""),4)),VALUE(MID(IFERROR(TRIM(INDEX($A262:$AJ262,MATCH(Lists!$L$15,$A$1:$AJ$1,0))&amp;""),""),6,2)),VALUE(MID(IFERROR(TRIM(INDEX($A262:$AJ262,MATCH(Lists!$L$15,$A$1:$AJ$1,0))&amp;""),""),9,2)))+TIME(VALUE(MID(IFERROR(TRIM(INDEX($A262:$AJ262,MATCH(Lists!$L$15,$A$1:$AJ$1,0))&amp;""),""),12,2)),VALUE(MID(IFERROR(TRIM(INDEX($A262:$AJ262,MATCH(Lists!$L$15,$A$1:$AJ$1,0))&amp;""),""),15,2)),VALUE(MID(IFERROR(TRIM(INDEX($A262:$AJ262,MATCH(Lists!$L$15,$A$1:$AJ$1,0))&amp;""),""),18,2)))),""))</f>
        <v/>
      </c>
      <c r="BH262" s="22">
        <f>IF(AT262="","",IF(AL262="","New",AL262))</f>
        <v/>
      </c>
      <c r="BI262" s="22">
        <f>IF(AT262="",0,IF(OR(BH262="Hired",BH262="Not now"),0,1))</f>
        <v/>
      </c>
      <c r="BJ262" s="22">
        <f>IF(AT262="","",IF(COUNTIF(AN262:AQ262,"No")&gt;0,"Has a No",IF(COUNTIF(AN262:AQ262,"Yes")=4,"All yes","Still checking")))</f>
        <v/>
      </c>
      <c r="BK262" s="22">
        <f>IF(AT262="","",IF(AND(BH262="New",NOT(ISNUMBER(AM262)),ISNUMBER(BG262)),IF(Pipeline!$M$14-INT(BG262)&gt;Pipeline!$M$15,"Reply due",""),""))</f>
        <v/>
      </c>
      <c r="BL262" s="22">
        <f>IF(AT262="","",IF(AND(ISNUMBER(AM262),ISNUMBER(BG262)),MAX(0,AM262-INT(BG262)),""))</f>
        <v/>
      </c>
      <c r="BM262" s="22">
        <f>IF(BI262=0,0,IF(AND(OR('Shift match'!$B$5="",ISNUMBER(SEARCH('Shift match'!$B$5,AY262))),OR('Shift match'!$B$6="",ISNUMBER(SEARCH('Shift match'!$B$6,BA262)))),1,0))</f>
        <v/>
      </c>
      <c r="BN262" s="22">
        <f>IF(BM262=1,SUM($BM$2:BM262),"")</f>
        <v/>
      </c>
      <c r="BO262" s="22">
        <f>IF(AT262="",0,IF(AX262="",0,IF(COUNTIF($AX$2:AX262,AX262)=1,1,0)))</f>
        <v/>
      </c>
      <c r="BP262" s="22">
        <f>IF(BO262=1,SUM($BO$2:BO262),"")</f>
        <v/>
      </c>
    </row>
    <row r="263">
      <c r="AK263" s="19" t="n"/>
      <c r="AL263" s="24" t="n"/>
      <c r="AM263" s="25" t="n"/>
      <c r="AN263" s="24" t="n"/>
      <c r="AO263" s="24" t="n"/>
      <c r="AP263" s="24" t="n"/>
      <c r="AQ263" s="24" t="n"/>
      <c r="AR263" s="24" t="n"/>
      <c r="AS263" s="19" t="n"/>
      <c r="AT263" s="22">
        <f>IFERROR(TRIM(INDEX($A263:$AJ263,MATCH(Lists!$L$2,$A$1:$AJ$1,0))&amp;""),"")</f>
        <v/>
      </c>
      <c r="AU263" s="22">
        <f>IF(AT263="","",IFERROR(TRIM(INDEX($A263:$AJ263,MATCH(Lists!$L$3,$A$1:$AJ$1,0))&amp;""),""))</f>
        <v/>
      </c>
      <c r="AV263" s="22">
        <f>IF(AT263="","",LOWER(IFERROR(TRIM(INDEX($A263:$AJ263,MATCH(Lists!$L$4,$A$1:$AJ$1,0))&amp;""),"")))</f>
        <v/>
      </c>
      <c r="AW263" s="22">
        <f>IF(AT263="","",IFERROR(TRIM(INDEX($A263:$AJ263,MATCH(Lists!$L$5,$A$1:$AJ$1,0))&amp;""),""))</f>
        <v/>
      </c>
      <c r="AX263" s="22">
        <f>IF(AT263="","",IFERROR(TRIM(INDEX($A263:$AJ263,MATCH(Lists!$L$6,$A$1:$AJ$1,0))&amp;""),""))</f>
        <v/>
      </c>
      <c r="AY263" s="22">
        <f>IF(AT263="","",IFERROR(TRIM(INDEX($A263:$AJ263,MATCH(Lists!$L$7,$A$1:$AJ$1,0))&amp;""),""))</f>
        <v/>
      </c>
      <c r="AZ263" s="22">
        <f>IF(AT263="","",IFERROR(TRIM(INDEX($A263:$AJ263,MATCH(Lists!$L$8,$A$1:$AJ$1,0))&amp;""),""))</f>
        <v/>
      </c>
      <c r="BA263" s="22">
        <f>IF(AT263="","",IFERROR(TRIM(INDEX($A263:$AJ263,MATCH(Lists!$L$9,$A$1:$AJ$1,0))&amp;""),""))</f>
        <v/>
      </c>
      <c r="BB263" s="22">
        <f>IF(AT263="","",IFERROR(TRIM(INDEX($A263:$AJ263,MATCH(Lists!$L$10,$A$1:$AJ$1,0))&amp;""),""))</f>
        <v/>
      </c>
      <c r="BC263" s="22">
        <f>IF(AT263="","",IFERROR(TRIM(INDEX($A263:$AJ263,MATCH(Lists!$L$11,$A$1:$AJ$1,0))&amp;""),""))</f>
        <v/>
      </c>
      <c r="BD263" s="22">
        <f>IF(AT263="","",IFERROR(TRIM(INDEX($A263:$AJ263,MATCH(Lists!$L$12,$A$1:$AJ$1,0))&amp;""),""))</f>
        <v/>
      </c>
      <c r="BE263" s="23">
        <f>IF(AT263="","",IFERROR(IF(TRIM(INDEX($A263:$AJ263,MATCH(Lists!$L$13,$A$1:$AJ$1,0))&amp;"")="","",IF(ISNUMBER(INDEX($A263:$AJ263,MATCH(Lists!$L$13,$A$1:$AJ$1,0))),INT(INDEX($A263:$AJ263,MATCH(Lists!$L$13,$A$1:$AJ$1,0))),DATE(VALUE(LEFT(INDEX($A263:$AJ263,MATCH(Lists!$L$13,$A$1:$AJ$1,0)),4)),VALUE(MID(INDEX($A263:$AJ263,MATCH(Lists!$L$13,$A$1:$AJ$1,0)),6,2)),VALUE(MID(INDEX($A263:$AJ263,MATCH(Lists!$L$13,$A$1:$AJ$1,0)),9,2))))),""))</f>
        <v/>
      </c>
      <c r="BF263" s="22">
        <f>IF(AT263="","",IFERROR(TRIM(INDEX($A263:$AJ263,MATCH(Lists!$L$14,$A$1:$AJ$1,0))&amp;""),""))</f>
        <v/>
      </c>
      <c r="BG263" s="23">
        <f>IF(AT263="","",IFERROR(IF(ISNUMBER(INDEX($A263:$AJ263,MATCH(Lists!$L$15,$A$1:$AJ$1,0))),INDEX($A263:$AJ263,MATCH(Lists!$L$15,$A$1:$AJ$1,0)),DATE(VALUE(LEFT(IFERROR(TRIM(INDEX($A263:$AJ263,MATCH(Lists!$L$15,$A$1:$AJ$1,0))&amp;""),""),4)),VALUE(MID(IFERROR(TRIM(INDEX($A263:$AJ263,MATCH(Lists!$L$15,$A$1:$AJ$1,0))&amp;""),""),6,2)),VALUE(MID(IFERROR(TRIM(INDEX($A263:$AJ263,MATCH(Lists!$L$15,$A$1:$AJ$1,0))&amp;""),""),9,2)))+TIME(VALUE(MID(IFERROR(TRIM(INDEX($A263:$AJ263,MATCH(Lists!$L$15,$A$1:$AJ$1,0))&amp;""),""),12,2)),VALUE(MID(IFERROR(TRIM(INDEX($A263:$AJ263,MATCH(Lists!$L$15,$A$1:$AJ$1,0))&amp;""),""),15,2)),VALUE(MID(IFERROR(TRIM(INDEX($A263:$AJ263,MATCH(Lists!$L$15,$A$1:$AJ$1,0))&amp;""),""),18,2)))),""))</f>
        <v/>
      </c>
      <c r="BH263" s="22">
        <f>IF(AT263="","",IF(AL263="","New",AL263))</f>
        <v/>
      </c>
      <c r="BI263" s="22">
        <f>IF(AT263="",0,IF(OR(BH263="Hired",BH263="Not now"),0,1))</f>
        <v/>
      </c>
      <c r="BJ263" s="22">
        <f>IF(AT263="","",IF(COUNTIF(AN263:AQ263,"No")&gt;0,"Has a No",IF(COUNTIF(AN263:AQ263,"Yes")=4,"All yes","Still checking")))</f>
        <v/>
      </c>
      <c r="BK263" s="22">
        <f>IF(AT263="","",IF(AND(BH263="New",NOT(ISNUMBER(AM263)),ISNUMBER(BG263)),IF(Pipeline!$M$14-INT(BG263)&gt;Pipeline!$M$15,"Reply due",""),""))</f>
        <v/>
      </c>
      <c r="BL263" s="22">
        <f>IF(AT263="","",IF(AND(ISNUMBER(AM263),ISNUMBER(BG263)),MAX(0,AM263-INT(BG263)),""))</f>
        <v/>
      </c>
      <c r="BM263" s="22">
        <f>IF(BI263=0,0,IF(AND(OR('Shift match'!$B$5="",ISNUMBER(SEARCH('Shift match'!$B$5,AY263))),OR('Shift match'!$B$6="",ISNUMBER(SEARCH('Shift match'!$B$6,BA263)))),1,0))</f>
        <v/>
      </c>
      <c r="BN263" s="22">
        <f>IF(BM263=1,SUM($BM$2:BM263),"")</f>
        <v/>
      </c>
      <c r="BO263" s="22">
        <f>IF(AT263="",0,IF(AX263="",0,IF(COUNTIF($AX$2:AX263,AX263)=1,1,0)))</f>
        <v/>
      </c>
      <c r="BP263" s="22">
        <f>IF(BO263=1,SUM($BO$2:BO263),"")</f>
        <v/>
      </c>
    </row>
    <row r="264">
      <c r="AK264" s="19" t="n"/>
      <c r="AL264" s="24" t="n"/>
      <c r="AM264" s="25" t="n"/>
      <c r="AN264" s="24" t="n"/>
      <c r="AO264" s="24" t="n"/>
      <c r="AP264" s="24" t="n"/>
      <c r="AQ264" s="24" t="n"/>
      <c r="AR264" s="24" t="n"/>
      <c r="AS264" s="19" t="n"/>
      <c r="AT264" s="22">
        <f>IFERROR(TRIM(INDEX($A264:$AJ264,MATCH(Lists!$L$2,$A$1:$AJ$1,0))&amp;""),"")</f>
        <v/>
      </c>
      <c r="AU264" s="22">
        <f>IF(AT264="","",IFERROR(TRIM(INDEX($A264:$AJ264,MATCH(Lists!$L$3,$A$1:$AJ$1,0))&amp;""),""))</f>
        <v/>
      </c>
      <c r="AV264" s="22">
        <f>IF(AT264="","",LOWER(IFERROR(TRIM(INDEX($A264:$AJ264,MATCH(Lists!$L$4,$A$1:$AJ$1,0))&amp;""),"")))</f>
        <v/>
      </c>
      <c r="AW264" s="22">
        <f>IF(AT264="","",IFERROR(TRIM(INDEX($A264:$AJ264,MATCH(Lists!$L$5,$A$1:$AJ$1,0))&amp;""),""))</f>
        <v/>
      </c>
      <c r="AX264" s="22">
        <f>IF(AT264="","",IFERROR(TRIM(INDEX($A264:$AJ264,MATCH(Lists!$L$6,$A$1:$AJ$1,0))&amp;""),""))</f>
        <v/>
      </c>
      <c r="AY264" s="22">
        <f>IF(AT264="","",IFERROR(TRIM(INDEX($A264:$AJ264,MATCH(Lists!$L$7,$A$1:$AJ$1,0))&amp;""),""))</f>
        <v/>
      </c>
      <c r="AZ264" s="22">
        <f>IF(AT264="","",IFERROR(TRIM(INDEX($A264:$AJ264,MATCH(Lists!$L$8,$A$1:$AJ$1,0))&amp;""),""))</f>
        <v/>
      </c>
      <c r="BA264" s="22">
        <f>IF(AT264="","",IFERROR(TRIM(INDEX($A264:$AJ264,MATCH(Lists!$L$9,$A$1:$AJ$1,0))&amp;""),""))</f>
        <v/>
      </c>
      <c r="BB264" s="22">
        <f>IF(AT264="","",IFERROR(TRIM(INDEX($A264:$AJ264,MATCH(Lists!$L$10,$A$1:$AJ$1,0))&amp;""),""))</f>
        <v/>
      </c>
      <c r="BC264" s="22">
        <f>IF(AT264="","",IFERROR(TRIM(INDEX($A264:$AJ264,MATCH(Lists!$L$11,$A$1:$AJ$1,0))&amp;""),""))</f>
        <v/>
      </c>
      <c r="BD264" s="22">
        <f>IF(AT264="","",IFERROR(TRIM(INDEX($A264:$AJ264,MATCH(Lists!$L$12,$A$1:$AJ$1,0))&amp;""),""))</f>
        <v/>
      </c>
      <c r="BE264" s="23">
        <f>IF(AT264="","",IFERROR(IF(TRIM(INDEX($A264:$AJ264,MATCH(Lists!$L$13,$A$1:$AJ$1,0))&amp;"")="","",IF(ISNUMBER(INDEX($A264:$AJ264,MATCH(Lists!$L$13,$A$1:$AJ$1,0))),INT(INDEX($A264:$AJ264,MATCH(Lists!$L$13,$A$1:$AJ$1,0))),DATE(VALUE(LEFT(INDEX($A264:$AJ264,MATCH(Lists!$L$13,$A$1:$AJ$1,0)),4)),VALUE(MID(INDEX($A264:$AJ264,MATCH(Lists!$L$13,$A$1:$AJ$1,0)),6,2)),VALUE(MID(INDEX($A264:$AJ264,MATCH(Lists!$L$13,$A$1:$AJ$1,0)),9,2))))),""))</f>
        <v/>
      </c>
      <c r="BF264" s="22">
        <f>IF(AT264="","",IFERROR(TRIM(INDEX($A264:$AJ264,MATCH(Lists!$L$14,$A$1:$AJ$1,0))&amp;""),""))</f>
        <v/>
      </c>
      <c r="BG264" s="23">
        <f>IF(AT264="","",IFERROR(IF(ISNUMBER(INDEX($A264:$AJ264,MATCH(Lists!$L$15,$A$1:$AJ$1,0))),INDEX($A264:$AJ264,MATCH(Lists!$L$15,$A$1:$AJ$1,0)),DATE(VALUE(LEFT(IFERROR(TRIM(INDEX($A264:$AJ264,MATCH(Lists!$L$15,$A$1:$AJ$1,0))&amp;""),""),4)),VALUE(MID(IFERROR(TRIM(INDEX($A264:$AJ264,MATCH(Lists!$L$15,$A$1:$AJ$1,0))&amp;""),""),6,2)),VALUE(MID(IFERROR(TRIM(INDEX($A264:$AJ264,MATCH(Lists!$L$15,$A$1:$AJ$1,0))&amp;""),""),9,2)))+TIME(VALUE(MID(IFERROR(TRIM(INDEX($A264:$AJ264,MATCH(Lists!$L$15,$A$1:$AJ$1,0))&amp;""),""),12,2)),VALUE(MID(IFERROR(TRIM(INDEX($A264:$AJ264,MATCH(Lists!$L$15,$A$1:$AJ$1,0))&amp;""),""),15,2)),VALUE(MID(IFERROR(TRIM(INDEX($A264:$AJ264,MATCH(Lists!$L$15,$A$1:$AJ$1,0))&amp;""),""),18,2)))),""))</f>
        <v/>
      </c>
      <c r="BH264" s="22">
        <f>IF(AT264="","",IF(AL264="","New",AL264))</f>
        <v/>
      </c>
      <c r="BI264" s="22">
        <f>IF(AT264="",0,IF(OR(BH264="Hired",BH264="Not now"),0,1))</f>
        <v/>
      </c>
      <c r="BJ264" s="22">
        <f>IF(AT264="","",IF(COUNTIF(AN264:AQ264,"No")&gt;0,"Has a No",IF(COUNTIF(AN264:AQ264,"Yes")=4,"All yes","Still checking")))</f>
        <v/>
      </c>
      <c r="BK264" s="22">
        <f>IF(AT264="","",IF(AND(BH264="New",NOT(ISNUMBER(AM264)),ISNUMBER(BG264)),IF(Pipeline!$M$14-INT(BG264)&gt;Pipeline!$M$15,"Reply due",""),""))</f>
        <v/>
      </c>
      <c r="BL264" s="22">
        <f>IF(AT264="","",IF(AND(ISNUMBER(AM264),ISNUMBER(BG264)),MAX(0,AM264-INT(BG264)),""))</f>
        <v/>
      </c>
      <c r="BM264" s="22">
        <f>IF(BI264=0,0,IF(AND(OR('Shift match'!$B$5="",ISNUMBER(SEARCH('Shift match'!$B$5,AY264))),OR('Shift match'!$B$6="",ISNUMBER(SEARCH('Shift match'!$B$6,BA264)))),1,0))</f>
        <v/>
      </c>
      <c r="BN264" s="22">
        <f>IF(BM264=1,SUM($BM$2:BM264),"")</f>
        <v/>
      </c>
      <c r="BO264" s="22">
        <f>IF(AT264="",0,IF(AX264="",0,IF(COUNTIF($AX$2:AX264,AX264)=1,1,0)))</f>
        <v/>
      </c>
      <c r="BP264" s="22">
        <f>IF(BO264=1,SUM($BO$2:BO264),"")</f>
        <v/>
      </c>
    </row>
    <row r="265">
      <c r="AK265" s="19" t="n"/>
      <c r="AL265" s="24" t="n"/>
      <c r="AM265" s="25" t="n"/>
      <c r="AN265" s="24" t="n"/>
      <c r="AO265" s="24" t="n"/>
      <c r="AP265" s="24" t="n"/>
      <c r="AQ265" s="24" t="n"/>
      <c r="AR265" s="24" t="n"/>
      <c r="AS265" s="19" t="n"/>
      <c r="AT265" s="22">
        <f>IFERROR(TRIM(INDEX($A265:$AJ265,MATCH(Lists!$L$2,$A$1:$AJ$1,0))&amp;""),"")</f>
        <v/>
      </c>
      <c r="AU265" s="22">
        <f>IF(AT265="","",IFERROR(TRIM(INDEX($A265:$AJ265,MATCH(Lists!$L$3,$A$1:$AJ$1,0))&amp;""),""))</f>
        <v/>
      </c>
      <c r="AV265" s="22">
        <f>IF(AT265="","",LOWER(IFERROR(TRIM(INDEX($A265:$AJ265,MATCH(Lists!$L$4,$A$1:$AJ$1,0))&amp;""),"")))</f>
        <v/>
      </c>
      <c r="AW265" s="22">
        <f>IF(AT265="","",IFERROR(TRIM(INDEX($A265:$AJ265,MATCH(Lists!$L$5,$A$1:$AJ$1,0))&amp;""),""))</f>
        <v/>
      </c>
      <c r="AX265" s="22">
        <f>IF(AT265="","",IFERROR(TRIM(INDEX($A265:$AJ265,MATCH(Lists!$L$6,$A$1:$AJ$1,0))&amp;""),""))</f>
        <v/>
      </c>
      <c r="AY265" s="22">
        <f>IF(AT265="","",IFERROR(TRIM(INDEX($A265:$AJ265,MATCH(Lists!$L$7,$A$1:$AJ$1,0))&amp;""),""))</f>
        <v/>
      </c>
      <c r="AZ265" s="22">
        <f>IF(AT265="","",IFERROR(TRIM(INDEX($A265:$AJ265,MATCH(Lists!$L$8,$A$1:$AJ$1,0))&amp;""),""))</f>
        <v/>
      </c>
      <c r="BA265" s="22">
        <f>IF(AT265="","",IFERROR(TRIM(INDEX($A265:$AJ265,MATCH(Lists!$L$9,$A$1:$AJ$1,0))&amp;""),""))</f>
        <v/>
      </c>
      <c r="BB265" s="22">
        <f>IF(AT265="","",IFERROR(TRIM(INDEX($A265:$AJ265,MATCH(Lists!$L$10,$A$1:$AJ$1,0))&amp;""),""))</f>
        <v/>
      </c>
      <c r="BC265" s="22">
        <f>IF(AT265="","",IFERROR(TRIM(INDEX($A265:$AJ265,MATCH(Lists!$L$11,$A$1:$AJ$1,0))&amp;""),""))</f>
        <v/>
      </c>
      <c r="BD265" s="22">
        <f>IF(AT265="","",IFERROR(TRIM(INDEX($A265:$AJ265,MATCH(Lists!$L$12,$A$1:$AJ$1,0))&amp;""),""))</f>
        <v/>
      </c>
      <c r="BE265" s="23">
        <f>IF(AT265="","",IFERROR(IF(TRIM(INDEX($A265:$AJ265,MATCH(Lists!$L$13,$A$1:$AJ$1,0))&amp;"")="","",IF(ISNUMBER(INDEX($A265:$AJ265,MATCH(Lists!$L$13,$A$1:$AJ$1,0))),INT(INDEX($A265:$AJ265,MATCH(Lists!$L$13,$A$1:$AJ$1,0))),DATE(VALUE(LEFT(INDEX($A265:$AJ265,MATCH(Lists!$L$13,$A$1:$AJ$1,0)),4)),VALUE(MID(INDEX($A265:$AJ265,MATCH(Lists!$L$13,$A$1:$AJ$1,0)),6,2)),VALUE(MID(INDEX($A265:$AJ265,MATCH(Lists!$L$13,$A$1:$AJ$1,0)),9,2))))),""))</f>
        <v/>
      </c>
      <c r="BF265" s="22">
        <f>IF(AT265="","",IFERROR(TRIM(INDEX($A265:$AJ265,MATCH(Lists!$L$14,$A$1:$AJ$1,0))&amp;""),""))</f>
        <v/>
      </c>
      <c r="BG265" s="23">
        <f>IF(AT265="","",IFERROR(IF(ISNUMBER(INDEX($A265:$AJ265,MATCH(Lists!$L$15,$A$1:$AJ$1,0))),INDEX($A265:$AJ265,MATCH(Lists!$L$15,$A$1:$AJ$1,0)),DATE(VALUE(LEFT(IFERROR(TRIM(INDEX($A265:$AJ265,MATCH(Lists!$L$15,$A$1:$AJ$1,0))&amp;""),""),4)),VALUE(MID(IFERROR(TRIM(INDEX($A265:$AJ265,MATCH(Lists!$L$15,$A$1:$AJ$1,0))&amp;""),""),6,2)),VALUE(MID(IFERROR(TRIM(INDEX($A265:$AJ265,MATCH(Lists!$L$15,$A$1:$AJ$1,0))&amp;""),""),9,2)))+TIME(VALUE(MID(IFERROR(TRIM(INDEX($A265:$AJ265,MATCH(Lists!$L$15,$A$1:$AJ$1,0))&amp;""),""),12,2)),VALUE(MID(IFERROR(TRIM(INDEX($A265:$AJ265,MATCH(Lists!$L$15,$A$1:$AJ$1,0))&amp;""),""),15,2)),VALUE(MID(IFERROR(TRIM(INDEX($A265:$AJ265,MATCH(Lists!$L$15,$A$1:$AJ$1,0))&amp;""),""),18,2)))),""))</f>
        <v/>
      </c>
      <c r="BH265" s="22">
        <f>IF(AT265="","",IF(AL265="","New",AL265))</f>
        <v/>
      </c>
      <c r="BI265" s="22">
        <f>IF(AT265="",0,IF(OR(BH265="Hired",BH265="Not now"),0,1))</f>
        <v/>
      </c>
      <c r="BJ265" s="22">
        <f>IF(AT265="","",IF(COUNTIF(AN265:AQ265,"No")&gt;0,"Has a No",IF(COUNTIF(AN265:AQ265,"Yes")=4,"All yes","Still checking")))</f>
        <v/>
      </c>
      <c r="BK265" s="22">
        <f>IF(AT265="","",IF(AND(BH265="New",NOT(ISNUMBER(AM265)),ISNUMBER(BG265)),IF(Pipeline!$M$14-INT(BG265)&gt;Pipeline!$M$15,"Reply due",""),""))</f>
        <v/>
      </c>
      <c r="BL265" s="22">
        <f>IF(AT265="","",IF(AND(ISNUMBER(AM265),ISNUMBER(BG265)),MAX(0,AM265-INT(BG265)),""))</f>
        <v/>
      </c>
      <c r="BM265" s="22">
        <f>IF(BI265=0,0,IF(AND(OR('Shift match'!$B$5="",ISNUMBER(SEARCH('Shift match'!$B$5,AY265))),OR('Shift match'!$B$6="",ISNUMBER(SEARCH('Shift match'!$B$6,BA265)))),1,0))</f>
        <v/>
      </c>
      <c r="BN265" s="22">
        <f>IF(BM265=1,SUM($BM$2:BM265),"")</f>
        <v/>
      </c>
      <c r="BO265" s="22">
        <f>IF(AT265="",0,IF(AX265="",0,IF(COUNTIF($AX$2:AX265,AX265)=1,1,0)))</f>
        <v/>
      </c>
      <c r="BP265" s="22">
        <f>IF(BO265=1,SUM($BO$2:BO265),"")</f>
        <v/>
      </c>
    </row>
    <row r="266">
      <c r="AK266" s="19" t="n"/>
      <c r="AL266" s="24" t="n"/>
      <c r="AM266" s="25" t="n"/>
      <c r="AN266" s="24" t="n"/>
      <c r="AO266" s="24" t="n"/>
      <c r="AP266" s="24" t="n"/>
      <c r="AQ266" s="24" t="n"/>
      <c r="AR266" s="24" t="n"/>
      <c r="AS266" s="19" t="n"/>
      <c r="AT266" s="22">
        <f>IFERROR(TRIM(INDEX($A266:$AJ266,MATCH(Lists!$L$2,$A$1:$AJ$1,0))&amp;""),"")</f>
        <v/>
      </c>
      <c r="AU266" s="22">
        <f>IF(AT266="","",IFERROR(TRIM(INDEX($A266:$AJ266,MATCH(Lists!$L$3,$A$1:$AJ$1,0))&amp;""),""))</f>
        <v/>
      </c>
      <c r="AV266" s="22">
        <f>IF(AT266="","",LOWER(IFERROR(TRIM(INDEX($A266:$AJ266,MATCH(Lists!$L$4,$A$1:$AJ$1,0))&amp;""),"")))</f>
        <v/>
      </c>
      <c r="AW266" s="22">
        <f>IF(AT266="","",IFERROR(TRIM(INDEX($A266:$AJ266,MATCH(Lists!$L$5,$A$1:$AJ$1,0))&amp;""),""))</f>
        <v/>
      </c>
      <c r="AX266" s="22">
        <f>IF(AT266="","",IFERROR(TRIM(INDEX($A266:$AJ266,MATCH(Lists!$L$6,$A$1:$AJ$1,0))&amp;""),""))</f>
        <v/>
      </c>
      <c r="AY266" s="22">
        <f>IF(AT266="","",IFERROR(TRIM(INDEX($A266:$AJ266,MATCH(Lists!$L$7,$A$1:$AJ$1,0))&amp;""),""))</f>
        <v/>
      </c>
      <c r="AZ266" s="22">
        <f>IF(AT266="","",IFERROR(TRIM(INDEX($A266:$AJ266,MATCH(Lists!$L$8,$A$1:$AJ$1,0))&amp;""),""))</f>
        <v/>
      </c>
      <c r="BA266" s="22">
        <f>IF(AT266="","",IFERROR(TRIM(INDEX($A266:$AJ266,MATCH(Lists!$L$9,$A$1:$AJ$1,0))&amp;""),""))</f>
        <v/>
      </c>
      <c r="BB266" s="22">
        <f>IF(AT266="","",IFERROR(TRIM(INDEX($A266:$AJ266,MATCH(Lists!$L$10,$A$1:$AJ$1,0))&amp;""),""))</f>
        <v/>
      </c>
      <c r="BC266" s="22">
        <f>IF(AT266="","",IFERROR(TRIM(INDEX($A266:$AJ266,MATCH(Lists!$L$11,$A$1:$AJ$1,0))&amp;""),""))</f>
        <v/>
      </c>
      <c r="BD266" s="22">
        <f>IF(AT266="","",IFERROR(TRIM(INDEX($A266:$AJ266,MATCH(Lists!$L$12,$A$1:$AJ$1,0))&amp;""),""))</f>
        <v/>
      </c>
      <c r="BE266" s="23">
        <f>IF(AT266="","",IFERROR(IF(TRIM(INDEX($A266:$AJ266,MATCH(Lists!$L$13,$A$1:$AJ$1,0))&amp;"")="","",IF(ISNUMBER(INDEX($A266:$AJ266,MATCH(Lists!$L$13,$A$1:$AJ$1,0))),INT(INDEX($A266:$AJ266,MATCH(Lists!$L$13,$A$1:$AJ$1,0))),DATE(VALUE(LEFT(INDEX($A266:$AJ266,MATCH(Lists!$L$13,$A$1:$AJ$1,0)),4)),VALUE(MID(INDEX($A266:$AJ266,MATCH(Lists!$L$13,$A$1:$AJ$1,0)),6,2)),VALUE(MID(INDEX($A266:$AJ266,MATCH(Lists!$L$13,$A$1:$AJ$1,0)),9,2))))),""))</f>
        <v/>
      </c>
      <c r="BF266" s="22">
        <f>IF(AT266="","",IFERROR(TRIM(INDEX($A266:$AJ266,MATCH(Lists!$L$14,$A$1:$AJ$1,0))&amp;""),""))</f>
        <v/>
      </c>
      <c r="BG266" s="23">
        <f>IF(AT266="","",IFERROR(IF(ISNUMBER(INDEX($A266:$AJ266,MATCH(Lists!$L$15,$A$1:$AJ$1,0))),INDEX($A266:$AJ266,MATCH(Lists!$L$15,$A$1:$AJ$1,0)),DATE(VALUE(LEFT(IFERROR(TRIM(INDEX($A266:$AJ266,MATCH(Lists!$L$15,$A$1:$AJ$1,0))&amp;""),""),4)),VALUE(MID(IFERROR(TRIM(INDEX($A266:$AJ266,MATCH(Lists!$L$15,$A$1:$AJ$1,0))&amp;""),""),6,2)),VALUE(MID(IFERROR(TRIM(INDEX($A266:$AJ266,MATCH(Lists!$L$15,$A$1:$AJ$1,0))&amp;""),""),9,2)))+TIME(VALUE(MID(IFERROR(TRIM(INDEX($A266:$AJ266,MATCH(Lists!$L$15,$A$1:$AJ$1,0))&amp;""),""),12,2)),VALUE(MID(IFERROR(TRIM(INDEX($A266:$AJ266,MATCH(Lists!$L$15,$A$1:$AJ$1,0))&amp;""),""),15,2)),VALUE(MID(IFERROR(TRIM(INDEX($A266:$AJ266,MATCH(Lists!$L$15,$A$1:$AJ$1,0))&amp;""),""),18,2)))),""))</f>
        <v/>
      </c>
      <c r="BH266" s="22">
        <f>IF(AT266="","",IF(AL266="","New",AL266))</f>
        <v/>
      </c>
      <c r="BI266" s="22">
        <f>IF(AT266="",0,IF(OR(BH266="Hired",BH266="Not now"),0,1))</f>
        <v/>
      </c>
      <c r="BJ266" s="22">
        <f>IF(AT266="","",IF(COUNTIF(AN266:AQ266,"No")&gt;0,"Has a No",IF(COUNTIF(AN266:AQ266,"Yes")=4,"All yes","Still checking")))</f>
        <v/>
      </c>
      <c r="BK266" s="22">
        <f>IF(AT266="","",IF(AND(BH266="New",NOT(ISNUMBER(AM266)),ISNUMBER(BG266)),IF(Pipeline!$M$14-INT(BG266)&gt;Pipeline!$M$15,"Reply due",""),""))</f>
        <v/>
      </c>
      <c r="BL266" s="22">
        <f>IF(AT266="","",IF(AND(ISNUMBER(AM266),ISNUMBER(BG266)),MAX(0,AM266-INT(BG266)),""))</f>
        <v/>
      </c>
      <c r="BM266" s="22">
        <f>IF(BI266=0,0,IF(AND(OR('Shift match'!$B$5="",ISNUMBER(SEARCH('Shift match'!$B$5,AY266))),OR('Shift match'!$B$6="",ISNUMBER(SEARCH('Shift match'!$B$6,BA266)))),1,0))</f>
        <v/>
      </c>
      <c r="BN266" s="22">
        <f>IF(BM266=1,SUM($BM$2:BM266),"")</f>
        <v/>
      </c>
      <c r="BO266" s="22">
        <f>IF(AT266="",0,IF(AX266="",0,IF(COUNTIF($AX$2:AX266,AX266)=1,1,0)))</f>
        <v/>
      </c>
      <c r="BP266" s="22">
        <f>IF(BO266=1,SUM($BO$2:BO266),"")</f>
        <v/>
      </c>
    </row>
    <row r="267">
      <c r="AK267" s="19" t="n"/>
      <c r="AL267" s="24" t="n"/>
      <c r="AM267" s="25" t="n"/>
      <c r="AN267" s="24" t="n"/>
      <c r="AO267" s="24" t="n"/>
      <c r="AP267" s="24" t="n"/>
      <c r="AQ267" s="24" t="n"/>
      <c r="AR267" s="24" t="n"/>
      <c r="AS267" s="19" t="n"/>
      <c r="AT267" s="22">
        <f>IFERROR(TRIM(INDEX($A267:$AJ267,MATCH(Lists!$L$2,$A$1:$AJ$1,0))&amp;""),"")</f>
        <v/>
      </c>
      <c r="AU267" s="22">
        <f>IF(AT267="","",IFERROR(TRIM(INDEX($A267:$AJ267,MATCH(Lists!$L$3,$A$1:$AJ$1,0))&amp;""),""))</f>
        <v/>
      </c>
      <c r="AV267" s="22">
        <f>IF(AT267="","",LOWER(IFERROR(TRIM(INDEX($A267:$AJ267,MATCH(Lists!$L$4,$A$1:$AJ$1,0))&amp;""),"")))</f>
        <v/>
      </c>
      <c r="AW267" s="22">
        <f>IF(AT267="","",IFERROR(TRIM(INDEX($A267:$AJ267,MATCH(Lists!$L$5,$A$1:$AJ$1,0))&amp;""),""))</f>
        <v/>
      </c>
      <c r="AX267" s="22">
        <f>IF(AT267="","",IFERROR(TRIM(INDEX($A267:$AJ267,MATCH(Lists!$L$6,$A$1:$AJ$1,0))&amp;""),""))</f>
        <v/>
      </c>
      <c r="AY267" s="22">
        <f>IF(AT267="","",IFERROR(TRIM(INDEX($A267:$AJ267,MATCH(Lists!$L$7,$A$1:$AJ$1,0))&amp;""),""))</f>
        <v/>
      </c>
      <c r="AZ267" s="22">
        <f>IF(AT267="","",IFERROR(TRIM(INDEX($A267:$AJ267,MATCH(Lists!$L$8,$A$1:$AJ$1,0))&amp;""),""))</f>
        <v/>
      </c>
      <c r="BA267" s="22">
        <f>IF(AT267="","",IFERROR(TRIM(INDEX($A267:$AJ267,MATCH(Lists!$L$9,$A$1:$AJ$1,0))&amp;""),""))</f>
        <v/>
      </c>
      <c r="BB267" s="22">
        <f>IF(AT267="","",IFERROR(TRIM(INDEX($A267:$AJ267,MATCH(Lists!$L$10,$A$1:$AJ$1,0))&amp;""),""))</f>
        <v/>
      </c>
      <c r="BC267" s="22">
        <f>IF(AT267="","",IFERROR(TRIM(INDEX($A267:$AJ267,MATCH(Lists!$L$11,$A$1:$AJ$1,0))&amp;""),""))</f>
        <v/>
      </c>
      <c r="BD267" s="22">
        <f>IF(AT267="","",IFERROR(TRIM(INDEX($A267:$AJ267,MATCH(Lists!$L$12,$A$1:$AJ$1,0))&amp;""),""))</f>
        <v/>
      </c>
      <c r="BE267" s="23">
        <f>IF(AT267="","",IFERROR(IF(TRIM(INDEX($A267:$AJ267,MATCH(Lists!$L$13,$A$1:$AJ$1,0))&amp;"")="","",IF(ISNUMBER(INDEX($A267:$AJ267,MATCH(Lists!$L$13,$A$1:$AJ$1,0))),INT(INDEX($A267:$AJ267,MATCH(Lists!$L$13,$A$1:$AJ$1,0))),DATE(VALUE(LEFT(INDEX($A267:$AJ267,MATCH(Lists!$L$13,$A$1:$AJ$1,0)),4)),VALUE(MID(INDEX($A267:$AJ267,MATCH(Lists!$L$13,$A$1:$AJ$1,0)),6,2)),VALUE(MID(INDEX($A267:$AJ267,MATCH(Lists!$L$13,$A$1:$AJ$1,0)),9,2))))),""))</f>
        <v/>
      </c>
      <c r="BF267" s="22">
        <f>IF(AT267="","",IFERROR(TRIM(INDEX($A267:$AJ267,MATCH(Lists!$L$14,$A$1:$AJ$1,0))&amp;""),""))</f>
        <v/>
      </c>
      <c r="BG267" s="23">
        <f>IF(AT267="","",IFERROR(IF(ISNUMBER(INDEX($A267:$AJ267,MATCH(Lists!$L$15,$A$1:$AJ$1,0))),INDEX($A267:$AJ267,MATCH(Lists!$L$15,$A$1:$AJ$1,0)),DATE(VALUE(LEFT(IFERROR(TRIM(INDEX($A267:$AJ267,MATCH(Lists!$L$15,$A$1:$AJ$1,0))&amp;""),""),4)),VALUE(MID(IFERROR(TRIM(INDEX($A267:$AJ267,MATCH(Lists!$L$15,$A$1:$AJ$1,0))&amp;""),""),6,2)),VALUE(MID(IFERROR(TRIM(INDEX($A267:$AJ267,MATCH(Lists!$L$15,$A$1:$AJ$1,0))&amp;""),""),9,2)))+TIME(VALUE(MID(IFERROR(TRIM(INDEX($A267:$AJ267,MATCH(Lists!$L$15,$A$1:$AJ$1,0))&amp;""),""),12,2)),VALUE(MID(IFERROR(TRIM(INDEX($A267:$AJ267,MATCH(Lists!$L$15,$A$1:$AJ$1,0))&amp;""),""),15,2)),VALUE(MID(IFERROR(TRIM(INDEX($A267:$AJ267,MATCH(Lists!$L$15,$A$1:$AJ$1,0))&amp;""),""),18,2)))),""))</f>
        <v/>
      </c>
      <c r="BH267" s="22">
        <f>IF(AT267="","",IF(AL267="","New",AL267))</f>
        <v/>
      </c>
      <c r="BI267" s="22">
        <f>IF(AT267="",0,IF(OR(BH267="Hired",BH267="Not now"),0,1))</f>
        <v/>
      </c>
      <c r="BJ267" s="22">
        <f>IF(AT267="","",IF(COUNTIF(AN267:AQ267,"No")&gt;0,"Has a No",IF(COUNTIF(AN267:AQ267,"Yes")=4,"All yes","Still checking")))</f>
        <v/>
      </c>
      <c r="BK267" s="22">
        <f>IF(AT267="","",IF(AND(BH267="New",NOT(ISNUMBER(AM267)),ISNUMBER(BG267)),IF(Pipeline!$M$14-INT(BG267)&gt;Pipeline!$M$15,"Reply due",""),""))</f>
        <v/>
      </c>
      <c r="BL267" s="22">
        <f>IF(AT267="","",IF(AND(ISNUMBER(AM267),ISNUMBER(BG267)),MAX(0,AM267-INT(BG267)),""))</f>
        <v/>
      </c>
      <c r="BM267" s="22">
        <f>IF(BI267=0,0,IF(AND(OR('Shift match'!$B$5="",ISNUMBER(SEARCH('Shift match'!$B$5,AY267))),OR('Shift match'!$B$6="",ISNUMBER(SEARCH('Shift match'!$B$6,BA267)))),1,0))</f>
        <v/>
      </c>
      <c r="BN267" s="22">
        <f>IF(BM267=1,SUM($BM$2:BM267),"")</f>
        <v/>
      </c>
      <c r="BO267" s="22">
        <f>IF(AT267="",0,IF(AX267="",0,IF(COUNTIF($AX$2:AX267,AX267)=1,1,0)))</f>
        <v/>
      </c>
      <c r="BP267" s="22">
        <f>IF(BO267=1,SUM($BO$2:BO267),"")</f>
        <v/>
      </c>
    </row>
    <row r="268">
      <c r="AK268" s="19" t="n"/>
      <c r="AL268" s="24" t="n"/>
      <c r="AM268" s="25" t="n"/>
      <c r="AN268" s="24" t="n"/>
      <c r="AO268" s="24" t="n"/>
      <c r="AP268" s="24" t="n"/>
      <c r="AQ268" s="24" t="n"/>
      <c r="AR268" s="24" t="n"/>
      <c r="AS268" s="19" t="n"/>
      <c r="AT268" s="22">
        <f>IFERROR(TRIM(INDEX($A268:$AJ268,MATCH(Lists!$L$2,$A$1:$AJ$1,0))&amp;""),"")</f>
        <v/>
      </c>
      <c r="AU268" s="22">
        <f>IF(AT268="","",IFERROR(TRIM(INDEX($A268:$AJ268,MATCH(Lists!$L$3,$A$1:$AJ$1,0))&amp;""),""))</f>
        <v/>
      </c>
      <c r="AV268" s="22">
        <f>IF(AT268="","",LOWER(IFERROR(TRIM(INDEX($A268:$AJ268,MATCH(Lists!$L$4,$A$1:$AJ$1,0))&amp;""),"")))</f>
        <v/>
      </c>
      <c r="AW268" s="22">
        <f>IF(AT268="","",IFERROR(TRIM(INDEX($A268:$AJ268,MATCH(Lists!$L$5,$A$1:$AJ$1,0))&amp;""),""))</f>
        <v/>
      </c>
      <c r="AX268" s="22">
        <f>IF(AT268="","",IFERROR(TRIM(INDEX($A268:$AJ268,MATCH(Lists!$L$6,$A$1:$AJ$1,0))&amp;""),""))</f>
        <v/>
      </c>
      <c r="AY268" s="22">
        <f>IF(AT268="","",IFERROR(TRIM(INDEX($A268:$AJ268,MATCH(Lists!$L$7,$A$1:$AJ$1,0))&amp;""),""))</f>
        <v/>
      </c>
      <c r="AZ268" s="22">
        <f>IF(AT268="","",IFERROR(TRIM(INDEX($A268:$AJ268,MATCH(Lists!$L$8,$A$1:$AJ$1,0))&amp;""),""))</f>
        <v/>
      </c>
      <c r="BA268" s="22">
        <f>IF(AT268="","",IFERROR(TRIM(INDEX($A268:$AJ268,MATCH(Lists!$L$9,$A$1:$AJ$1,0))&amp;""),""))</f>
        <v/>
      </c>
      <c r="BB268" s="22">
        <f>IF(AT268="","",IFERROR(TRIM(INDEX($A268:$AJ268,MATCH(Lists!$L$10,$A$1:$AJ$1,0))&amp;""),""))</f>
        <v/>
      </c>
      <c r="BC268" s="22">
        <f>IF(AT268="","",IFERROR(TRIM(INDEX($A268:$AJ268,MATCH(Lists!$L$11,$A$1:$AJ$1,0))&amp;""),""))</f>
        <v/>
      </c>
      <c r="BD268" s="22">
        <f>IF(AT268="","",IFERROR(TRIM(INDEX($A268:$AJ268,MATCH(Lists!$L$12,$A$1:$AJ$1,0))&amp;""),""))</f>
        <v/>
      </c>
      <c r="BE268" s="23">
        <f>IF(AT268="","",IFERROR(IF(TRIM(INDEX($A268:$AJ268,MATCH(Lists!$L$13,$A$1:$AJ$1,0))&amp;"")="","",IF(ISNUMBER(INDEX($A268:$AJ268,MATCH(Lists!$L$13,$A$1:$AJ$1,0))),INT(INDEX($A268:$AJ268,MATCH(Lists!$L$13,$A$1:$AJ$1,0))),DATE(VALUE(LEFT(INDEX($A268:$AJ268,MATCH(Lists!$L$13,$A$1:$AJ$1,0)),4)),VALUE(MID(INDEX($A268:$AJ268,MATCH(Lists!$L$13,$A$1:$AJ$1,0)),6,2)),VALUE(MID(INDEX($A268:$AJ268,MATCH(Lists!$L$13,$A$1:$AJ$1,0)),9,2))))),""))</f>
        <v/>
      </c>
      <c r="BF268" s="22">
        <f>IF(AT268="","",IFERROR(TRIM(INDEX($A268:$AJ268,MATCH(Lists!$L$14,$A$1:$AJ$1,0))&amp;""),""))</f>
        <v/>
      </c>
      <c r="BG268" s="23">
        <f>IF(AT268="","",IFERROR(IF(ISNUMBER(INDEX($A268:$AJ268,MATCH(Lists!$L$15,$A$1:$AJ$1,0))),INDEX($A268:$AJ268,MATCH(Lists!$L$15,$A$1:$AJ$1,0)),DATE(VALUE(LEFT(IFERROR(TRIM(INDEX($A268:$AJ268,MATCH(Lists!$L$15,$A$1:$AJ$1,0))&amp;""),""),4)),VALUE(MID(IFERROR(TRIM(INDEX($A268:$AJ268,MATCH(Lists!$L$15,$A$1:$AJ$1,0))&amp;""),""),6,2)),VALUE(MID(IFERROR(TRIM(INDEX($A268:$AJ268,MATCH(Lists!$L$15,$A$1:$AJ$1,0))&amp;""),""),9,2)))+TIME(VALUE(MID(IFERROR(TRIM(INDEX($A268:$AJ268,MATCH(Lists!$L$15,$A$1:$AJ$1,0))&amp;""),""),12,2)),VALUE(MID(IFERROR(TRIM(INDEX($A268:$AJ268,MATCH(Lists!$L$15,$A$1:$AJ$1,0))&amp;""),""),15,2)),VALUE(MID(IFERROR(TRIM(INDEX($A268:$AJ268,MATCH(Lists!$L$15,$A$1:$AJ$1,0))&amp;""),""),18,2)))),""))</f>
        <v/>
      </c>
      <c r="BH268" s="22">
        <f>IF(AT268="","",IF(AL268="","New",AL268))</f>
        <v/>
      </c>
      <c r="BI268" s="22">
        <f>IF(AT268="",0,IF(OR(BH268="Hired",BH268="Not now"),0,1))</f>
        <v/>
      </c>
      <c r="BJ268" s="22">
        <f>IF(AT268="","",IF(COUNTIF(AN268:AQ268,"No")&gt;0,"Has a No",IF(COUNTIF(AN268:AQ268,"Yes")=4,"All yes","Still checking")))</f>
        <v/>
      </c>
      <c r="BK268" s="22">
        <f>IF(AT268="","",IF(AND(BH268="New",NOT(ISNUMBER(AM268)),ISNUMBER(BG268)),IF(Pipeline!$M$14-INT(BG268)&gt;Pipeline!$M$15,"Reply due",""),""))</f>
        <v/>
      </c>
      <c r="BL268" s="22">
        <f>IF(AT268="","",IF(AND(ISNUMBER(AM268),ISNUMBER(BG268)),MAX(0,AM268-INT(BG268)),""))</f>
        <v/>
      </c>
      <c r="BM268" s="22">
        <f>IF(BI268=0,0,IF(AND(OR('Shift match'!$B$5="",ISNUMBER(SEARCH('Shift match'!$B$5,AY268))),OR('Shift match'!$B$6="",ISNUMBER(SEARCH('Shift match'!$B$6,BA268)))),1,0))</f>
        <v/>
      </c>
      <c r="BN268" s="22">
        <f>IF(BM268=1,SUM($BM$2:BM268),"")</f>
        <v/>
      </c>
      <c r="BO268" s="22">
        <f>IF(AT268="",0,IF(AX268="",0,IF(COUNTIF($AX$2:AX268,AX268)=1,1,0)))</f>
        <v/>
      </c>
      <c r="BP268" s="22">
        <f>IF(BO268=1,SUM($BO$2:BO268),"")</f>
        <v/>
      </c>
    </row>
    <row r="269">
      <c r="AK269" s="19" t="n"/>
      <c r="AL269" s="24" t="n"/>
      <c r="AM269" s="25" t="n"/>
      <c r="AN269" s="24" t="n"/>
      <c r="AO269" s="24" t="n"/>
      <c r="AP269" s="24" t="n"/>
      <c r="AQ269" s="24" t="n"/>
      <c r="AR269" s="24" t="n"/>
      <c r="AS269" s="19" t="n"/>
      <c r="AT269" s="22">
        <f>IFERROR(TRIM(INDEX($A269:$AJ269,MATCH(Lists!$L$2,$A$1:$AJ$1,0))&amp;""),"")</f>
        <v/>
      </c>
      <c r="AU269" s="22">
        <f>IF(AT269="","",IFERROR(TRIM(INDEX($A269:$AJ269,MATCH(Lists!$L$3,$A$1:$AJ$1,0))&amp;""),""))</f>
        <v/>
      </c>
      <c r="AV269" s="22">
        <f>IF(AT269="","",LOWER(IFERROR(TRIM(INDEX($A269:$AJ269,MATCH(Lists!$L$4,$A$1:$AJ$1,0))&amp;""),"")))</f>
        <v/>
      </c>
      <c r="AW269" s="22">
        <f>IF(AT269="","",IFERROR(TRIM(INDEX($A269:$AJ269,MATCH(Lists!$L$5,$A$1:$AJ$1,0))&amp;""),""))</f>
        <v/>
      </c>
      <c r="AX269" s="22">
        <f>IF(AT269="","",IFERROR(TRIM(INDEX($A269:$AJ269,MATCH(Lists!$L$6,$A$1:$AJ$1,0))&amp;""),""))</f>
        <v/>
      </c>
      <c r="AY269" s="22">
        <f>IF(AT269="","",IFERROR(TRIM(INDEX($A269:$AJ269,MATCH(Lists!$L$7,$A$1:$AJ$1,0))&amp;""),""))</f>
        <v/>
      </c>
      <c r="AZ269" s="22">
        <f>IF(AT269="","",IFERROR(TRIM(INDEX($A269:$AJ269,MATCH(Lists!$L$8,$A$1:$AJ$1,0))&amp;""),""))</f>
        <v/>
      </c>
      <c r="BA269" s="22">
        <f>IF(AT269="","",IFERROR(TRIM(INDEX($A269:$AJ269,MATCH(Lists!$L$9,$A$1:$AJ$1,0))&amp;""),""))</f>
        <v/>
      </c>
      <c r="BB269" s="22">
        <f>IF(AT269="","",IFERROR(TRIM(INDEX($A269:$AJ269,MATCH(Lists!$L$10,$A$1:$AJ$1,0))&amp;""),""))</f>
        <v/>
      </c>
      <c r="BC269" s="22">
        <f>IF(AT269="","",IFERROR(TRIM(INDEX($A269:$AJ269,MATCH(Lists!$L$11,$A$1:$AJ$1,0))&amp;""),""))</f>
        <v/>
      </c>
      <c r="BD269" s="22">
        <f>IF(AT269="","",IFERROR(TRIM(INDEX($A269:$AJ269,MATCH(Lists!$L$12,$A$1:$AJ$1,0))&amp;""),""))</f>
        <v/>
      </c>
      <c r="BE269" s="23">
        <f>IF(AT269="","",IFERROR(IF(TRIM(INDEX($A269:$AJ269,MATCH(Lists!$L$13,$A$1:$AJ$1,0))&amp;"")="","",IF(ISNUMBER(INDEX($A269:$AJ269,MATCH(Lists!$L$13,$A$1:$AJ$1,0))),INT(INDEX($A269:$AJ269,MATCH(Lists!$L$13,$A$1:$AJ$1,0))),DATE(VALUE(LEFT(INDEX($A269:$AJ269,MATCH(Lists!$L$13,$A$1:$AJ$1,0)),4)),VALUE(MID(INDEX($A269:$AJ269,MATCH(Lists!$L$13,$A$1:$AJ$1,0)),6,2)),VALUE(MID(INDEX($A269:$AJ269,MATCH(Lists!$L$13,$A$1:$AJ$1,0)),9,2))))),""))</f>
        <v/>
      </c>
      <c r="BF269" s="22">
        <f>IF(AT269="","",IFERROR(TRIM(INDEX($A269:$AJ269,MATCH(Lists!$L$14,$A$1:$AJ$1,0))&amp;""),""))</f>
        <v/>
      </c>
      <c r="BG269" s="23">
        <f>IF(AT269="","",IFERROR(IF(ISNUMBER(INDEX($A269:$AJ269,MATCH(Lists!$L$15,$A$1:$AJ$1,0))),INDEX($A269:$AJ269,MATCH(Lists!$L$15,$A$1:$AJ$1,0)),DATE(VALUE(LEFT(IFERROR(TRIM(INDEX($A269:$AJ269,MATCH(Lists!$L$15,$A$1:$AJ$1,0))&amp;""),""),4)),VALUE(MID(IFERROR(TRIM(INDEX($A269:$AJ269,MATCH(Lists!$L$15,$A$1:$AJ$1,0))&amp;""),""),6,2)),VALUE(MID(IFERROR(TRIM(INDEX($A269:$AJ269,MATCH(Lists!$L$15,$A$1:$AJ$1,0))&amp;""),""),9,2)))+TIME(VALUE(MID(IFERROR(TRIM(INDEX($A269:$AJ269,MATCH(Lists!$L$15,$A$1:$AJ$1,0))&amp;""),""),12,2)),VALUE(MID(IFERROR(TRIM(INDEX($A269:$AJ269,MATCH(Lists!$L$15,$A$1:$AJ$1,0))&amp;""),""),15,2)),VALUE(MID(IFERROR(TRIM(INDEX($A269:$AJ269,MATCH(Lists!$L$15,$A$1:$AJ$1,0))&amp;""),""),18,2)))),""))</f>
        <v/>
      </c>
      <c r="BH269" s="22">
        <f>IF(AT269="","",IF(AL269="","New",AL269))</f>
        <v/>
      </c>
      <c r="BI269" s="22">
        <f>IF(AT269="",0,IF(OR(BH269="Hired",BH269="Not now"),0,1))</f>
        <v/>
      </c>
      <c r="BJ269" s="22">
        <f>IF(AT269="","",IF(COUNTIF(AN269:AQ269,"No")&gt;0,"Has a No",IF(COUNTIF(AN269:AQ269,"Yes")=4,"All yes","Still checking")))</f>
        <v/>
      </c>
      <c r="BK269" s="22">
        <f>IF(AT269="","",IF(AND(BH269="New",NOT(ISNUMBER(AM269)),ISNUMBER(BG269)),IF(Pipeline!$M$14-INT(BG269)&gt;Pipeline!$M$15,"Reply due",""),""))</f>
        <v/>
      </c>
      <c r="BL269" s="22">
        <f>IF(AT269="","",IF(AND(ISNUMBER(AM269),ISNUMBER(BG269)),MAX(0,AM269-INT(BG269)),""))</f>
        <v/>
      </c>
      <c r="BM269" s="22">
        <f>IF(BI269=0,0,IF(AND(OR('Shift match'!$B$5="",ISNUMBER(SEARCH('Shift match'!$B$5,AY269))),OR('Shift match'!$B$6="",ISNUMBER(SEARCH('Shift match'!$B$6,BA269)))),1,0))</f>
        <v/>
      </c>
      <c r="BN269" s="22">
        <f>IF(BM269=1,SUM($BM$2:BM269),"")</f>
        <v/>
      </c>
      <c r="BO269" s="22">
        <f>IF(AT269="",0,IF(AX269="",0,IF(COUNTIF($AX$2:AX269,AX269)=1,1,0)))</f>
        <v/>
      </c>
      <c r="BP269" s="22">
        <f>IF(BO269=1,SUM($BO$2:BO269),"")</f>
        <v/>
      </c>
    </row>
    <row r="270">
      <c r="AK270" s="19" t="n"/>
      <c r="AL270" s="24" t="n"/>
      <c r="AM270" s="25" t="n"/>
      <c r="AN270" s="24" t="n"/>
      <c r="AO270" s="24" t="n"/>
      <c r="AP270" s="24" t="n"/>
      <c r="AQ270" s="24" t="n"/>
      <c r="AR270" s="24" t="n"/>
      <c r="AS270" s="19" t="n"/>
      <c r="AT270" s="22">
        <f>IFERROR(TRIM(INDEX($A270:$AJ270,MATCH(Lists!$L$2,$A$1:$AJ$1,0))&amp;""),"")</f>
        <v/>
      </c>
      <c r="AU270" s="22">
        <f>IF(AT270="","",IFERROR(TRIM(INDEX($A270:$AJ270,MATCH(Lists!$L$3,$A$1:$AJ$1,0))&amp;""),""))</f>
        <v/>
      </c>
      <c r="AV270" s="22">
        <f>IF(AT270="","",LOWER(IFERROR(TRIM(INDEX($A270:$AJ270,MATCH(Lists!$L$4,$A$1:$AJ$1,0))&amp;""),"")))</f>
        <v/>
      </c>
      <c r="AW270" s="22">
        <f>IF(AT270="","",IFERROR(TRIM(INDEX($A270:$AJ270,MATCH(Lists!$L$5,$A$1:$AJ$1,0))&amp;""),""))</f>
        <v/>
      </c>
      <c r="AX270" s="22">
        <f>IF(AT270="","",IFERROR(TRIM(INDEX($A270:$AJ270,MATCH(Lists!$L$6,$A$1:$AJ$1,0))&amp;""),""))</f>
        <v/>
      </c>
      <c r="AY270" s="22">
        <f>IF(AT270="","",IFERROR(TRIM(INDEX($A270:$AJ270,MATCH(Lists!$L$7,$A$1:$AJ$1,0))&amp;""),""))</f>
        <v/>
      </c>
      <c r="AZ270" s="22">
        <f>IF(AT270="","",IFERROR(TRIM(INDEX($A270:$AJ270,MATCH(Lists!$L$8,$A$1:$AJ$1,0))&amp;""),""))</f>
        <v/>
      </c>
      <c r="BA270" s="22">
        <f>IF(AT270="","",IFERROR(TRIM(INDEX($A270:$AJ270,MATCH(Lists!$L$9,$A$1:$AJ$1,0))&amp;""),""))</f>
        <v/>
      </c>
      <c r="BB270" s="22">
        <f>IF(AT270="","",IFERROR(TRIM(INDEX($A270:$AJ270,MATCH(Lists!$L$10,$A$1:$AJ$1,0))&amp;""),""))</f>
        <v/>
      </c>
      <c r="BC270" s="22">
        <f>IF(AT270="","",IFERROR(TRIM(INDEX($A270:$AJ270,MATCH(Lists!$L$11,$A$1:$AJ$1,0))&amp;""),""))</f>
        <v/>
      </c>
      <c r="BD270" s="22">
        <f>IF(AT270="","",IFERROR(TRIM(INDEX($A270:$AJ270,MATCH(Lists!$L$12,$A$1:$AJ$1,0))&amp;""),""))</f>
        <v/>
      </c>
      <c r="BE270" s="23">
        <f>IF(AT270="","",IFERROR(IF(TRIM(INDEX($A270:$AJ270,MATCH(Lists!$L$13,$A$1:$AJ$1,0))&amp;"")="","",IF(ISNUMBER(INDEX($A270:$AJ270,MATCH(Lists!$L$13,$A$1:$AJ$1,0))),INT(INDEX($A270:$AJ270,MATCH(Lists!$L$13,$A$1:$AJ$1,0))),DATE(VALUE(LEFT(INDEX($A270:$AJ270,MATCH(Lists!$L$13,$A$1:$AJ$1,0)),4)),VALUE(MID(INDEX($A270:$AJ270,MATCH(Lists!$L$13,$A$1:$AJ$1,0)),6,2)),VALUE(MID(INDEX($A270:$AJ270,MATCH(Lists!$L$13,$A$1:$AJ$1,0)),9,2))))),""))</f>
        <v/>
      </c>
      <c r="BF270" s="22">
        <f>IF(AT270="","",IFERROR(TRIM(INDEX($A270:$AJ270,MATCH(Lists!$L$14,$A$1:$AJ$1,0))&amp;""),""))</f>
        <v/>
      </c>
      <c r="BG270" s="23">
        <f>IF(AT270="","",IFERROR(IF(ISNUMBER(INDEX($A270:$AJ270,MATCH(Lists!$L$15,$A$1:$AJ$1,0))),INDEX($A270:$AJ270,MATCH(Lists!$L$15,$A$1:$AJ$1,0)),DATE(VALUE(LEFT(IFERROR(TRIM(INDEX($A270:$AJ270,MATCH(Lists!$L$15,$A$1:$AJ$1,0))&amp;""),""),4)),VALUE(MID(IFERROR(TRIM(INDEX($A270:$AJ270,MATCH(Lists!$L$15,$A$1:$AJ$1,0))&amp;""),""),6,2)),VALUE(MID(IFERROR(TRIM(INDEX($A270:$AJ270,MATCH(Lists!$L$15,$A$1:$AJ$1,0))&amp;""),""),9,2)))+TIME(VALUE(MID(IFERROR(TRIM(INDEX($A270:$AJ270,MATCH(Lists!$L$15,$A$1:$AJ$1,0))&amp;""),""),12,2)),VALUE(MID(IFERROR(TRIM(INDEX($A270:$AJ270,MATCH(Lists!$L$15,$A$1:$AJ$1,0))&amp;""),""),15,2)),VALUE(MID(IFERROR(TRIM(INDEX($A270:$AJ270,MATCH(Lists!$L$15,$A$1:$AJ$1,0))&amp;""),""),18,2)))),""))</f>
        <v/>
      </c>
      <c r="BH270" s="22">
        <f>IF(AT270="","",IF(AL270="","New",AL270))</f>
        <v/>
      </c>
      <c r="BI270" s="22">
        <f>IF(AT270="",0,IF(OR(BH270="Hired",BH270="Not now"),0,1))</f>
        <v/>
      </c>
      <c r="BJ270" s="22">
        <f>IF(AT270="","",IF(COUNTIF(AN270:AQ270,"No")&gt;0,"Has a No",IF(COUNTIF(AN270:AQ270,"Yes")=4,"All yes","Still checking")))</f>
        <v/>
      </c>
      <c r="BK270" s="22">
        <f>IF(AT270="","",IF(AND(BH270="New",NOT(ISNUMBER(AM270)),ISNUMBER(BG270)),IF(Pipeline!$M$14-INT(BG270)&gt;Pipeline!$M$15,"Reply due",""),""))</f>
        <v/>
      </c>
      <c r="BL270" s="22">
        <f>IF(AT270="","",IF(AND(ISNUMBER(AM270),ISNUMBER(BG270)),MAX(0,AM270-INT(BG270)),""))</f>
        <v/>
      </c>
      <c r="BM270" s="22">
        <f>IF(BI270=0,0,IF(AND(OR('Shift match'!$B$5="",ISNUMBER(SEARCH('Shift match'!$B$5,AY270))),OR('Shift match'!$B$6="",ISNUMBER(SEARCH('Shift match'!$B$6,BA270)))),1,0))</f>
        <v/>
      </c>
      <c r="BN270" s="22">
        <f>IF(BM270=1,SUM($BM$2:BM270),"")</f>
        <v/>
      </c>
      <c r="BO270" s="22">
        <f>IF(AT270="",0,IF(AX270="",0,IF(COUNTIF($AX$2:AX270,AX270)=1,1,0)))</f>
        <v/>
      </c>
      <c r="BP270" s="22">
        <f>IF(BO270=1,SUM($BO$2:BO270),"")</f>
        <v/>
      </c>
    </row>
    <row r="271">
      <c r="AK271" s="19" t="n"/>
      <c r="AL271" s="24" t="n"/>
      <c r="AM271" s="25" t="n"/>
      <c r="AN271" s="24" t="n"/>
      <c r="AO271" s="24" t="n"/>
      <c r="AP271" s="24" t="n"/>
      <c r="AQ271" s="24" t="n"/>
      <c r="AR271" s="24" t="n"/>
      <c r="AS271" s="19" t="n"/>
      <c r="AT271" s="22">
        <f>IFERROR(TRIM(INDEX($A271:$AJ271,MATCH(Lists!$L$2,$A$1:$AJ$1,0))&amp;""),"")</f>
        <v/>
      </c>
      <c r="AU271" s="22">
        <f>IF(AT271="","",IFERROR(TRIM(INDEX($A271:$AJ271,MATCH(Lists!$L$3,$A$1:$AJ$1,0))&amp;""),""))</f>
        <v/>
      </c>
      <c r="AV271" s="22">
        <f>IF(AT271="","",LOWER(IFERROR(TRIM(INDEX($A271:$AJ271,MATCH(Lists!$L$4,$A$1:$AJ$1,0))&amp;""),"")))</f>
        <v/>
      </c>
      <c r="AW271" s="22">
        <f>IF(AT271="","",IFERROR(TRIM(INDEX($A271:$AJ271,MATCH(Lists!$L$5,$A$1:$AJ$1,0))&amp;""),""))</f>
        <v/>
      </c>
      <c r="AX271" s="22">
        <f>IF(AT271="","",IFERROR(TRIM(INDEX($A271:$AJ271,MATCH(Lists!$L$6,$A$1:$AJ$1,0))&amp;""),""))</f>
        <v/>
      </c>
      <c r="AY271" s="22">
        <f>IF(AT271="","",IFERROR(TRIM(INDEX($A271:$AJ271,MATCH(Lists!$L$7,$A$1:$AJ$1,0))&amp;""),""))</f>
        <v/>
      </c>
      <c r="AZ271" s="22">
        <f>IF(AT271="","",IFERROR(TRIM(INDEX($A271:$AJ271,MATCH(Lists!$L$8,$A$1:$AJ$1,0))&amp;""),""))</f>
        <v/>
      </c>
      <c r="BA271" s="22">
        <f>IF(AT271="","",IFERROR(TRIM(INDEX($A271:$AJ271,MATCH(Lists!$L$9,$A$1:$AJ$1,0))&amp;""),""))</f>
        <v/>
      </c>
      <c r="BB271" s="22">
        <f>IF(AT271="","",IFERROR(TRIM(INDEX($A271:$AJ271,MATCH(Lists!$L$10,$A$1:$AJ$1,0))&amp;""),""))</f>
        <v/>
      </c>
      <c r="BC271" s="22">
        <f>IF(AT271="","",IFERROR(TRIM(INDEX($A271:$AJ271,MATCH(Lists!$L$11,$A$1:$AJ$1,0))&amp;""),""))</f>
        <v/>
      </c>
      <c r="BD271" s="22">
        <f>IF(AT271="","",IFERROR(TRIM(INDEX($A271:$AJ271,MATCH(Lists!$L$12,$A$1:$AJ$1,0))&amp;""),""))</f>
        <v/>
      </c>
      <c r="BE271" s="23">
        <f>IF(AT271="","",IFERROR(IF(TRIM(INDEX($A271:$AJ271,MATCH(Lists!$L$13,$A$1:$AJ$1,0))&amp;"")="","",IF(ISNUMBER(INDEX($A271:$AJ271,MATCH(Lists!$L$13,$A$1:$AJ$1,0))),INT(INDEX($A271:$AJ271,MATCH(Lists!$L$13,$A$1:$AJ$1,0))),DATE(VALUE(LEFT(INDEX($A271:$AJ271,MATCH(Lists!$L$13,$A$1:$AJ$1,0)),4)),VALUE(MID(INDEX($A271:$AJ271,MATCH(Lists!$L$13,$A$1:$AJ$1,0)),6,2)),VALUE(MID(INDEX($A271:$AJ271,MATCH(Lists!$L$13,$A$1:$AJ$1,0)),9,2))))),""))</f>
        <v/>
      </c>
      <c r="BF271" s="22">
        <f>IF(AT271="","",IFERROR(TRIM(INDEX($A271:$AJ271,MATCH(Lists!$L$14,$A$1:$AJ$1,0))&amp;""),""))</f>
        <v/>
      </c>
      <c r="BG271" s="23">
        <f>IF(AT271="","",IFERROR(IF(ISNUMBER(INDEX($A271:$AJ271,MATCH(Lists!$L$15,$A$1:$AJ$1,0))),INDEX($A271:$AJ271,MATCH(Lists!$L$15,$A$1:$AJ$1,0)),DATE(VALUE(LEFT(IFERROR(TRIM(INDEX($A271:$AJ271,MATCH(Lists!$L$15,$A$1:$AJ$1,0))&amp;""),""),4)),VALUE(MID(IFERROR(TRIM(INDEX($A271:$AJ271,MATCH(Lists!$L$15,$A$1:$AJ$1,0))&amp;""),""),6,2)),VALUE(MID(IFERROR(TRIM(INDEX($A271:$AJ271,MATCH(Lists!$L$15,$A$1:$AJ$1,0))&amp;""),""),9,2)))+TIME(VALUE(MID(IFERROR(TRIM(INDEX($A271:$AJ271,MATCH(Lists!$L$15,$A$1:$AJ$1,0))&amp;""),""),12,2)),VALUE(MID(IFERROR(TRIM(INDEX($A271:$AJ271,MATCH(Lists!$L$15,$A$1:$AJ$1,0))&amp;""),""),15,2)),VALUE(MID(IFERROR(TRIM(INDEX($A271:$AJ271,MATCH(Lists!$L$15,$A$1:$AJ$1,0))&amp;""),""),18,2)))),""))</f>
        <v/>
      </c>
      <c r="BH271" s="22">
        <f>IF(AT271="","",IF(AL271="","New",AL271))</f>
        <v/>
      </c>
      <c r="BI271" s="22">
        <f>IF(AT271="",0,IF(OR(BH271="Hired",BH271="Not now"),0,1))</f>
        <v/>
      </c>
      <c r="BJ271" s="22">
        <f>IF(AT271="","",IF(COUNTIF(AN271:AQ271,"No")&gt;0,"Has a No",IF(COUNTIF(AN271:AQ271,"Yes")=4,"All yes","Still checking")))</f>
        <v/>
      </c>
      <c r="BK271" s="22">
        <f>IF(AT271="","",IF(AND(BH271="New",NOT(ISNUMBER(AM271)),ISNUMBER(BG271)),IF(Pipeline!$M$14-INT(BG271)&gt;Pipeline!$M$15,"Reply due",""),""))</f>
        <v/>
      </c>
      <c r="BL271" s="22">
        <f>IF(AT271="","",IF(AND(ISNUMBER(AM271),ISNUMBER(BG271)),MAX(0,AM271-INT(BG271)),""))</f>
        <v/>
      </c>
      <c r="BM271" s="22">
        <f>IF(BI271=0,0,IF(AND(OR('Shift match'!$B$5="",ISNUMBER(SEARCH('Shift match'!$B$5,AY271))),OR('Shift match'!$B$6="",ISNUMBER(SEARCH('Shift match'!$B$6,BA271)))),1,0))</f>
        <v/>
      </c>
      <c r="BN271" s="22">
        <f>IF(BM271=1,SUM($BM$2:BM271),"")</f>
        <v/>
      </c>
      <c r="BO271" s="22">
        <f>IF(AT271="",0,IF(AX271="",0,IF(COUNTIF($AX$2:AX271,AX271)=1,1,0)))</f>
        <v/>
      </c>
      <c r="BP271" s="22">
        <f>IF(BO271=1,SUM($BO$2:BO271),"")</f>
        <v/>
      </c>
    </row>
    <row r="272">
      <c r="AK272" s="19" t="n"/>
      <c r="AL272" s="24" t="n"/>
      <c r="AM272" s="25" t="n"/>
      <c r="AN272" s="24" t="n"/>
      <c r="AO272" s="24" t="n"/>
      <c r="AP272" s="24" t="n"/>
      <c r="AQ272" s="24" t="n"/>
      <c r="AR272" s="24" t="n"/>
      <c r="AS272" s="19" t="n"/>
      <c r="AT272" s="22">
        <f>IFERROR(TRIM(INDEX($A272:$AJ272,MATCH(Lists!$L$2,$A$1:$AJ$1,0))&amp;""),"")</f>
        <v/>
      </c>
      <c r="AU272" s="22">
        <f>IF(AT272="","",IFERROR(TRIM(INDEX($A272:$AJ272,MATCH(Lists!$L$3,$A$1:$AJ$1,0))&amp;""),""))</f>
        <v/>
      </c>
      <c r="AV272" s="22">
        <f>IF(AT272="","",LOWER(IFERROR(TRIM(INDEX($A272:$AJ272,MATCH(Lists!$L$4,$A$1:$AJ$1,0))&amp;""),"")))</f>
        <v/>
      </c>
      <c r="AW272" s="22">
        <f>IF(AT272="","",IFERROR(TRIM(INDEX($A272:$AJ272,MATCH(Lists!$L$5,$A$1:$AJ$1,0))&amp;""),""))</f>
        <v/>
      </c>
      <c r="AX272" s="22">
        <f>IF(AT272="","",IFERROR(TRIM(INDEX($A272:$AJ272,MATCH(Lists!$L$6,$A$1:$AJ$1,0))&amp;""),""))</f>
        <v/>
      </c>
      <c r="AY272" s="22">
        <f>IF(AT272="","",IFERROR(TRIM(INDEX($A272:$AJ272,MATCH(Lists!$L$7,$A$1:$AJ$1,0))&amp;""),""))</f>
        <v/>
      </c>
      <c r="AZ272" s="22">
        <f>IF(AT272="","",IFERROR(TRIM(INDEX($A272:$AJ272,MATCH(Lists!$L$8,$A$1:$AJ$1,0))&amp;""),""))</f>
        <v/>
      </c>
      <c r="BA272" s="22">
        <f>IF(AT272="","",IFERROR(TRIM(INDEX($A272:$AJ272,MATCH(Lists!$L$9,$A$1:$AJ$1,0))&amp;""),""))</f>
        <v/>
      </c>
      <c r="BB272" s="22">
        <f>IF(AT272="","",IFERROR(TRIM(INDEX($A272:$AJ272,MATCH(Lists!$L$10,$A$1:$AJ$1,0))&amp;""),""))</f>
        <v/>
      </c>
      <c r="BC272" s="22">
        <f>IF(AT272="","",IFERROR(TRIM(INDEX($A272:$AJ272,MATCH(Lists!$L$11,$A$1:$AJ$1,0))&amp;""),""))</f>
        <v/>
      </c>
      <c r="BD272" s="22">
        <f>IF(AT272="","",IFERROR(TRIM(INDEX($A272:$AJ272,MATCH(Lists!$L$12,$A$1:$AJ$1,0))&amp;""),""))</f>
        <v/>
      </c>
      <c r="BE272" s="23">
        <f>IF(AT272="","",IFERROR(IF(TRIM(INDEX($A272:$AJ272,MATCH(Lists!$L$13,$A$1:$AJ$1,0))&amp;"")="","",IF(ISNUMBER(INDEX($A272:$AJ272,MATCH(Lists!$L$13,$A$1:$AJ$1,0))),INT(INDEX($A272:$AJ272,MATCH(Lists!$L$13,$A$1:$AJ$1,0))),DATE(VALUE(LEFT(INDEX($A272:$AJ272,MATCH(Lists!$L$13,$A$1:$AJ$1,0)),4)),VALUE(MID(INDEX($A272:$AJ272,MATCH(Lists!$L$13,$A$1:$AJ$1,0)),6,2)),VALUE(MID(INDEX($A272:$AJ272,MATCH(Lists!$L$13,$A$1:$AJ$1,0)),9,2))))),""))</f>
        <v/>
      </c>
      <c r="BF272" s="22">
        <f>IF(AT272="","",IFERROR(TRIM(INDEX($A272:$AJ272,MATCH(Lists!$L$14,$A$1:$AJ$1,0))&amp;""),""))</f>
        <v/>
      </c>
      <c r="BG272" s="23">
        <f>IF(AT272="","",IFERROR(IF(ISNUMBER(INDEX($A272:$AJ272,MATCH(Lists!$L$15,$A$1:$AJ$1,0))),INDEX($A272:$AJ272,MATCH(Lists!$L$15,$A$1:$AJ$1,0)),DATE(VALUE(LEFT(IFERROR(TRIM(INDEX($A272:$AJ272,MATCH(Lists!$L$15,$A$1:$AJ$1,0))&amp;""),""),4)),VALUE(MID(IFERROR(TRIM(INDEX($A272:$AJ272,MATCH(Lists!$L$15,$A$1:$AJ$1,0))&amp;""),""),6,2)),VALUE(MID(IFERROR(TRIM(INDEX($A272:$AJ272,MATCH(Lists!$L$15,$A$1:$AJ$1,0))&amp;""),""),9,2)))+TIME(VALUE(MID(IFERROR(TRIM(INDEX($A272:$AJ272,MATCH(Lists!$L$15,$A$1:$AJ$1,0))&amp;""),""),12,2)),VALUE(MID(IFERROR(TRIM(INDEX($A272:$AJ272,MATCH(Lists!$L$15,$A$1:$AJ$1,0))&amp;""),""),15,2)),VALUE(MID(IFERROR(TRIM(INDEX($A272:$AJ272,MATCH(Lists!$L$15,$A$1:$AJ$1,0))&amp;""),""),18,2)))),""))</f>
        <v/>
      </c>
      <c r="BH272" s="22">
        <f>IF(AT272="","",IF(AL272="","New",AL272))</f>
        <v/>
      </c>
      <c r="BI272" s="22">
        <f>IF(AT272="",0,IF(OR(BH272="Hired",BH272="Not now"),0,1))</f>
        <v/>
      </c>
      <c r="BJ272" s="22">
        <f>IF(AT272="","",IF(COUNTIF(AN272:AQ272,"No")&gt;0,"Has a No",IF(COUNTIF(AN272:AQ272,"Yes")=4,"All yes","Still checking")))</f>
        <v/>
      </c>
      <c r="BK272" s="22">
        <f>IF(AT272="","",IF(AND(BH272="New",NOT(ISNUMBER(AM272)),ISNUMBER(BG272)),IF(Pipeline!$M$14-INT(BG272)&gt;Pipeline!$M$15,"Reply due",""),""))</f>
        <v/>
      </c>
      <c r="BL272" s="22">
        <f>IF(AT272="","",IF(AND(ISNUMBER(AM272),ISNUMBER(BG272)),MAX(0,AM272-INT(BG272)),""))</f>
        <v/>
      </c>
      <c r="BM272" s="22">
        <f>IF(BI272=0,0,IF(AND(OR('Shift match'!$B$5="",ISNUMBER(SEARCH('Shift match'!$B$5,AY272))),OR('Shift match'!$B$6="",ISNUMBER(SEARCH('Shift match'!$B$6,BA272)))),1,0))</f>
        <v/>
      </c>
      <c r="BN272" s="22">
        <f>IF(BM272=1,SUM($BM$2:BM272),"")</f>
        <v/>
      </c>
      <c r="BO272" s="22">
        <f>IF(AT272="",0,IF(AX272="",0,IF(COUNTIF($AX$2:AX272,AX272)=1,1,0)))</f>
        <v/>
      </c>
      <c r="BP272" s="22">
        <f>IF(BO272=1,SUM($BO$2:BO272),"")</f>
        <v/>
      </c>
    </row>
    <row r="273">
      <c r="AK273" s="19" t="n"/>
      <c r="AL273" s="24" t="n"/>
      <c r="AM273" s="25" t="n"/>
      <c r="AN273" s="24" t="n"/>
      <c r="AO273" s="24" t="n"/>
      <c r="AP273" s="24" t="n"/>
      <c r="AQ273" s="24" t="n"/>
      <c r="AR273" s="24" t="n"/>
      <c r="AS273" s="19" t="n"/>
      <c r="AT273" s="22">
        <f>IFERROR(TRIM(INDEX($A273:$AJ273,MATCH(Lists!$L$2,$A$1:$AJ$1,0))&amp;""),"")</f>
        <v/>
      </c>
      <c r="AU273" s="22">
        <f>IF(AT273="","",IFERROR(TRIM(INDEX($A273:$AJ273,MATCH(Lists!$L$3,$A$1:$AJ$1,0))&amp;""),""))</f>
        <v/>
      </c>
      <c r="AV273" s="22">
        <f>IF(AT273="","",LOWER(IFERROR(TRIM(INDEX($A273:$AJ273,MATCH(Lists!$L$4,$A$1:$AJ$1,0))&amp;""),"")))</f>
        <v/>
      </c>
      <c r="AW273" s="22">
        <f>IF(AT273="","",IFERROR(TRIM(INDEX($A273:$AJ273,MATCH(Lists!$L$5,$A$1:$AJ$1,0))&amp;""),""))</f>
        <v/>
      </c>
      <c r="AX273" s="22">
        <f>IF(AT273="","",IFERROR(TRIM(INDEX($A273:$AJ273,MATCH(Lists!$L$6,$A$1:$AJ$1,0))&amp;""),""))</f>
        <v/>
      </c>
      <c r="AY273" s="22">
        <f>IF(AT273="","",IFERROR(TRIM(INDEX($A273:$AJ273,MATCH(Lists!$L$7,$A$1:$AJ$1,0))&amp;""),""))</f>
        <v/>
      </c>
      <c r="AZ273" s="22">
        <f>IF(AT273="","",IFERROR(TRIM(INDEX($A273:$AJ273,MATCH(Lists!$L$8,$A$1:$AJ$1,0))&amp;""),""))</f>
        <v/>
      </c>
      <c r="BA273" s="22">
        <f>IF(AT273="","",IFERROR(TRIM(INDEX($A273:$AJ273,MATCH(Lists!$L$9,$A$1:$AJ$1,0))&amp;""),""))</f>
        <v/>
      </c>
      <c r="BB273" s="22">
        <f>IF(AT273="","",IFERROR(TRIM(INDEX($A273:$AJ273,MATCH(Lists!$L$10,$A$1:$AJ$1,0))&amp;""),""))</f>
        <v/>
      </c>
      <c r="BC273" s="22">
        <f>IF(AT273="","",IFERROR(TRIM(INDEX($A273:$AJ273,MATCH(Lists!$L$11,$A$1:$AJ$1,0))&amp;""),""))</f>
        <v/>
      </c>
      <c r="BD273" s="22">
        <f>IF(AT273="","",IFERROR(TRIM(INDEX($A273:$AJ273,MATCH(Lists!$L$12,$A$1:$AJ$1,0))&amp;""),""))</f>
        <v/>
      </c>
      <c r="BE273" s="23">
        <f>IF(AT273="","",IFERROR(IF(TRIM(INDEX($A273:$AJ273,MATCH(Lists!$L$13,$A$1:$AJ$1,0))&amp;"")="","",IF(ISNUMBER(INDEX($A273:$AJ273,MATCH(Lists!$L$13,$A$1:$AJ$1,0))),INT(INDEX($A273:$AJ273,MATCH(Lists!$L$13,$A$1:$AJ$1,0))),DATE(VALUE(LEFT(INDEX($A273:$AJ273,MATCH(Lists!$L$13,$A$1:$AJ$1,0)),4)),VALUE(MID(INDEX($A273:$AJ273,MATCH(Lists!$L$13,$A$1:$AJ$1,0)),6,2)),VALUE(MID(INDEX($A273:$AJ273,MATCH(Lists!$L$13,$A$1:$AJ$1,0)),9,2))))),""))</f>
        <v/>
      </c>
      <c r="BF273" s="22">
        <f>IF(AT273="","",IFERROR(TRIM(INDEX($A273:$AJ273,MATCH(Lists!$L$14,$A$1:$AJ$1,0))&amp;""),""))</f>
        <v/>
      </c>
      <c r="BG273" s="23">
        <f>IF(AT273="","",IFERROR(IF(ISNUMBER(INDEX($A273:$AJ273,MATCH(Lists!$L$15,$A$1:$AJ$1,0))),INDEX($A273:$AJ273,MATCH(Lists!$L$15,$A$1:$AJ$1,0)),DATE(VALUE(LEFT(IFERROR(TRIM(INDEX($A273:$AJ273,MATCH(Lists!$L$15,$A$1:$AJ$1,0))&amp;""),""),4)),VALUE(MID(IFERROR(TRIM(INDEX($A273:$AJ273,MATCH(Lists!$L$15,$A$1:$AJ$1,0))&amp;""),""),6,2)),VALUE(MID(IFERROR(TRIM(INDEX($A273:$AJ273,MATCH(Lists!$L$15,$A$1:$AJ$1,0))&amp;""),""),9,2)))+TIME(VALUE(MID(IFERROR(TRIM(INDEX($A273:$AJ273,MATCH(Lists!$L$15,$A$1:$AJ$1,0))&amp;""),""),12,2)),VALUE(MID(IFERROR(TRIM(INDEX($A273:$AJ273,MATCH(Lists!$L$15,$A$1:$AJ$1,0))&amp;""),""),15,2)),VALUE(MID(IFERROR(TRIM(INDEX($A273:$AJ273,MATCH(Lists!$L$15,$A$1:$AJ$1,0))&amp;""),""),18,2)))),""))</f>
        <v/>
      </c>
      <c r="BH273" s="22">
        <f>IF(AT273="","",IF(AL273="","New",AL273))</f>
        <v/>
      </c>
      <c r="BI273" s="22">
        <f>IF(AT273="",0,IF(OR(BH273="Hired",BH273="Not now"),0,1))</f>
        <v/>
      </c>
      <c r="BJ273" s="22">
        <f>IF(AT273="","",IF(COUNTIF(AN273:AQ273,"No")&gt;0,"Has a No",IF(COUNTIF(AN273:AQ273,"Yes")=4,"All yes","Still checking")))</f>
        <v/>
      </c>
      <c r="BK273" s="22">
        <f>IF(AT273="","",IF(AND(BH273="New",NOT(ISNUMBER(AM273)),ISNUMBER(BG273)),IF(Pipeline!$M$14-INT(BG273)&gt;Pipeline!$M$15,"Reply due",""),""))</f>
        <v/>
      </c>
      <c r="BL273" s="22">
        <f>IF(AT273="","",IF(AND(ISNUMBER(AM273),ISNUMBER(BG273)),MAX(0,AM273-INT(BG273)),""))</f>
        <v/>
      </c>
      <c r="BM273" s="22">
        <f>IF(BI273=0,0,IF(AND(OR('Shift match'!$B$5="",ISNUMBER(SEARCH('Shift match'!$B$5,AY273))),OR('Shift match'!$B$6="",ISNUMBER(SEARCH('Shift match'!$B$6,BA273)))),1,0))</f>
        <v/>
      </c>
      <c r="BN273" s="22">
        <f>IF(BM273=1,SUM($BM$2:BM273),"")</f>
        <v/>
      </c>
      <c r="BO273" s="22">
        <f>IF(AT273="",0,IF(AX273="",0,IF(COUNTIF($AX$2:AX273,AX273)=1,1,0)))</f>
        <v/>
      </c>
      <c r="BP273" s="22">
        <f>IF(BO273=1,SUM($BO$2:BO273),"")</f>
        <v/>
      </c>
    </row>
    <row r="274">
      <c r="AK274" s="19" t="n"/>
      <c r="AL274" s="24" t="n"/>
      <c r="AM274" s="25" t="n"/>
      <c r="AN274" s="24" t="n"/>
      <c r="AO274" s="24" t="n"/>
      <c r="AP274" s="24" t="n"/>
      <c r="AQ274" s="24" t="n"/>
      <c r="AR274" s="24" t="n"/>
      <c r="AS274" s="19" t="n"/>
      <c r="AT274" s="22">
        <f>IFERROR(TRIM(INDEX($A274:$AJ274,MATCH(Lists!$L$2,$A$1:$AJ$1,0))&amp;""),"")</f>
        <v/>
      </c>
      <c r="AU274" s="22">
        <f>IF(AT274="","",IFERROR(TRIM(INDEX($A274:$AJ274,MATCH(Lists!$L$3,$A$1:$AJ$1,0))&amp;""),""))</f>
        <v/>
      </c>
      <c r="AV274" s="22">
        <f>IF(AT274="","",LOWER(IFERROR(TRIM(INDEX($A274:$AJ274,MATCH(Lists!$L$4,$A$1:$AJ$1,0))&amp;""),"")))</f>
        <v/>
      </c>
      <c r="AW274" s="22">
        <f>IF(AT274="","",IFERROR(TRIM(INDEX($A274:$AJ274,MATCH(Lists!$L$5,$A$1:$AJ$1,0))&amp;""),""))</f>
        <v/>
      </c>
      <c r="AX274" s="22">
        <f>IF(AT274="","",IFERROR(TRIM(INDEX($A274:$AJ274,MATCH(Lists!$L$6,$A$1:$AJ$1,0))&amp;""),""))</f>
        <v/>
      </c>
      <c r="AY274" s="22">
        <f>IF(AT274="","",IFERROR(TRIM(INDEX($A274:$AJ274,MATCH(Lists!$L$7,$A$1:$AJ$1,0))&amp;""),""))</f>
        <v/>
      </c>
      <c r="AZ274" s="22">
        <f>IF(AT274="","",IFERROR(TRIM(INDEX($A274:$AJ274,MATCH(Lists!$L$8,$A$1:$AJ$1,0))&amp;""),""))</f>
        <v/>
      </c>
      <c r="BA274" s="22">
        <f>IF(AT274="","",IFERROR(TRIM(INDEX($A274:$AJ274,MATCH(Lists!$L$9,$A$1:$AJ$1,0))&amp;""),""))</f>
        <v/>
      </c>
      <c r="BB274" s="22">
        <f>IF(AT274="","",IFERROR(TRIM(INDEX($A274:$AJ274,MATCH(Lists!$L$10,$A$1:$AJ$1,0))&amp;""),""))</f>
        <v/>
      </c>
      <c r="BC274" s="22">
        <f>IF(AT274="","",IFERROR(TRIM(INDEX($A274:$AJ274,MATCH(Lists!$L$11,$A$1:$AJ$1,0))&amp;""),""))</f>
        <v/>
      </c>
      <c r="BD274" s="22">
        <f>IF(AT274="","",IFERROR(TRIM(INDEX($A274:$AJ274,MATCH(Lists!$L$12,$A$1:$AJ$1,0))&amp;""),""))</f>
        <v/>
      </c>
      <c r="BE274" s="23">
        <f>IF(AT274="","",IFERROR(IF(TRIM(INDEX($A274:$AJ274,MATCH(Lists!$L$13,$A$1:$AJ$1,0))&amp;"")="","",IF(ISNUMBER(INDEX($A274:$AJ274,MATCH(Lists!$L$13,$A$1:$AJ$1,0))),INT(INDEX($A274:$AJ274,MATCH(Lists!$L$13,$A$1:$AJ$1,0))),DATE(VALUE(LEFT(INDEX($A274:$AJ274,MATCH(Lists!$L$13,$A$1:$AJ$1,0)),4)),VALUE(MID(INDEX($A274:$AJ274,MATCH(Lists!$L$13,$A$1:$AJ$1,0)),6,2)),VALUE(MID(INDEX($A274:$AJ274,MATCH(Lists!$L$13,$A$1:$AJ$1,0)),9,2))))),""))</f>
        <v/>
      </c>
      <c r="BF274" s="22">
        <f>IF(AT274="","",IFERROR(TRIM(INDEX($A274:$AJ274,MATCH(Lists!$L$14,$A$1:$AJ$1,0))&amp;""),""))</f>
        <v/>
      </c>
      <c r="BG274" s="23">
        <f>IF(AT274="","",IFERROR(IF(ISNUMBER(INDEX($A274:$AJ274,MATCH(Lists!$L$15,$A$1:$AJ$1,0))),INDEX($A274:$AJ274,MATCH(Lists!$L$15,$A$1:$AJ$1,0)),DATE(VALUE(LEFT(IFERROR(TRIM(INDEX($A274:$AJ274,MATCH(Lists!$L$15,$A$1:$AJ$1,0))&amp;""),""),4)),VALUE(MID(IFERROR(TRIM(INDEX($A274:$AJ274,MATCH(Lists!$L$15,$A$1:$AJ$1,0))&amp;""),""),6,2)),VALUE(MID(IFERROR(TRIM(INDEX($A274:$AJ274,MATCH(Lists!$L$15,$A$1:$AJ$1,0))&amp;""),""),9,2)))+TIME(VALUE(MID(IFERROR(TRIM(INDEX($A274:$AJ274,MATCH(Lists!$L$15,$A$1:$AJ$1,0))&amp;""),""),12,2)),VALUE(MID(IFERROR(TRIM(INDEX($A274:$AJ274,MATCH(Lists!$L$15,$A$1:$AJ$1,0))&amp;""),""),15,2)),VALUE(MID(IFERROR(TRIM(INDEX($A274:$AJ274,MATCH(Lists!$L$15,$A$1:$AJ$1,0))&amp;""),""),18,2)))),""))</f>
        <v/>
      </c>
      <c r="BH274" s="22">
        <f>IF(AT274="","",IF(AL274="","New",AL274))</f>
        <v/>
      </c>
      <c r="BI274" s="22">
        <f>IF(AT274="",0,IF(OR(BH274="Hired",BH274="Not now"),0,1))</f>
        <v/>
      </c>
      <c r="BJ274" s="22">
        <f>IF(AT274="","",IF(COUNTIF(AN274:AQ274,"No")&gt;0,"Has a No",IF(COUNTIF(AN274:AQ274,"Yes")=4,"All yes","Still checking")))</f>
        <v/>
      </c>
      <c r="BK274" s="22">
        <f>IF(AT274="","",IF(AND(BH274="New",NOT(ISNUMBER(AM274)),ISNUMBER(BG274)),IF(Pipeline!$M$14-INT(BG274)&gt;Pipeline!$M$15,"Reply due",""),""))</f>
        <v/>
      </c>
      <c r="BL274" s="22">
        <f>IF(AT274="","",IF(AND(ISNUMBER(AM274),ISNUMBER(BG274)),MAX(0,AM274-INT(BG274)),""))</f>
        <v/>
      </c>
      <c r="BM274" s="22">
        <f>IF(BI274=0,0,IF(AND(OR('Shift match'!$B$5="",ISNUMBER(SEARCH('Shift match'!$B$5,AY274))),OR('Shift match'!$B$6="",ISNUMBER(SEARCH('Shift match'!$B$6,BA274)))),1,0))</f>
        <v/>
      </c>
      <c r="BN274" s="22">
        <f>IF(BM274=1,SUM($BM$2:BM274),"")</f>
        <v/>
      </c>
      <c r="BO274" s="22">
        <f>IF(AT274="",0,IF(AX274="",0,IF(COUNTIF($AX$2:AX274,AX274)=1,1,0)))</f>
        <v/>
      </c>
      <c r="BP274" s="22">
        <f>IF(BO274=1,SUM($BO$2:BO274),"")</f>
        <v/>
      </c>
    </row>
    <row r="275">
      <c r="AK275" s="19" t="n"/>
      <c r="AL275" s="24" t="n"/>
      <c r="AM275" s="25" t="n"/>
      <c r="AN275" s="24" t="n"/>
      <c r="AO275" s="24" t="n"/>
      <c r="AP275" s="24" t="n"/>
      <c r="AQ275" s="24" t="n"/>
      <c r="AR275" s="24" t="n"/>
      <c r="AS275" s="19" t="n"/>
      <c r="AT275" s="22">
        <f>IFERROR(TRIM(INDEX($A275:$AJ275,MATCH(Lists!$L$2,$A$1:$AJ$1,0))&amp;""),"")</f>
        <v/>
      </c>
      <c r="AU275" s="22">
        <f>IF(AT275="","",IFERROR(TRIM(INDEX($A275:$AJ275,MATCH(Lists!$L$3,$A$1:$AJ$1,0))&amp;""),""))</f>
        <v/>
      </c>
      <c r="AV275" s="22">
        <f>IF(AT275="","",LOWER(IFERROR(TRIM(INDEX($A275:$AJ275,MATCH(Lists!$L$4,$A$1:$AJ$1,0))&amp;""),"")))</f>
        <v/>
      </c>
      <c r="AW275" s="22">
        <f>IF(AT275="","",IFERROR(TRIM(INDEX($A275:$AJ275,MATCH(Lists!$L$5,$A$1:$AJ$1,0))&amp;""),""))</f>
        <v/>
      </c>
      <c r="AX275" s="22">
        <f>IF(AT275="","",IFERROR(TRIM(INDEX($A275:$AJ275,MATCH(Lists!$L$6,$A$1:$AJ$1,0))&amp;""),""))</f>
        <v/>
      </c>
      <c r="AY275" s="22">
        <f>IF(AT275="","",IFERROR(TRIM(INDEX($A275:$AJ275,MATCH(Lists!$L$7,$A$1:$AJ$1,0))&amp;""),""))</f>
        <v/>
      </c>
      <c r="AZ275" s="22">
        <f>IF(AT275="","",IFERROR(TRIM(INDEX($A275:$AJ275,MATCH(Lists!$L$8,$A$1:$AJ$1,0))&amp;""),""))</f>
        <v/>
      </c>
      <c r="BA275" s="22">
        <f>IF(AT275="","",IFERROR(TRIM(INDEX($A275:$AJ275,MATCH(Lists!$L$9,$A$1:$AJ$1,0))&amp;""),""))</f>
        <v/>
      </c>
      <c r="BB275" s="22">
        <f>IF(AT275="","",IFERROR(TRIM(INDEX($A275:$AJ275,MATCH(Lists!$L$10,$A$1:$AJ$1,0))&amp;""),""))</f>
        <v/>
      </c>
      <c r="BC275" s="22">
        <f>IF(AT275="","",IFERROR(TRIM(INDEX($A275:$AJ275,MATCH(Lists!$L$11,$A$1:$AJ$1,0))&amp;""),""))</f>
        <v/>
      </c>
      <c r="BD275" s="22">
        <f>IF(AT275="","",IFERROR(TRIM(INDEX($A275:$AJ275,MATCH(Lists!$L$12,$A$1:$AJ$1,0))&amp;""),""))</f>
        <v/>
      </c>
      <c r="BE275" s="23">
        <f>IF(AT275="","",IFERROR(IF(TRIM(INDEX($A275:$AJ275,MATCH(Lists!$L$13,$A$1:$AJ$1,0))&amp;"")="","",IF(ISNUMBER(INDEX($A275:$AJ275,MATCH(Lists!$L$13,$A$1:$AJ$1,0))),INT(INDEX($A275:$AJ275,MATCH(Lists!$L$13,$A$1:$AJ$1,0))),DATE(VALUE(LEFT(INDEX($A275:$AJ275,MATCH(Lists!$L$13,$A$1:$AJ$1,0)),4)),VALUE(MID(INDEX($A275:$AJ275,MATCH(Lists!$L$13,$A$1:$AJ$1,0)),6,2)),VALUE(MID(INDEX($A275:$AJ275,MATCH(Lists!$L$13,$A$1:$AJ$1,0)),9,2))))),""))</f>
        <v/>
      </c>
      <c r="BF275" s="22">
        <f>IF(AT275="","",IFERROR(TRIM(INDEX($A275:$AJ275,MATCH(Lists!$L$14,$A$1:$AJ$1,0))&amp;""),""))</f>
        <v/>
      </c>
      <c r="BG275" s="23">
        <f>IF(AT275="","",IFERROR(IF(ISNUMBER(INDEX($A275:$AJ275,MATCH(Lists!$L$15,$A$1:$AJ$1,0))),INDEX($A275:$AJ275,MATCH(Lists!$L$15,$A$1:$AJ$1,0)),DATE(VALUE(LEFT(IFERROR(TRIM(INDEX($A275:$AJ275,MATCH(Lists!$L$15,$A$1:$AJ$1,0))&amp;""),""),4)),VALUE(MID(IFERROR(TRIM(INDEX($A275:$AJ275,MATCH(Lists!$L$15,$A$1:$AJ$1,0))&amp;""),""),6,2)),VALUE(MID(IFERROR(TRIM(INDEX($A275:$AJ275,MATCH(Lists!$L$15,$A$1:$AJ$1,0))&amp;""),""),9,2)))+TIME(VALUE(MID(IFERROR(TRIM(INDEX($A275:$AJ275,MATCH(Lists!$L$15,$A$1:$AJ$1,0))&amp;""),""),12,2)),VALUE(MID(IFERROR(TRIM(INDEX($A275:$AJ275,MATCH(Lists!$L$15,$A$1:$AJ$1,0))&amp;""),""),15,2)),VALUE(MID(IFERROR(TRIM(INDEX($A275:$AJ275,MATCH(Lists!$L$15,$A$1:$AJ$1,0))&amp;""),""),18,2)))),""))</f>
        <v/>
      </c>
      <c r="BH275" s="22">
        <f>IF(AT275="","",IF(AL275="","New",AL275))</f>
        <v/>
      </c>
      <c r="BI275" s="22">
        <f>IF(AT275="",0,IF(OR(BH275="Hired",BH275="Not now"),0,1))</f>
        <v/>
      </c>
      <c r="BJ275" s="22">
        <f>IF(AT275="","",IF(COUNTIF(AN275:AQ275,"No")&gt;0,"Has a No",IF(COUNTIF(AN275:AQ275,"Yes")=4,"All yes","Still checking")))</f>
        <v/>
      </c>
      <c r="BK275" s="22">
        <f>IF(AT275="","",IF(AND(BH275="New",NOT(ISNUMBER(AM275)),ISNUMBER(BG275)),IF(Pipeline!$M$14-INT(BG275)&gt;Pipeline!$M$15,"Reply due",""),""))</f>
        <v/>
      </c>
      <c r="BL275" s="22">
        <f>IF(AT275="","",IF(AND(ISNUMBER(AM275),ISNUMBER(BG275)),MAX(0,AM275-INT(BG275)),""))</f>
        <v/>
      </c>
      <c r="BM275" s="22">
        <f>IF(BI275=0,0,IF(AND(OR('Shift match'!$B$5="",ISNUMBER(SEARCH('Shift match'!$B$5,AY275))),OR('Shift match'!$B$6="",ISNUMBER(SEARCH('Shift match'!$B$6,BA275)))),1,0))</f>
        <v/>
      </c>
      <c r="BN275" s="22">
        <f>IF(BM275=1,SUM($BM$2:BM275),"")</f>
        <v/>
      </c>
      <c r="BO275" s="22">
        <f>IF(AT275="",0,IF(AX275="",0,IF(COUNTIF($AX$2:AX275,AX275)=1,1,0)))</f>
        <v/>
      </c>
      <c r="BP275" s="22">
        <f>IF(BO275=1,SUM($BO$2:BO275),"")</f>
        <v/>
      </c>
    </row>
    <row r="276">
      <c r="AK276" s="19" t="n"/>
      <c r="AL276" s="24" t="n"/>
      <c r="AM276" s="25" t="n"/>
      <c r="AN276" s="24" t="n"/>
      <c r="AO276" s="24" t="n"/>
      <c r="AP276" s="24" t="n"/>
      <c r="AQ276" s="24" t="n"/>
      <c r="AR276" s="24" t="n"/>
      <c r="AS276" s="19" t="n"/>
      <c r="AT276" s="22">
        <f>IFERROR(TRIM(INDEX($A276:$AJ276,MATCH(Lists!$L$2,$A$1:$AJ$1,0))&amp;""),"")</f>
        <v/>
      </c>
      <c r="AU276" s="22">
        <f>IF(AT276="","",IFERROR(TRIM(INDEX($A276:$AJ276,MATCH(Lists!$L$3,$A$1:$AJ$1,0))&amp;""),""))</f>
        <v/>
      </c>
      <c r="AV276" s="22">
        <f>IF(AT276="","",LOWER(IFERROR(TRIM(INDEX($A276:$AJ276,MATCH(Lists!$L$4,$A$1:$AJ$1,0))&amp;""),"")))</f>
        <v/>
      </c>
      <c r="AW276" s="22">
        <f>IF(AT276="","",IFERROR(TRIM(INDEX($A276:$AJ276,MATCH(Lists!$L$5,$A$1:$AJ$1,0))&amp;""),""))</f>
        <v/>
      </c>
      <c r="AX276" s="22">
        <f>IF(AT276="","",IFERROR(TRIM(INDEX($A276:$AJ276,MATCH(Lists!$L$6,$A$1:$AJ$1,0))&amp;""),""))</f>
        <v/>
      </c>
      <c r="AY276" s="22">
        <f>IF(AT276="","",IFERROR(TRIM(INDEX($A276:$AJ276,MATCH(Lists!$L$7,$A$1:$AJ$1,0))&amp;""),""))</f>
        <v/>
      </c>
      <c r="AZ276" s="22">
        <f>IF(AT276="","",IFERROR(TRIM(INDEX($A276:$AJ276,MATCH(Lists!$L$8,$A$1:$AJ$1,0))&amp;""),""))</f>
        <v/>
      </c>
      <c r="BA276" s="22">
        <f>IF(AT276="","",IFERROR(TRIM(INDEX($A276:$AJ276,MATCH(Lists!$L$9,$A$1:$AJ$1,0))&amp;""),""))</f>
        <v/>
      </c>
      <c r="BB276" s="22">
        <f>IF(AT276="","",IFERROR(TRIM(INDEX($A276:$AJ276,MATCH(Lists!$L$10,$A$1:$AJ$1,0))&amp;""),""))</f>
        <v/>
      </c>
      <c r="BC276" s="22">
        <f>IF(AT276="","",IFERROR(TRIM(INDEX($A276:$AJ276,MATCH(Lists!$L$11,$A$1:$AJ$1,0))&amp;""),""))</f>
        <v/>
      </c>
      <c r="BD276" s="22">
        <f>IF(AT276="","",IFERROR(TRIM(INDEX($A276:$AJ276,MATCH(Lists!$L$12,$A$1:$AJ$1,0))&amp;""),""))</f>
        <v/>
      </c>
      <c r="BE276" s="23">
        <f>IF(AT276="","",IFERROR(IF(TRIM(INDEX($A276:$AJ276,MATCH(Lists!$L$13,$A$1:$AJ$1,0))&amp;"")="","",IF(ISNUMBER(INDEX($A276:$AJ276,MATCH(Lists!$L$13,$A$1:$AJ$1,0))),INT(INDEX($A276:$AJ276,MATCH(Lists!$L$13,$A$1:$AJ$1,0))),DATE(VALUE(LEFT(INDEX($A276:$AJ276,MATCH(Lists!$L$13,$A$1:$AJ$1,0)),4)),VALUE(MID(INDEX($A276:$AJ276,MATCH(Lists!$L$13,$A$1:$AJ$1,0)),6,2)),VALUE(MID(INDEX($A276:$AJ276,MATCH(Lists!$L$13,$A$1:$AJ$1,0)),9,2))))),""))</f>
        <v/>
      </c>
      <c r="BF276" s="22">
        <f>IF(AT276="","",IFERROR(TRIM(INDEX($A276:$AJ276,MATCH(Lists!$L$14,$A$1:$AJ$1,0))&amp;""),""))</f>
        <v/>
      </c>
      <c r="BG276" s="23">
        <f>IF(AT276="","",IFERROR(IF(ISNUMBER(INDEX($A276:$AJ276,MATCH(Lists!$L$15,$A$1:$AJ$1,0))),INDEX($A276:$AJ276,MATCH(Lists!$L$15,$A$1:$AJ$1,0)),DATE(VALUE(LEFT(IFERROR(TRIM(INDEX($A276:$AJ276,MATCH(Lists!$L$15,$A$1:$AJ$1,0))&amp;""),""),4)),VALUE(MID(IFERROR(TRIM(INDEX($A276:$AJ276,MATCH(Lists!$L$15,$A$1:$AJ$1,0))&amp;""),""),6,2)),VALUE(MID(IFERROR(TRIM(INDEX($A276:$AJ276,MATCH(Lists!$L$15,$A$1:$AJ$1,0))&amp;""),""),9,2)))+TIME(VALUE(MID(IFERROR(TRIM(INDEX($A276:$AJ276,MATCH(Lists!$L$15,$A$1:$AJ$1,0))&amp;""),""),12,2)),VALUE(MID(IFERROR(TRIM(INDEX($A276:$AJ276,MATCH(Lists!$L$15,$A$1:$AJ$1,0))&amp;""),""),15,2)),VALUE(MID(IFERROR(TRIM(INDEX($A276:$AJ276,MATCH(Lists!$L$15,$A$1:$AJ$1,0))&amp;""),""),18,2)))),""))</f>
        <v/>
      </c>
      <c r="BH276" s="22">
        <f>IF(AT276="","",IF(AL276="","New",AL276))</f>
        <v/>
      </c>
      <c r="BI276" s="22">
        <f>IF(AT276="",0,IF(OR(BH276="Hired",BH276="Not now"),0,1))</f>
        <v/>
      </c>
      <c r="BJ276" s="22">
        <f>IF(AT276="","",IF(COUNTIF(AN276:AQ276,"No")&gt;0,"Has a No",IF(COUNTIF(AN276:AQ276,"Yes")=4,"All yes","Still checking")))</f>
        <v/>
      </c>
      <c r="BK276" s="22">
        <f>IF(AT276="","",IF(AND(BH276="New",NOT(ISNUMBER(AM276)),ISNUMBER(BG276)),IF(Pipeline!$M$14-INT(BG276)&gt;Pipeline!$M$15,"Reply due",""),""))</f>
        <v/>
      </c>
      <c r="BL276" s="22">
        <f>IF(AT276="","",IF(AND(ISNUMBER(AM276),ISNUMBER(BG276)),MAX(0,AM276-INT(BG276)),""))</f>
        <v/>
      </c>
      <c r="BM276" s="22">
        <f>IF(BI276=0,0,IF(AND(OR('Shift match'!$B$5="",ISNUMBER(SEARCH('Shift match'!$B$5,AY276))),OR('Shift match'!$B$6="",ISNUMBER(SEARCH('Shift match'!$B$6,BA276)))),1,0))</f>
        <v/>
      </c>
      <c r="BN276" s="22">
        <f>IF(BM276=1,SUM($BM$2:BM276),"")</f>
        <v/>
      </c>
      <c r="BO276" s="22">
        <f>IF(AT276="",0,IF(AX276="",0,IF(COUNTIF($AX$2:AX276,AX276)=1,1,0)))</f>
        <v/>
      </c>
      <c r="BP276" s="22">
        <f>IF(BO276=1,SUM($BO$2:BO276),"")</f>
        <v/>
      </c>
    </row>
    <row r="277">
      <c r="AK277" s="19" t="n"/>
      <c r="AL277" s="24" t="n"/>
      <c r="AM277" s="25" t="n"/>
      <c r="AN277" s="24" t="n"/>
      <c r="AO277" s="24" t="n"/>
      <c r="AP277" s="24" t="n"/>
      <c r="AQ277" s="24" t="n"/>
      <c r="AR277" s="24" t="n"/>
      <c r="AS277" s="19" t="n"/>
      <c r="AT277" s="22">
        <f>IFERROR(TRIM(INDEX($A277:$AJ277,MATCH(Lists!$L$2,$A$1:$AJ$1,0))&amp;""),"")</f>
        <v/>
      </c>
      <c r="AU277" s="22">
        <f>IF(AT277="","",IFERROR(TRIM(INDEX($A277:$AJ277,MATCH(Lists!$L$3,$A$1:$AJ$1,0))&amp;""),""))</f>
        <v/>
      </c>
      <c r="AV277" s="22">
        <f>IF(AT277="","",LOWER(IFERROR(TRIM(INDEX($A277:$AJ277,MATCH(Lists!$L$4,$A$1:$AJ$1,0))&amp;""),"")))</f>
        <v/>
      </c>
      <c r="AW277" s="22">
        <f>IF(AT277="","",IFERROR(TRIM(INDEX($A277:$AJ277,MATCH(Lists!$L$5,$A$1:$AJ$1,0))&amp;""),""))</f>
        <v/>
      </c>
      <c r="AX277" s="22">
        <f>IF(AT277="","",IFERROR(TRIM(INDEX($A277:$AJ277,MATCH(Lists!$L$6,$A$1:$AJ$1,0))&amp;""),""))</f>
        <v/>
      </c>
      <c r="AY277" s="22">
        <f>IF(AT277="","",IFERROR(TRIM(INDEX($A277:$AJ277,MATCH(Lists!$L$7,$A$1:$AJ$1,0))&amp;""),""))</f>
        <v/>
      </c>
      <c r="AZ277" s="22">
        <f>IF(AT277="","",IFERROR(TRIM(INDEX($A277:$AJ277,MATCH(Lists!$L$8,$A$1:$AJ$1,0))&amp;""),""))</f>
        <v/>
      </c>
      <c r="BA277" s="22">
        <f>IF(AT277="","",IFERROR(TRIM(INDEX($A277:$AJ277,MATCH(Lists!$L$9,$A$1:$AJ$1,0))&amp;""),""))</f>
        <v/>
      </c>
      <c r="BB277" s="22">
        <f>IF(AT277="","",IFERROR(TRIM(INDEX($A277:$AJ277,MATCH(Lists!$L$10,$A$1:$AJ$1,0))&amp;""),""))</f>
        <v/>
      </c>
      <c r="BC277" s="22">
        <f>IF(AT277="","",IFERROR(TRIM(INDEX($A277:$AJ277,MATCH(Lists!$L$11,$A$1:$AJ$1,0))&amp;""),""))</f>
        <v/>
      </c>
      <c r="BD277" s="22">
        <f>IF(AT277="","",IFERROR(TRIM(INDEX($A277:$AJ277,MATCH(Lists!$L$12,$A$1:$AJ$1,0))&amp;""),""))</f>
        <v/>
      </c>
      <c r="BE277" s="23">
        <f>IF(AT277="","",IFERROR(IF(TRIM(INDEX($A277:$AJ277,MATCH(Lists!$L$13,$A$1:$AJ$1,0))&amp;"")="","",IF(ISNUMBER(INDEX($A277:$AJ277,MATCH(Lists!$L$13,$A$1:$AJ$1,0))),INT(INDEX($A277:$AJ277,MATCH(Lists!$L$13,$A$1:$AJ$1,0))),DATE(VALUE(LEFT(INDEX($A277:$AJ277,MATCH(Lists!$L$13,$A$1:$AJ$1,0)),4)),VALUE(MID(INDEX($A277:$AJ277,MATCH(Lists!$L$13,$A$1:$AJ$1,0)),6,2)),VALUE(MID(INDEX($A277:$AJ277,MATCH(Lists!$L$13,$A$1:$AJ$1,0)),9,2))))),""))</f>
        <v/>
      </c>
      <c r="BF277" s="22">
        <f>IF(AT277="","",IFERROR(TRIM(INDEX($A277:$AJ277,MATCH(Lists!$L$14,$A$1:$AJ$1,0))&amp;""),""))</f>
        <v/>
      </c>
      <c r="BG277" s="23">
        <f>IF(AT277="","",IFERROR(IF(ISNUMBER(INDEX($A277:$AJ277,MATCH(Lists!$L$15,$A$1:$AJ$1,0))),INDEX($A277:$AJ277,MATCH(Lists!$L$15,$A$1:$AJ$1,0)),DATE(VALUE(LEFT(IFERROR(TRIM(INDEX($A277:$AJ277,MATCH(Lists!$L$15,$A$1:$AJ$1,0))&amp;""),""),4)),VALUE(MID(IFERROR(TRIM(INDEX($A277:$AJ277,MATCH(Lists!$L$15,$A$1:$AJ$1,0))&amp;""),""),6,2)),VALUE(MID(IFERROR(TRIM(INDEX($A277:$AJ277,MATCH(Lists!$L$15,$A$1:$AJ$1,0))&amp;""),""),9,2)))+TIME(VALUE(MID(IFERROR(TRIM(INDEX($A277:$AJ277,MATCH(Lists!$L$15,$A$1:$AJ$1,0))&amp;""),""),12,2)),VALUE(MID(IFERROR(TRIM(INDEX($A277:$AJ277,MATCH(Lists!$L$15,$A$1:$AJ$1,0))&amp;""),""),15,2)),VALUE(MID(IFERROR(TRIM(INDEX($A277:$AJ277,MATCH(Lists!$L$15,$A$1:$AJ$1,0))&amp;""),""),18,2)))),""))</f>
        <v/>
      </c>
      <c r="BH277" s="22">
        <f>IF(AT277="","",IF(AL277="","New",AL277))</f>
        <v/>
      </c>
      <c r="BI277" s="22">
        <f>IF(AT277="",0,IF(OR(BH277="Hired",BH277="Not now"),0,1))</f>
        <v/>
      </c>
      <c r="BJ277" s="22">
        <f>IF(AT277="","",IF(COUNTIF(AN277:AQ277,"No")&gt;0,"Has a No",IF(COUNTIF(AN277:AQ277,"Yes")=4,"All yes","Still checking")))</f>
        <v/>
      </c>
      <c r="BK277" s="22">
        <f>IF(AT277="","",IF(AND(BH277="New",NOT(ISNUMBER(AM277)),ISNUMBER(BG277)),IF(Pipeline!$M$14-INT(BG277)&gt;Pipeline!$M$15,"Reply due",""),""))</f>
        <v/>
      </c>
      <c r="BL277" s="22">
        <f>IF(AT277="","",IF(AND(ISNUMBER(AM277),ISNUMBER(BG277)),MAX(0,AM277-INT(BG277)),""))</f>
        <v/>
      </c>
      <c r="BM277" s="22">
        <f>IF(BI277=0,0,IF(AND(OR('Shift match'!$B$5="",ISNUMBER(SEARCH('Shift match'!$B$5,AY277))),OR('Shift match'!$B$6="",ISNUMBER(SEARCH('Shift match'!$B$6,BA277)))),1,0))</f>
        <v/>
      </c>
      <c r="BN277" s="22">
        <f>IF(BM277=1,SUM($BM$2:BM277),"")</f>
        <v/>
      </c>
      <c r="BO277" s="22">
        <f>IF(AT277="",0,IF(AX277="",0,IF(COUNTIF($AX$2:AX277,AX277)=1,1,0)))</f>
        <v/>
      </c>
      <c r="BP277" s="22">
        <f>IF(BO277=1,SUM($BO$2:BO277),"")</f>
        <v/>
      </c>
    </row>
    <row r="278">
      <c r="AK278" s="19" t="n"/>
      <c r="AL278" s="24" t="n"/>
      <c r="AM278" s="25" t="n"/>
      <c r="AN278" s="24" t="n"/>
      <c r="AO278" s="24" t="n"/>
      <c r="AP278" s="24" t="n"/>
      <c r="AQ278" s="24" t="n"/>
      <c r="AR278" s="24" t="n"/>
      <c r="AS278" s="19" t="n"/>
      <c r="AT278" s="22">
        <f>IFERROR(TRIM(INDEX($A278:$AJ278,MATCH(Lists!$L$2,$A$1:$AJ$1,0))&amp;""),"")</f>
        <v/>
      </c>
      <c r="AU278" s="22">
        <f>IF(AT278="","",IFERROR(TRIM(INDEX($A278:$AJ278,MATCH(Lists!$L$3,$A$1:$AJ$1,0))&amp;""),""))</f>
        <v/>
      </c>
      <c r="AV278" s="22">
        <f>IF(AT278="","",LOWER(IFERROR(TRIM(INDEX($A278:$AJ278,MATCH(Lists!$L$4,$A$1:$AJ$1,0))&amp;""),"")))</f>
        <v/>
      </c>
      <c r="AW278" s="22">
        <f>IF(AT278="","",IFERROR(TRIM(INDEX($A278:$AJ278,MATCH(Lists!$L$5,$A$1:$AJ$1,0))&amp;""),""))</f>
        <v/>
      </c>
      <c r="AX278" s="22">
        <f>IF(AT278="","",IFERROR(TRIM(INDEX($A278:$AJ278,MATCH(Lists!$L$6,$A$1:$AJ$1,0))&amp;""),""))</f>
        <v/>
      </c>
      <c r="AY278" s="22">
        <f>IF(AT278="","",IFERROR(TRIM(INDEX($A278:$AJ278,MATCH(Lists!$L$7,$A$1:$AJ$1,0))&amp;""),""))</f>
        <v/>
      </c>
      <c r="AZ278" s="22">
        <f>IF(AT278="","",IFERROR(TRIM(INDEX($A278:$AJ278,MATCH(Lists!$L$8,$A$1:$AJ$1,0))&amp;""),""))</f>
        <v/>
      </c>
      <c r="BA278" s="22">
        <f>IF(AT278="","",IFERROR(TRIM(INDEX($A278:$AJ278,MATCH(Lists!$L$9,$A$1:$AJ$1,0))&amp;""),""))</f>
        <v/>
      </c>
      <c r="BB278" s="22">
        <f>IF(AT278="","",IFERROR(TRIM(INDEX($A278:$AJ278,MATCH(Lists!$L$10,$A$1:$AJ$1,0))&amp;""),""))</f>
        <v/>
      </c>
      <c r="BC278" s="22">
        <f>IF(AT278="","",IFERROR(TRIM(INDEX($A278:$AJ278,MATCH(Lists!$L$11,$A$1:$AJ$1,0))&amp;""),""))</f>
        <v/>
      </c>
      <c r="BD278" s="22">
        <f>IF(AT278="","",IFERROR(TRIM(INDEX($A278:$AJ278,MATCH(Lists!$L$12,$A$1:$AJ$1,0))&amp;""),""))</f>
        <v/>
      </c>
      <c r="BE278" s="23">
        <f>IF(AT278="","",IFERROR(IF(TRIM(INDEX($A278:$AJ278,MATCH(Lists!$L$13,$A$1:$AJ$1,0))&amp;"")="","",IF(ISNUMBER(INDEX($A278:$AJ278,MATCH(Lists!$L$13,$A$1:$AJ$1,0))),INT(INDEX($A278:$AJ278,MATCH(Lists!$L$13,$A$1:$AJ$1,0))),DATE(VALUE(LEFT(INDEX($A278:$AJ278,MATCH(Lists!$L$13,$A$1:$AJ$1,0)),4)),VALUE(MID(INDEX($A278:$AJ278,MATCH(Lists!$L$13,$A$1:$AJ$1,0)),6,2)),VALUE(MID(INDEX($A278:$AJ278,MATCH(Lists!$L$13,$A$1:$AJ$1,0)),9,2))))),""))</f>
        <v/>
      </c>
      <c r="BF278" s="22">
        <f>IF(AT278="","",IFERROR(TRIM(INDEX($A278:$AJ278,MATCH(Lists!$L$14,$A$1:$AJ$1,0))&amp;""),""))</f>
        <v/>
      </c>
      <c r="BG278" s="23">
        <f>IF(AT278="","",IFERROR(IF(ISNUMBER(INDEX($A278:$AJ278,MATCH(Lists!$L$15,$A$1:$AJ$1,0))),INDEX($A278:$AJ278,MATCH(Lists!$L$15,$A$1:$AJ$1,0)),DATE(VALUE(LEFT(IFERROR(TRIM(INDEX($A278:$AJ278,MATCH(Lists!$L$15,$A$1:$AJ$1,0))&amp;""),""),4)),VALUE(MID(IFERROR(TRIM(INDEX($A278:$AJ278,MATCH(Lists!$L$15,$A$1:$AJ$1,0))&amp;""),""),6,2)),VALUE(MID(IFERROR(TRIM(INDEX($A278:$AJ278,MATCH(Lists!$L$15,$A$1:$AJ$1,0))&amp;""),""),9,2)))+TIME(VALUE(MID(IFERROR(TRIM(INDEX($A278:$AJ278,MATCH(Lists!$L$15,$A$1:$AJ$1,0))&amp;""),""),12,2)),VALUE(MID(IFERROR(TRIM(INDEX($A278:$AJ278,MATCH(Lists!$L$15,$A$1:$AJ$1,0))&amp;""),""),15,2)),VALUE(MID(IFERROR(TRIM(INDEX($A278:$AJ278,MATCH(Lists!$L$15,$A$1:$AJ$1,0))&amp;""),""),18,2)))),""))</f>
        <v/>
      </c>
      <c r="BH278" s="22">
        <f>IF(AT278="","",IF(AL278="","New",AL278))</f>
        <v/>
      </c>
      <c r="BI278" s="22">
        <f>IF(AT278="",0,IF(OR(BH278="Hired",BH278="Not now"),0,1))</f>
        <v/>
      </c>
      <c r="BJ278" s="22">
        <f>IF(AT278="","",IF(COUNTIF(AN278:AQ278,"No")&gt;0,"Has a No",IF(COUNTIF(AN278:AQ278,"Yes")=4,"All yes","Still checking")))</f>
        <v/>
      </c>
      <c r="BK278" s="22">
        <f>IF(AT278="","",IF(AND(BH278="New",NOT(ISNUMBER(AM278)),ISNUMBER(BG278)),IF(Pipeline!$M$14-INT(BG278)&gt;Pipeline!$M$15,"Reply due",""),""))</f>
        <v/>
      </c>
      <c r="BL278" s="22">
        <f>IF(AT278="","",IF(AND(ISNUMBER(AM278),ISNUMBER(BG278)),MAX(0,AM278-INT(BG278)),""))</f>
        <v/>
      </c>
      <c r="BM278" s="22">
        <f>IF(BI278=0,0,IF(AND(OR('Shift match'!$B$5="",ISNUMBER(SEARCH('Shift match'!$B$5,AY278))),OR('Shift match'!$B$6="",ISNUMBER(SEARCH('Shift match'!$B$6,BA278)))),1,0))</f>
        <v/>
      </c>
      <c r="BN278" s="22">
        <f>IF(BM278=1,SUM($BM$2:BM278),"")</f>
        <v/>
      </c>
      <c r="BO278" s="22">
        <f>IF(AT278="",0,IF(AX278="",0,IF(COUNTIF($AX$2:AX278,AX278)=1,1,0)))</f>
        <v/>
      </c>
      <c r="BP278" s="22">
        <f>IF(BO278=1,SUM($BO$2:BO278),"")</f>
        <v/>
      </c>
    </row>
    <row r="279">
      <c r="AK279" s="19" t="n"/>
      <c r="AL279" s="24" t="n"/>
      <c r="AM279" s="25" t="n"/>
      <c r="AN279" s="24" t="n"/>
      <c r="AO279" s="24" t="n"/>
      <c r="AP279" s="24" t="n"/>
      <c r="AQ279" s="24" t="n"/>
      <c r="AR279" s="24" t="n"/>
      <c r="AS279" s="19" t="n"/>
      <c r="AT279" s="22">
        <f>IFERROR(TRIM(INDEX($A279:$AJ279,MATCH(Lists!$L$2,$A$1:$AJ$1,0))&amp;""),"")</f>
        <v/>
      </c>
      <c r="AU279" s="22">
        <f>IF(AT279="","",IFERROR(TRIM(INDEX($A279:$AJ279,MATCH(Lists!$L$3,$A$1:$AJ$1,0))&amp;""),""))</f>
        <v/>
      </c>
      <c r="AV279" s="22">
        <f>IF(AT279="","",LOWER(IFERROR(TRIM(INDEX($A279:$AJ279,MATCH(Lists!$L$4,$A$1:$AJ$1,0))&amp;""),"")))</f>
        <v/>
      </c>
      <c r="AW279" s="22">
        <f>IF(AT279="","",IFERROR(TRIM(INDEX($A279:$AJ279,MATCH(Lists!$L$5,$A$1:$AJ$1,0))&amp;""),""))</f>
        <v/>
      </c>
      <c r="AX279" s="22">
        <f>IF(AT279="","",IFERROR(TRIM(INDEX($A279:$AJ279,MATCH(Lists!$L$6,$A$1:$AJ$1,0))&amp;""),""))</f>
        <v/>
      </c>
      <c r="AY279" s="22">
        <f>IF(AT279="","",IFERROR(TRIM(INDEX($A279:$AJ279,MATCH(Lists!$L$7,$A$1:$AJ$1,0))&amp;""),""))</f>
        <v/>
      </c>
      <c r="AZ279" s="22">
        <f>IF(AT279="","",IFERROR(TRIM(INDEX($A279:$AJ279,MATCH(Lists!$L$8,$A$1:$AJ$1,0))&amp;""),""))</f>
        <v/>
      </c>
      <c r="BA279" s="22">
        <f>IF(AT279="","",IFERROR(TRIM(INDEX($A279:$AJ279,MATCH(Lists!$L$9,$A$1:$AJ$1,0))&amp;""),""))</f>
        <v/>
      </c>
      <c r="BB279" s="22">
        <f>IF(AT279="","",IFERROR(TRIM(INDEX($A279:$AJ279,MATCH(Lists!$L$10,$A$1:$AJ$1,0))&amp;""),""))</f>
        <v/>
      </c>
      <c r="BC279" s="22">
        <f>IF(AT279="","",IFERROR(TRIM(INDEX($A279:$AJ279,MATCH(Lists!$L$11,$A$1:$AJ$1,0))&amp;""),""))</f>
        <v/>
      </c>
      <c r="BD279" s="22">
        <f>IF(AT279="","",IFERROR(TRIM(INDEX($A279:$AJ279,MATCH(Lists!$L$12,$A$1:$AJ$1,0))&amp;""),""))</f>
        <v/>
      </c>
      <c r="BE279" s="23">
        <f>IF(AT279="","",IFERROR(IF(TRIM(INDEX($A279:$AJ279,MATCH(Lists!$L$13,$A$1:$AJ$1,0))&amp;"")="","",IF(ISNUMBER(INDEX($A279:$AJ279,MATCH(Lists!$L$13,$A$1:$AJ$1,0))),INT(INDEX($A279:$AJ279,MATCH(Lists!$L$13,$A$1:$AJ$1,0))),DATE(VALUE(LEFT(INDEX($A279:$AJ279,MATCH(Lists!$L$13,$A$1:$AJ$1,0)),4)),VALUE(MID(INDEX($A279:$AJ279,MATCH(Lists!$L$13,$A$1:$AJ$1,0)),6,2)),VALUE(MID(INDEX($A279:$AJ279,MATCH(Lists!$L$13,$A$1:$AJ$1,0)),9,2))))),""))</f>
        <v/>
      </c>
      <c r="BF279" s="22">
        <f>IF(AT279="","",IFERROR(TRIM(INDEX($A279:$AJ279,MATCH(Lists!$L$14,$A$1:$AJ$1,0))&amp;""),""))</f>
        <v/>
      </c>
      <c r="BG279" s="23">
        <f>IF(AT279="","",IFERROR(IF(ISNUMBER(INDEX($A279:$AJ279,MATCH(Lists!$L$15,$A$1:$AJ$1,0))),INDEX($A279:$AJ279,MATCH(Lists!$L$15,$A$1:$AJ$1,0)),DATE(VALUE(LEFT(IFERROR(TRIM(INDEX($A279:$AJ279,MATCH(Lists!$L$15,$A$1:$AJ$1,0))&amp;""),""),4)),VALUE(MID(IFERROR(TRIM(INDEX($A279:$AJ279,MATCH(Lists!$L$15,$A$1:$AJ$1,0))&amp;""),""),6,2)),VALUE(MID(IFERROR(TRIM(INDEX($A279:$AJ279,MATCH(Lists!$L$15,$A$1:$AJ$1,0))&amp;""),""),9,2)))+TIME(VALUE(MID(IFERROR(TRIM(INDEX($A279:$AJ279,MATCH(Lists!$L$15,$A$1:$AJ$1,0))&amp;""),""),12,2)),VALUE(MID(IFERROR(TRIM(INDEX($A279:$AJ279,MATCH(Lists!$L$15,$A$1:$AJ$1,0))&amp;""),""),15,2)),VALUE(MID(IFERROR(TRIM(INDEX($A279:$AJ279,MATCH(Lists!$L$15,$A$1:$AJ$1,0))&amp;""),""),18,2)))),""))</f>
        <v/>
      </c>
      <c r="BH279" s="22">
        <f>IF(AT279="","",IF(AL279="","New",AL279))</f>
        <v/>
      </c>
      <c r="BI279" s="22">
        <f>IF(AT279="",0,IF(OR(BH279="Hired",BH279="Not now"),0,1))</f>
        <v/>
      </c>
      <c r="BJ279" s="22">
        <f>IF(AT279="","",IF(COUNTIF(AN279:AQ279,"No")&gt;0,"Has a No",IF(COUNTIF(AN279:AQ279,"Yes")=4,"All yes","Still checking")))</f>
        <v/>
      </c>
      <c r="BK279" s="22">
        <f>IF(AT279="","",IF(AND(BH279="New",NOT(ISNUMBER(AM279)),ISNUMBER(BG279)),IF(Pipeline!$M$14-INT(BG279)&gt;Pipeline!$M$15,"Reply due",""),""))</f>
        <v/>
      </c>
      <c r="BL279" s="22">
        <f>IF(AT279="","",IF(AND(ISNUMBER(AM279),ISNUMBER(BG279)),MAX(0,AM279-INT(BG279)),""))</f>
        <v/>
      </c>
      <c r="BM279" s="22">
        <f>IF(BI279=0,0,IF(AND(OR('Shift match'!$B$5="",ISNUMBER(SEARCH('Shift match'!$B$5,AY279))),OR('Shift match'!$B$6="",ISNUMBER(SEARCH('Shift match'!$B$6,BA279)))),1,0))</f>
        <v/>
      </c>
      <c r="BN279" s="22">
        <f>IF(BM279=1,SUM($BM$2:BM279),"")</f>
        <v/>
      </c>
      <c r="BO279" s="22">
        <f>IF(AT279="",0,IF(AX279="",0,IF(COUNTIF($AX$2:AX279,AX279)=1,1,0)))</f>
        <v/>
      </c>
      <c r="BP279" s="22">
        <f>IF(BO279=1,SUM($BO$2:BO279),"")</f>
        <v/>
      </c>
    </row>
    <row r="280">
      <c r="AK280" s="19" t="n"/>
      <c r="AL280" s="24" t="n"/>
      <c r="AM280" s="25" t="n"/>
      <c r="AN280" s="24" t="n"/>
      <c r="AO280" s="24" t="n"/>
      <c r="AP280" s="24" t="n"/>
      <c r="AQ280" s="24" t="n"/>
      <c r="AR280" s="24" t="n"/>
      <c r="AS280" s="19" t="n"/>
      <c r="AT280" s="22">
        <f>IFERROR(TRIM(INDEX($A280:$AJ280,MATCH(Lists!$L$2,$A$1:$AJ$1,0))&amp;""),"")</f>
        <v/>
      </c>
      <c r="AU280" s="22">
        <f>IF(AT280="","",IFERROR(TRIM(INDEX($A280:$AJ280,MATCH(Lists!$L$3,$A$1:$AJ$1,0))&amp;""),""))</f>
        <v/>
      </c>
      <c r="AV280" s="22">
        <f>IF(AT280="","",LOWER(IFERROR(TRIM(INDEX($A280:$AJ280,MATCH(Lists!$L$4,$A$1:$AJ$1,0))&amp;""),"")))</f>
        <v/>
      </c>
      <c r="AW280" s="22">
        <f>IF(AT280="","",IFERROR(TRIM(INDEX($A280:$AJ280,MATCH(Lists!$L$5,$A$1:$AJ$1,0))&amp;""),""))</f>
        <v/>
      </c>
      <c r="AX280" s="22">
        <f>IF(AT280="","",IFERROR(TRIM(INDEX($A280:$AJ280,MATCH(Lists!$L$6,$A$1:$AJ$1,0))&amp;""),""))</f>
        <v/>
      </c>
      <c r="AY280" s="22">
        <f>IF(AT280="","",IFERROR(TRIM(INDEX($A280:$AJ280,MATCH(Lists!$L$7,$A$1:$AJ$1,0))&amp;""),""))</f>
        <v/>
      </c>
      <c r="AZ280" s="22">
        <f>IF(AT280="","",IFERROR(TRIM(INDEX($A280:$AJ280,MATCH(Lists!$L$8,$A$1:$AJ$1,0))&amp;""),""))</f>
        <v/>
      </c>
      <c r="BA280" s="22">
        <f>IF(AT280="","",IFERROR(TRIM(INDEX($A280:$AJ280,MATCH(Lists!$L$9,$A$1:$AJ$1,0))&amp;""),""))</f>
        <v/>
      </c>
      <c r="BB280" s="22">
        <f>IF(AT280="","",IFERROR(TRIM(INDEX($A280:$AJ280,MATCH(Lists!$L$10,$A$1:$AJ$1,0))&amp;""),""))</f>
        <v/>
      </c>
      <c r="BC280" s="22">
        <f>IF(AT280="","",IFERROR(TRIM(INDEX($A280:$AJ280,MATCH(Lists!$L$11,$A$1:$AJ$1,0))&amp;""),""))</f>
        <v/>
      </c>
      <c r="BD280" s="22">
        <f>IF(AT280="","",IFERROR(TRIM(INDEX($A280:$AJ280,MATCH(Lists!$L$12,$A$1:$AJ$1,0))&amp;""),""))</f>
        <v/>
      </c>
      <c r="BE280" s="23">
        <f>IF(AT280="","",IFERROR(IF(TRIM(INDEX($A280:$AJ280,MATCH(Lists!$L$13,$A$1:$AJ$1,0))&amp;"")="","",IF(ISNUMBER(INDEX($A280:$AJ280,MATCH(Lists!$L$13,$A$1:$AJ$1,0))),INT(INDEX($A280:$AJ280,MATCH(Lists!$L$13,$A$1:$AJ$1,0))),DATE(VALUE(LEFT(INDEX($A280:$AJ280,MATCH(Lists!$L$13,$A$1:$AJ$1,0)),4)),VALUE(MID(INDEX($A280:$AJ280,MATCH(Lists!$L$13,$A$1:$AJ$1,0)),6,2)),VALUE(MID(INDEX($A280:$AJ280,MATCH(Lists!$L$13,$A$1:$AJ$1,0)),9,2))))),""))</f>
        <v/>
      </c>
      <c r="BF280" s="22">
        <f>IF(AT280="","",IFERROR(TRIM(INDEX($A280:$AJ280,MATCH(Lists!$L$14,$A$1:$AJ$1,0))&amp;""),""))</f>
        <v/>
      </c>
      <c r="BG280" s="23">
        <f>IF(AT280="","",IFERROR(IF(ISNUMBER(INDEX($A280:$AJ280,MATCH(Lists!$L$15,$A$1:$AJ$1,0))),INDEX($A280:$AJ280,MATCH(Lists!$L$15,$A$1:$AJ$1,0)),DATE(VALUE(LEFT(IFERROR(TRIM(INDEX($A280:$AJ280,MATCH(Lists!$L$15,$A$1:$AJ$1,0))&amp;""),""),4)),VALUE(MID(IFERROR(TRIM(INDEX($A280:$AJ280,MATCH(Lists!$L$15,$A$1:$AJ$1,0))&amp;""),""),6,2)),VALUE(MID(IFERROR(TRIM(INDEX($A280:$AJ280,MATCH(Lists!$L$15,$A$1:$AJ$1,0))&amp;""),""),9,2)))+TIME(VALUE(MID(IFERROR(TRIM(INDEX($A280:$AJ280,MATCH(Lists!$L$15,$A$1:$AJ$1,0))&amp;""),""),12,2)),VALUE(MID(IFERROR(TRIM(INDEX($A280:$AJ280,MATCH(Lists!$L$15,$A$1:$AJ$1,0))&amp;""),""),15,2)),VALUE(MID(IFERROR(TRIM(INDEX($A280:$AJ280,MATCH(Lists!$L$15,$A$1:$AJ$1,0))&amp;""),""),18,2)))),""))</f>
        <v/>
      </c>
      <c r="BH280" s="22">
        <f>IF(AT280="","",IF(AL280="","New",AL280))</f>
        <v/>
      </c>
      <c r="BI280" s="22">
        <f>IF(AT280="",0,IF(OR(BH280="Hired",BH280="Not now"),0,1))</f>
        <v/>
      </c>
      <c r="BJ280" s="22">
        <f>IF(AT280="","",IF(COUNTIF(AN280:AQ280,"No")&gt;0,"Has a No",IF(COUNTIF(AN280:AQ280,"Yes")=4,"All yes","Still checking")))</f>
        <v/>
      </c>
      <c r="BK280" s="22">
        <f>IF(AT280="","",IF(AND(BH280="New",NOT(ISNUMBER(AM280)),ISNUMBER(BG280)),IF(Pipeline!$M$14-INT(BG280)&gt;Pipeline!$M$15,"Reply due",""),""))</f>
        <v/>
      </c>
      <c r="BL280" s="22">
        <f>IF(AT280="","",IF(AND(ISNUMBER(AM280),ISNUMBER(BG280)),MAX(0,AM280-INT(BG280)),""))</f>
        <v/>
      </c>
      <c r="BM280" s="22">
        <f>IF(BI280=0,0,IF(AND(OR('Shift match'!$B$5="",ISNUMBER(SEARCH('Shift match'!$B$5,AY280))),OR('Shift match'!$B$6="",ISNUMBER(SEARCH('Shift match'!$B$6,BA280)))),1,0))</f>
        <v/>
      </c>
      <c r="BN280" s="22">
        <f>IF(BM280=1,SUM($BM$2:BM280),"")</f>
        <v/>
      </c>
      <c r="BO280" s="22">
        <f>IF(AT280="",0,IF(AX280="",0,IF(COUNTIF($AX$2:AX280,AX280)=1,1,0)))</f>
        <v/>
      </c>
      <c r="BP280" s="22">
        <f>IF(BO280=1,SUM($BO$2:BO280),"")</f>
        <v/>
      </c>
    </row>
    <row r="281">
      <c r="AK281" s="19" t="n"/>
      <c r="AL281" s="24" t="n"/>
      <c r="AM281" s="25" t="n"/>
      <c r="AN281" s="24" t="n"/>
      <c r="AO281" s="24" t="n"/>
      <c r="AP281" s="24" t="n"/>
      <c r="AQ281" s="24" t="n"/>
      <c r="AR281" s="24" t="n"/>
      <c r="AS281" s="19" t="n"/>
      <c r="AT281" s="22">
        <f>IFERROR(TRIM(INDEX($A281:$AJ281,MATCH(Lists!$L$2,$A$1:$AJ$1,0))&amp;""),"")</f>
        <v/>
      </c>
      <c r="AU281" s="22">
        <f>IF(AT281="","",IFERROR(TRIM(INDEX($A281:$AJ281,MATCH(Lists!$L$3,$A$1:$AJ$1,0))&amp;""),""))</f>
        <v/>
      </c>
      <c r="AV281" s="22">
        <f>IF(AT281="","",LOWER(IFERROR(TRIM(INDEX($A281:$AJ281,MATCH(Lists!$L$4,$A$1:$AJ$1,0))&amp;""),"")))</f>
        <v/>
      </c>
      <c r="AW281" s="22">
        <f>IF(AT281="","",IFERROR(TRIM(INDEX($A281:$AJ281,MATCH(Lists!$L$5,$A$1:$AJ$1,0))&amp;""),""))</f>
        <v/>
      </c>
      <c r="AX281" s="22">
        <f>IF(AT281="","",IFERROR(TRIM(INDEX($A281:$AJ281,MATCH(Lists!$L$6,$A$1:$AJ$1,0))&amp;""),""))</f>
        <v/>
      </c>
      <c r="AY281" s="22">
        <f>IF(AT281="","",IFERROR(TRIM(INDEX($A281:$AJ281,MATCH(Lists!$L$7,$A$1:$AJ$1,0))&amp;""),""))</f>
        <v/>
      </c>
      <c r="AZ281" s="22">
        <f>IF(AT281="","",IFERROR(TRIM(INDEX($A281:$AJ281,MATCH(Lists!$L$8,$A$1:$AJ$1,0))&amp;""),""))</f>
        <v/>
      </c>
      <c r="BA281" s="22">
        <f>IF(AT281="","",IFERROR(TRIM(INDEX($A281:$AJ281,MATCH(Lists!$L$9,$A$1:$AJ$1,0))&amp;""),""))</f>
        <v/>
      </c>
      <c r="BB281" s="22">
        <f>IF(AT281="","",IFERROR(TRIM(INDEX($A281:$AJ281,MATCH(Lists!$L$10,$A$1:$AJ$1,0))&amp;""),""))</f>
        <v/>
      </c>
      <c r="BC281" s="22">
        <f>IF(AT281="","",IFERROR(TRIM(INDEX($A281:$AJ281,MATCH(Lists!$L$11,$A$1:$AJ$1,0))&amp;""),""))</f>
        <v/>
      </c>
      <c r="BD281" s="22">
        <f>IF(AT281="","",IFERROR(TRIM(INDEX($A281:$AJ281,MATCH(Lists!$L$12,$A$1:$AJ$1,0))&amp;""),""))</f>
        <v/>
      </c>
      <c r="BE281" s="23">
        <f>IF(AT281="","",IFERROR(IF(TRIM(INDEX($A281:$AJ281,MATCH(Lists!$L$13,$A$1:$AJ$1,0))&amp;"")="","",IF(ISNUMBER(INDEX($A281:$AJ281,MATCH(Lists!$L$13,$A$1:$AJ$1,0))),INT(INDEX($A281:$AJ281,MATCH(Lists!$L$13,$A$1:$AJ$1,0))),DATE(VALUE(LEFT(INDEX($A281:$AJ281,MATCH(Lists!$L$13,$A$1:$AJ$1,0)),4)),VALUE(MID(INDEX($A281:$AJ281,MATCH(Lists!$L$13,$A$1:$AJ$1,0)),6,2)),VALUE(MID(INDEX($A281:$AJ281,MATCH(Lists!$L$13,$A$1:$AJ$1,0)),9,2))))),""))</f>
        <v/>
      </c>
      <c r="BF281" s="22">
        <f>IF(AT281="","",IFERROR(TRIM(INDEX($A281:$AJ281,MATCH(Lists!$L$14,$A$1:$AJ$1,0))&amp;""),""))</f>
        <v/>
      </c>
      <c r="BG281" s="23">
        <f>IF(AT281="","",IFERROR(IF(ISNUMBER(INDEX($A281:$AJ281,MATCH(Lists!$L$15,$A$1:$AJ$1,0))),INDEX($A281:$AJ281,MATCH(Lists!$L$15,$A$1:$AJ$1,0)),DATE(VALUE(LEFT(IFERROR(TRIM(INDEX($A281:$AJ281,MATCH(Lists!$L$15,$A$1:$AJ$1,0))&amp;""),""),4)),VALUE(MID(IFERROR(TRIM(INDEX($A281:$AJ281,MATCH(Lists!$L$15,$A$1:$AJ$1,0))&amp;""),""),6,2)),VALUE(MID(IFERROR(TRIM(INDEX($A281:$AJ281,MATCH(Lists!$L$15,$A$1:$AJ$1,0))&amp;""),""),9,2)))+TIME(VALUE(MID(IFERROR(TRIM(INDEX($A281:$AJ281,MATCH(Lists!$L$15,$A$1:$AJ$1,0))&amp;""),""),12,2)),VALUE(MID(IFERROR(TRIM(INDEX($A281:$AJ281,MATCH(Lists!$L$15,$A$1:$AJ$1,0))&amp;""),""),15,2)),VALUE(MID(IFERROR(TRIM(INDEX($A281:$AJ281,MATCH(Lists!$L$15,$A$1:$AJ$1,0))&amp;""),""),18,2)))),""))</f>
        <v/>
      </c>
      <c r="BH281" s="22">
        <f>IF(AT281="","",IF(AL281="","New",AL281))</f>
        <v/>
      </c>
      <c r="BI281" s="22">
        <f>IF(AT281="",0,IF(OR(BH281="Hired",BH281="Not now"),0,1))</f>
        <v/>
      </c>
      <c r="BJ281" s="22">
        <f>IF(AT281="","",IF(COUNTIF(AN281:AQ281,"No")&gt;0,"Has a No",IF(COUNTIF(AN281:AQ281,"Yes")=4,"All yes","Still checking")))</f>
        <v/>
      </c>
      <c r="BK281" s="22">
        <f>IF(AT281="","",IF(AND(BH281="New",NOT(ISNUMBER(AM281)),ISNUMBER(BG281)),IF(Pipeline!$M$14-INT(BG281)&gt;Pipeline!$M$15,"Reply due",""),""))</f>
        <v/>
      </c>
      <c r="BL281" s="22">
        <f>IF(AT281="","",IF(AND(ISNUMBER(AM281),ISNUMBER(BG281)),MAX(0,AM281-INT(BG281)),""))</f>
        <v/>
      </c>
      <c r="BM281" s="22">
        <f>IF(BI281=0,0,IF(AND(OR('Shift match'!$B$5="",ISNUMBER(SEARCH('Shift match'!$B$5,AY281))),OR('Shift match'!$B$6="",ISNUMBER(SEARCH('Shift match'!$B$6,BA281)))),1,0))</f>
        <v/>
      </c>
      <c r="BN281" s="22">
        <f>IF(BM281=1,SUM($BM$2:BM281),"")</f>
        <v/>
      </c>
      <c r="BO281" s="22">
        <f>IF(AT281="",0,IF(AX281="",0,IF(COUNTIF($AX$2:AX281,AX281)=1,1,0)))</f>
        <v/>
      </c>
      <c r="BP281" s="22">
        <f>IF(BO281=1,SUM($BO$2:BO281),"")</f>
        <v/>
      </c>
    </row>
    <row r="282">
      <c r="AK282" s="19" t="n"/>
      <c r="AL282" s="24" t="n"/>
      <c r="AM282" s="25" t="n"/>
      <c r="AN282" s="24" t="n"/>
      <c r="AO282" s="24" t="n"/>
      <c r="AP282" s="24" t="n"/>
      <c r="AQ282" s="24" t="n"/>
      <c r="AR282" s="24" t="n"/>
      <c r="AS282" s="19" t="n"/>
      <c r="AT282" s="22">
        <f>IFERROR(TRIM(INDEX($A282:$AJ282,MATCH(Lists!$L$2,$A$1:$AJ$1,0))&amp;""),"")</f>
        <v/>
      </c>
      <c r="AU282" s="22">
        <f>IF(AT282="","",IFERROR(TRIM(INDEX($A282:$AJ282,MATCH(Lists!$L$3,$A$1:$AJ$1,0))&amp;""),""))</f>
        <v/>
      </c>
      <c r="AV282" s="22">
        <f>IF(AT282="","",LOWER(IFERROR(TRIM(INDEX($A282:$AJ282,MATCH(Lists!$L$4,$A$1:$AJ$1,0))&amp;""),"")))</f>
        <v/>
      </c>
      <c r="AW282" s="22">
        <f>IF(AT282="","",IFERROR(TRIM(INDEX($A282:$AJ282,MATCH(Lists!$L$5,$A$1:$AJ$1,0))&amp;""),""))</f>
        <v/>
      </c>
      <c r="AX282" s="22">
        <f>IF(AT282="","",IFERROR(TRIM(INDEX($A282:$AJ282,MATCH(Lists!$L$6,$A$1:$AJ$1,0))&amp;""),""))</f>
        <v/>
      </c>
      <c r="AY282" s="22">
        <f>IF(AT282="","",IFERROR(TRIM(INDEX($A282:$AJ282,MATCH(Lists!$L$7,$A$1:$AJ$1,0))&amp;""),""))</f>
        <v/>
      </c>
      <c r="AZ282" s="22">
        <f>IF(AT282="","",IFERROR(TRIM(INDEX($A282:$AJ282,MATCH(Lists!$L$8,$A$1:$AJ$1,0))&amp;""),""))</f>
        <v/>
      </c>
      <c r="BA282" s="22">
        <f>IF(AT282="","",IFERROR(TRIM(INDEX($A282:$AJ282,MATCH(Lists!$L$9,$A$1:$AJ$1,0))&amp;""),""))</f>
        <v/>
      </c>
      <c r="BB282" s="22">
        <f>IF(AT282="","",IFERROR(TRIM(INDEX($A282:$AJ282,MATCH(Lists!$L$10,$A$1:$AJ$1,0))&amp;""),""))</f>
        <v/>
      </c>
      <c r="BC282" s="22">
        <f>IF(AT282="","",IFERROR(TRIM(INDEX($A282:$AJ282,MATCH(Lists!$L$11,$A$1:$AJ$1,0))&amp;""),""))</f>
        <v/>
      </c>
      <c r="BD282" s="22">
        <f>IF(AT282="","",IFERROR(TRIM(INDEX($A282:$AJ282,MATCH(Lists!$L$12,$A$1:$AJ$1,0))&amp;""),""))</f>
        <v/>
      </c>
      <c r="BE282" s="23">
        <f>IF(AT282="","",IFERROR(IF(TRIM(INDEX($A282:$AJ282,MATCH(Lists!$L$13,$A$1:$AJ$1,0))&amp;"")="","",IF(ISNUMBER(INDEX($A282:$AJ282,MATCH(Lists!$L$13,$A$1:$AJ$1,0))),INT(INDEX($A282:$AJ282,MATCH(Lists!$L$13,$A$1:$AJ$1,0))),DATE(VALUE(LEFT(INDEX($A282:$AJ282,MATCH(Lists!$L$13,$A$1:$AJ$1,0)),4)),VALUE(MID(INDEX($A282:$AJ282,MATCH(Lists!$L$13,$A$1:$AJ$1,0)),6,2)),VALUE(MID(INDEX($A282:$AJ282,MATCH(Lists!$L$13,$A$1:$AJ$1,0)),9,2))))),""))</f>
        <v/>
      </c>
      <c r="BF282" s="22">
        <f>IF(AT282="","",IFERROR(TRIM(INDEX($A282:$AJ282,MATCH(Lists!$L$14,$A$1:$AJ$1,0))&amp;""),""))</f>
        <v/>
      </c>
      <c r="BG282" s="23">
        <f>IF(AT282="","",IFERROR(IF(ISNUMBER(INDEX($A282:$AJ282,MATCH(Lists!$L$15,$A$1:$AJ$1,0))),INDEX($A282:$AJ282,MATCH(Lists!$L$15,$A$1:$AJ$1,0)),DATE(VALUE(LEFT(IFERROR(TRIM(INDEX($A282:$AJ282,MATCH(Lists!$L$15,$A$1:$AJ$1,0))&amp;""),""),4)),VALUE(MID(IFERROR(TRIM(INDEX($A282:$AJ282,MATCH(Lists!$L$15,$A$1:$AJ$1,0))&amp;""),""),6,2)),VALUE(MID(IFERROR(TRIM(INDEX($A282:$AJ282,MATCH(Lists!$L$15,$A$1:$AJ$1,0))&amp;""),""),9,2)))+TIME(VALUE(MID(IFERROR(TRIM(INDEX($A282:$AJ282,MATCH(Lists!$L$15,$A$1:$AJ$1,0))&amp;""),""),12,2)),VALUE(MID(IFERROR(TRIM(INDEX($A282:$AJ282,MATCH(Lists!$L$15,$A$1:$AJ$1,0))&amp;""),""),15,2)),VALUE(MID(IFERROR(TRIM(INDEX($A282:$AJ282,MATCH(Lists!$L$15,$A$1:$AJ$1,0))&amp;""),""),18,2)))),""))</f>
        <v/>
      </c>
      <c r="BH282" s="22">
        <f>IF(AT282="","",IF(AL282="","New",AL282))</f>
        <v/>
      </c>
      <c r="BI282" s="22">
        <f>IF(AT282="",0,IF(OR(BH282="Hired",BH282="Not now"),0,1))</f>
        <v/>
      </c>
      <c r="BJ282" s="22">
        <f>IF(AT282="","",IF(COUNTIF(AN282:AQ282,"No")&gt;0,"Has a No",IF(COUNTIF(AN282:AQ282,"Yes")=4,"All yes","Still checking")))</f>
        <v/>
      </c>
      <c r="BK282" s="22">
        <f>IF(AT282="","",IF(AND(BH282="New",NOT(ISNUMBER(AM282)),ISNUMBER(BG282)),IF(Pipeline!$M$14-INT(BG282)&gt;Pipeline!$M$15,"Reply due",""),""))</f>
        <v/>
      </c>
      <c r="BL282" s="22">
        <f>IF(AT282="","",IF(AND(ISNUMBER(AM282),ISNUMBER(BG282)),MAX(0,AM282-INT(BG282)),""))</f>
        <v/>
      </c>
      <c r="BM282" s="22">
        <f>IF(BI282=0,0,IF(AND(OR('Shift match'!$B$5="",ISNUMBER(SEARCH('Shift match'!$B$5,AY282))),OR('Shift match'!$B$6="",ISNUMBER(SEARCH('Shift match'!$B$6,BA282)))),1,0))</f>
        <v/>
      </c>
      <c r="BN282" s="22">
        <f>IF(BM282=1,SUM($BM$2:BM282),"")</f>
        <v/>
      </c>
      <c r="BO282" s="22">
        <f>IF(AT282="",0,IF(AX282="",0,IF(COUNTIF($AX$2:AX282,AX282)=1,1,0)))</f>
        <v/>
      </c>
      <c r="BP282" s="22">
        <f>IF(BO282=1,SUM($BO$2:BO282),"")</f>
        <v/>
      </c>
    </row>
    <row r="283">
      <c r="AK283" s="19" t="n"/>
      <c r="AL283" s="24" t="n"/>
      <c r="AM283" s="25" t="n"/>
      <c r="AN283" s="24" t="n"/>
      <c r="AO283" s="24" t="n"/>
      <c r="AP283" s="24" t="n"/>
      <c r="AQ283" s="24" t="n"/>
      <c r="AR283" s="24" t="n"/>
      <c r="AS283" s="19" t="n"/>
      <c r="AT283" s="22">
        <f>IFERROR(TRIM(INDEX($A283:$AJ283,MATCH(Lists!$L$2,$A$1:$AJ$1,0))&amp;""),"")</f>
        <v/>
      </c>
      <c r="AU283" s="22">
        <f>IF(AT283="","",IFERROR(TRIM(INDEX($A283:$AJ283,MATCH(Lists!$L$3,$A$1:$AJ$1,0))&amp;""),""))</f>
        <v/>
      </c>
      <c r="AV283" s="22">
        <f>IF(AT283="","",LOWER(IFERROR(TRIM(INDEX($A283:$AJ283,MATCH(Lists!$L$4,$A$1:$AJ$1,0))&amp;""),"")))</f>
        <v/>
      </c>
      <c r="AW283" s="22">
        <f>IF(AT283="","",IFERROR(TRIM(INDEX($A283:$AJ283,MATCH(Lists!$L$5,$A$1:$AJ$1,0))&amp;""),""))</f>
        <v/>
      </c>
      <c r="AX283" s="22">
        <f>IF(AT283="","",IFERROR(TRIM(INDEX($A283:$AJ283,MATCH(Lists!$L$6,$A$1:$AJ$1,0))&amp;""),""))</f>
        <v/>
      </c>
      <c r="AY283" s="22">
        <f>IF(AT283="","",IFERROR(TRIM(INDEX($A283:$AJ283,MATCH(Lists!$L$7,$A$1:$AJ$1,0))&amp;""),""))</f>
        <v/>
      </c>
      <c r="AZ283" s="22">
        <f>IF(AT283="","",IFERROR(TRIM(INDEX($A283:$AJ283,MATCH(Lists!$L$8,$A$1:$AJ$1,0))&amp;""),""))</f>
        <v/>
      </c>
      <c r="BA283" s="22">
        <f>IF(AT283="","",IFERROR(TRIM(INDEX($A283:$AJ283,MATCH(Lists!$L$9,$A$1:$AJ$1,0))&amp;""),""))</f>
        <v/>
      </c>
      <c r="BB283" s="22">
        <f>IF(AT283="","",IFERROR(TRIM(INDEX($A283:$AJ283,MATCH(Lists!$L$10,$A$1:$AJ$1,0))&amp;""),""))</f>
        <v/>
      </c>
      <c r="BC283" s="22">
        <f>IF(AT283="","",IFERROR(TRIM(INDEX($A283:$AJ283,MATCH(Lists!$L$11,$A$1:$AJ$1,0))&amp;""),""))</f>
        <v/>
      </c>
      <c r="BD283" s="22">
        <f>IF(AT283="","",IFERROR(TRIM(INDEX($A283:$AJ283,MATCH(Lists!$L$12,$A$1:$AJ$1,0))&amp;""),""))</f>
        <v/>
      </c>
      <c r="BE283" s="23">
        <f>IF(AT283="","",IFERROR(IF(TRIM(INDEX($A283:$AJ283,MATCH(Lists!$L$13,$A$1:$AJ$1,0))&amp;"")="","",IF(ISNUMBER(INDEX($A283:$AJ283,MATCH(Lists!$L$13,$A$1:$AJ$1,0))),INT(INDEX($A283:$AJ283,MATCH(Lists!$L$13,$A$1:$AJ$1,0))),DATE(VALUE(LEFT(INDEX($A283:$AJ283,MATCH(Lists!$L$13,$A$1:$AJ$1,0)),4)),VALUE(MID(INDEX($A283:$AJ283,MATCH(Lists!$L$13,$A$1:$AJ$1,0)),6,2)),VALUE(MID(INDEX($A283:$AJ283,MATCH(Lists!$L$13,$A$1:$AJ$1,0)),9,2))))),""))</f>
        <v/>
      </c>
      <c r="BF283" s="22">
        <f>IF(AT283="","",IFERROR(TRIM(INDEX($A283:$AJ283,MATCH(Lists!$L$14,$A$1:$AJ$1,0))&amp;""),""))</f>
        <v/>
      </c>
      <c r="BG283" s="23">
        <f>IF(AT283="","",IFERROR(IF(ISNUMBER(INDEX($A283:$AJ283,MATCH(Lists!$L$15,$A$1:$AJ$1,0))),INDEX($A283:$AJ283,MATCH(Lists!$L$15,$A$1:$AJ$1,0)),DATE(VALUE(LEFT(IFERROR(TRIM(INDEX($A283:$AJ283,MATCH(Lists!$L$15,$A$1:$AJ$1,0))&amp;""),""),4)),VALUE(MID(IFERROR(TRIM(INDEX($A283:$AJ283,MATCH(Lists!$L$15,$A$1:$AJ$1,0))&amp;""),""),6,2)),VALUE(MID(IFERROR(TRIM(INDEX($A283:$AJ283,MATCH(Lists!$L$15,$A$1:$AJ$1,0))&amp;""),""),9,2)))+TIME(VALUE(MID(IFERROR(TRIM(INDEX($A283:$AJ283,MATCH(Lists!$L$15,$A$1:$AJ$1,0))&amp;""),""),12,2)),VALUE(MID(IFERROR(TRIM(INDEX($A283:$AJ283,MATCH(Lists!$L$15,$A$1:$AJ$1,0))&amp;""),""),15,2)),VALUE(MID(IFERROR(TRIM(INDEX($A283:$AJ283,MATCH(Lists!$L$15,$A$1:$AJ$1,0))&amp;""),""),18,2)))),""))</f>
        <v/>
      </c>
      <c r="BH283" s="22">
        <f>IF(AT283="","",IF(AL283="","New",AL283))</f>
        <v/>
      </c>
      <c r="BI283" s="22">
        <f>IF(AT283="",0,IF(OR(BH283="Hired",BH283="Not now"),0,1))</f>
        <v/>
      </c>
      <c r="BJ283" s="22">
        <f>IF(AT283="","",IF(COUNTIF(AN283:AQ283,"No")&gt;0,"Has a No",IF(COUNTIF(AN283:AQ283,"Yes")=4,"All yes","Still checking")))</f>
        <v/>
      </c>
      <c r="BK283" s="22">
        <f>IF(AT283="","",IF(AND(BH283="New",NOT(ISNUMBER(AM283)),ISNUMBER(BG283)),IF(Pipeline!$M$14-INT(BG283)&gt;Pipeline!$M$15,"Reply due",""),""))</f>
        <v/>
      </c>
      <c r="BL283" s="22">
        <f>IF(AT283="","",IF(AND(ISNUMBER(AM283),ISNUMBER(BG283)),MAX(0,AM283-INT(BG283)),""))</f>
        <v/>
      </c>
      <c r="BM283" s="22">
        <f>IF(BI283=0,0,IF(AND(OR('Shift match'!$B$5="",ISNUMBER(SEARCH('Shift match'!$B$5,AY283))),OR('Shift match'!$B$6="",ISNUMBER(SEARCH('Shift match'!$B$6,BA283)))),1,0))</f>
        <v/>
      </c>
      <c r="BN283" s="22">
        <f>IF(BM283=1,SUM($BM$2:BM283),"")</f>
        <v/>
      </c>
      <c r="BO283" s="22">
        <f>IF(AT283="",0,IF(AX283="",0,IF(COUNTIF($AX$2:AX283,AX283)=1,1,0)))</f>
        <v/>
      </c>
      <c r="BP283" s="22">
        <f>IF(BO283=1,SUM($BO$2:BO283),"")</f>
        <v/>
      </c>
    </row>
    <row r="284">
      <c r="AK284" s="19" t="n"/>
      <c r="AL284" s="24" t="n"/>
      <c r="AM284" s="25" t="n"/>
      <c r="AN284" s="24" t="n"/>
      <c r="AO284" s="24" t="n"/>
      <c r="AP284" s="24" t="n"/>
      <c r="AQ284" s="24" t="n"/>
      <c r="AR284" s="24" t="n"/>
      <c r="AS284" s="19" t="n"/>
      <c r="AT284" s="22">
        <f>IFERROR(TRIM(INDEX($A284:$AJ284,MATCH(Lists!$L$2,$A$1:$AJ$1,0))&amp;""),"")</f>
        <v/>
      </c>
      <c r="AU284" s="22">
        <f>IF(AT284="","",IFERROR(TRIM(INDEX($A284:$AJ284,MATCH(Lists!$L$3,$A$1:$AJ$1,0))&amp;""),""))</f>
        <v/>
      </c>
      <c r="AV284" s="22">
        <f>IF(AT284="","",LOWER(IFERROR(TRIM(INDEX($A284:$AJ284,MATCH(Lists!$L$4,$A$1:$AJ$1,0))&amp;""),"")))</f>
        <v/>
      </c>
      <c r="AW284" s="22">
        <f>IF(AT284="","",IFERROR(TRIM(INDEX($A284:$AJ284,MATCH(Lists!$L$5,$A$1:$AJ$1,0))&amp;""),""))</f>
        <v/>
      </c>
      <c r="AX284" s="22">
        <f>IF(AT284="","",IFERROR(TRIM(INDEX($A284:$AJ284,MATCH(Lists!$L$6,$A$1:$AJ$1,0))&amp;""),""))</f>
        <v/>
      </c>
      <c r="AY284" s="22">
        <f>IF(AT284="","",IFERROR(TRIM(INDEX($A284:$AJ284,MATCH(Lists!$L$7,$A$1:$AJ$1,0))&amp;""),""))</f>
        <v/>
      </c>
      <c r="AZ284" s="22">
        <f>IF(AT284="","",IFERROR(TRIM(INDEX($A284:$AJ284,MATCH(Lists!$L$8,$A$1:$AJ$1,0))&amp;""),""))</f>
        <v/>
      </c>
      <c r="BA284" s="22">
        <f>IF(AT284="","",IFERROR(TRIM(INDEX($A284:$AJ284,MATCH(Lists!$L$9,$A$1:$AJ$1,0))&amp;""),""))</f>
        <v/>
      </c>
      <c r="BB284" s="22">
        <f>IF(AT284="","",IFERROR(TRIM(INDEX($A284:$AJ284,MATCH(Lists!$L$10,$A$1:$AJ$1,0))&amp;""),""))</f>
        <v/>
      </c>
      <c r="BC284" s="22">
        <f>IF(AT284="","",IFERROR(TRIM(INDEX($A284:$AJ284,MATCH(Lists!$L$11,$A$1:$AJ$1,0))&amp;""),""))</f>
        <v/>
      </c>
      <c r="BD284" s="22">
        <f>IF(AT284="","",IFERROR(TRIM(INDEX($A284:$AJ284,MATCH(Lists!$L$12,$A$1:$AJ$1,0))&amp;""),""))</f>
        <v/>
      </c>
      <c r="BE284" s="23">
        <f>IF(AT284="","",IFERROR(IF(TRIM(INDEX($A284:$AJ284,MATCH(Lists!$L$13,$A$1:$AJ$1,0))&amp;"")="","",IF(ISNUMBER(INDEX($A284:$AJ284,MATCH(Lists!$L$13,$A$1:$AJ$1,0))),INT(INDEX($A284:$AJ284,MATCH(Lists!$L$13,$A$1:$AJ$1,0))),DATE(VALUE(LEFT(INDEX($A284:$AJ284,MATCH(Lists!$L$13,$A$1:$AJ$1,0)),4)),VALUE(MID(INDEX($A284:$AJ284,MATCH(Lists!$L$13,$A$1:$AJ$1,0)),6,2)),VALUE(MID(INDEX($A284:$AJ284,MATCH(Lists!$L$13,$A$1:$AJ$1,0)),9,2))))),""))</f>
        <v/>
      </c>
      <c r="BF284" s="22">
        <f>IF(AT284="","",IFERROR(TRIM(INDEX($A284:$AJ284,MATCH(Lists!$L$14,$A$1:$AJ$1,0))&amp;""),""))</f>
        <v/>
      </c>
      <c r="BG284" s="23">
        <f>IF(AT284="","",IFERROR(IF(ISNUMBER(INDEX($A284:$AJ284,MATCH(Lists!$L$15,$A$1:$AJ$1,0))),INDEX($A284:$AJ284,MATCH(Lists!$L$15,$A$1:$AJ$1,0)),DATE(VALUE(LEFT(IFERROR(TRIM(INDEX($A284:$AJ284,MATCH(Lists!$L$15,$A$1:$AJ$1,0))&amp;""),""),4)),VALUE(MID(IFERROR(TRIM(INDEX($A284:$AJ284,MATCH(Lists!$L$15,$A$1:$AJ$1,0))&amp;""),""),6,2)),VALUE(MID(IFERROR(TRIM(INDEX($A284:$AJ284,MATCH(Lists!$L$15,$A$1:$AJ$1,0))&amp;""),""),9,2)))+TIME(VALUE(MID(IFERROR(TRIM(INDEX($A284:$AJ284,MATCH(Lists!$L$15,$A$1:$AJ$1,0))&amp;""),""),12,2)),VALUE(MID(IFERROR(TRIM(INDEX($A284:$AJ284,MATCH(Lists!$L$15,$A$1:$AJ$1,0))&amp;""),""),15,2)),VALUE(MID(IFERROR(TRIM(INDEX($A284:$AJ284,MATCH(Lists!$L$15,$A$1:$AJ$1,0))&amp;""),""),18,2)))),""))</f>
        <v/>
      </c>
      <c r="BH284" s="22">
        <f>IF(AT284="","",IF(AL284="","New",AL284))</f>
        <v/>
      </c>
      <c r="BI284" s="22">
        <f>IF(AT284="",0,IF(OR(BH284="Hired",BH284="Not now"),0,1))</f>
        <v/>
      </c>
      <c r="BJ284" s="22">
        <f>IF(AT284="","",IF(COUNTIF(AN284:AQ284,"No")&gt;0,"Has a No",IF(COUNTIF(AN284:AQ284,"Yes")=4,"All yes","Still checking")))</f>
        <v/>
      </c>
      <c r="BK284" s="22">
        <f>IF(AT284="","",IF(AND(BH284="New",NOT(ISNUMBER(AM284)),ISNUMBER(BG284)),IF(Pipeline!$M$14-INT(BG284)&gt;Pipeline!$M$15,"Reply due",""),""))</f>
        <v/>
      </c>
      <c r="BL284" s="22">
        <f>IF(AT284="","",IF(AND(ISNUMBER(AM284),ISNUMBER(BG284)),MAX(0,AM284-INT(BG284)),""))</f>
        <v/>
      </c>
      <c r="BM284" s="22">
        <f>IF(BI284=0,0,IF(AND(OR('Shift match'!$B$5="",ISNUMBER(SEARCH('Shift match'!$B$5,AY284))),OR('Shift match'!$B$6="",ISNUMBER(SEARCH('Shift match'!$B$6,BA284)))),1,0))</f>
        <v/>
      </c>
      <c r="BN284" s="22">
        <f>IF(BM284=1,SUM($BM$2:BM284),"")</f>
        <v/>
      </c>
      <c r="BO284" s="22">
        <f>IF(AT284="",0,IF(AX284="",0,IF(COUNTIF($AX$2:AX284,AX284)=1,1,0)))</f>
        <v/>
      </c>
      <c r="BP284" s="22">
        <f>IF(BO284=1,SUM($BO$2:BO284),"")</f>
        <v/>
      </c>
    </row>
    <row r="285">
      <c r="AK285" s="19" t="n"/>
      <c r="AL285" s="24" t="n"/>
      <c r="AM285" s="25" t="n"/>
      <c r="AN285" s="24" t="n"/>
      <c r="AO285" s="24" t="n"/>
      <c r="AP285" s="24" t="n"/>
      <c r="AQ285" s="24" t="n"/>
      <c r="AR285" s="24" t="n"/>
      <c r="AS285" s="19" t="n"/>
      <c r="AT285" s="22">
        <f>IFERROR(TRIM(INDEX($A285:$AJ285,MATCH(Lists!$L$2,$A$1:$AJ$1,0))&amp;""),"")</f>
        <v/>
      </c>
      <c r="AU285" s="22">
        <f>IF(AT285="","",IFERROR(TRIM(INDEX($A285:$AJ285,MATCH(Lists!$L$3,$A$1:$AJ$1,0))&amp;""),""))</f>
        <v/>
      </c>
      <c r="AV285" s="22">
        <f>IF(AT285="","",LOWER(IFERROR(TRIM(INDEX($A285:$AJ285,MATCH(Lists!$L$4,$A$1:$AJ$1,0))&amp;""),"")))</f>
        <v/>
      </c>
      <c r="AW285" s="22">
        <f>IF(AT285="","",IFERROR(TRIM(INDEX($A285:$AJ285,MATCH(Lists!$L$5,$A$1:$AJ$1,0))&amp;""),""))</f>
        <v/>
      </c>
      <c r="AX285" s="22">
        <f>IF(AT285="","",IFERROR(TRIM(INDEX($A285:$AJ285,MATCH(Lists!$L$6,$A$1:$AJ$1,0))&amp;""),""))</f>
        <v/>
      </c>
      <c r="AY285" s="22">
        <f>IF(AT285="","",IFERROR(TRIM(INDEX($A285:$AJ285,MATCH(Lists!$L$7,$A$1:$AJ$1,0))&amp;""),""))</f>
        <v/>
      </c>
      <c r="AZ285" s="22">
        <f>IF(AT285="","",IFERROR(TRIM(INDEX($A285:$AJ285,MATCH(Lists!$L$8,$A$1:$AJ$1,0))&amp;""),""))</f>
        <v/>
      </c>
      <c r="BA285" s="22">
        <f>IF(AT285="","",IFERROR(TRIM(INDEX($A285:$AJ285,MATCH(Lists!$L$9,$A$1:$AJ$1,0))&amp;""),""))</f>
        <v/>
      </c>
      <c r="BB285" s="22">
        <f>IF(AT285="","",IFERROR(TRIM(INDEX($A285:$AJ285,MATCH(Lists!$L$10,$A$1:$AJ$1,0))&amp;""),""))</f>
        <v/>
      </c>
      <c r="BC285" s="22">
        <f>IF(AT285="","",IFERROR(TRIM(INDEX($A285:$AJ285,MATCH(Lists!$L$11,$A$1:$AJ$1,0))&amp;""),""))</f>
        <v/>
      </c>
      <c r="BD285" s="22">
        <f>IF(AT285="","",IFERROR(TRIM(INDEX($A285:$AJ285,MATCH(Lists!$L$12,$A$1:$AJ$1,0))&amp;""),""))</f>
        <v/>
      </c>
      <c r="BE285" s="23">
        <f>IF(AT285="","",IFERROR(IF(TRIM(INDEX($A285:$AJ285,MATCH(Lists!$L$13,$A$1:$AJ$1,0))&amp;"")="","",IF(ISNUMBER(INDEX($A285:$AJ285,MATCH(Lists!$L$13,$A$1:$AJ$1,0))),INT(INDEX($A285:$AJ285,MATCH(Lists!$L$13,$A$1:$AJ$1,0))),DATE(VALUE(LEFT(INDEX($A285:$AJ285,MATCH(Lists!$L$13,$A$1:$AJ$1,0)),4)),VALUE(MID(INDEX($A285:$AJ285,MATCH(Lists!$L$13,$A$1:$AJ$1,0)),6,2)),VALUE(MID(INDEX($A285:$AJ285,MATCH(Lists!$L$13,$A$1:$AJ$1,0)),9,2))))),""))</f>
        <v/>
      </c>
      <c r="BF285" s="22">
        <f>IF(AT285="","",IFERROR(TRIM(INDEX($A285:$AJ285,MATCH(Lists!$L$14,$A$1:$AJ$1,0))&amp;""),""))</f>
        <v/>
      </c>
      <c r="BG285" s="23">
        <f>IF(AT285="","",IFERROR(IF(ISNUMBER(INDEX($A285:$AJ285,MATCH(Lists!$L$15,$A$1:$AJ$1,0))),INDEX($A285:$AJ285,MATCH(Lists!$L$15,$A$1:$AJ$1,0)),DATE(VALUE(LEFT(IFERROR(TRIM(INDEX($A285:$AJ285,MATCH(Lists!$L$15,$A$1:$AJ$1,0))&amp;""),""),4)),VALUE(MID(IFERROR(TRIM(INDEX($A285:$AJ285,MATCH(Lists!$L$15,$A$1:$AJ$1,0))&amp;""),""),6,2)),VALUE(MID(IFERROR(TRIM(INDEX($A285:$AJ285,MATCH(Lists!$L$15,$A$1:$AJ$1,0))&amp;""),""),9,2)))+TIME(VALUE(MID(IFERROR(TRIM(INDEX($A285:$AJ285,MATCH(Lists!$L$15,$A$1:$AJ$1,0))&amp;""),""),12,2)),VALUE(MID(IFERROR(TRIM(INDEX($A285:$AJ285,MATCH(Lists!$L$15,$A$1:$AJ$1,0))&amp;""),""),15,2)),VALUE(MID(IFERROR(TRIM(INDEX($A285:$AJ285,MATCH(Lists!$L$15,$A$1:$AJ$1,0))&amp;""),""),18,2)))),""))</f>
        <v/>
      </c>
      <c r="BH285" s="22">
        <f>IF(AT285="","",IF(AL285="","New",AL285))</f>
        <v/>
      </c>
      <c r="BI285" s="22">
        <f>IF(AT285="",0,IF(OR(BH285="Hired",BH285="Not now"),0,1))</f>
        <v/>
      </c>
      <c r="BJ285" s="22">
        <f>IF(AT285="","",IF(COUNTIF(AN285:AQ285,"No")&gt;0,"Has a No",IF(COUNTIF(AN285:AQ285,"Yes")=4,"All yes","Still checking")))</f>
        <v/>
      </c>
      <c r="BK285" s="22">
        <f>IF(AT285="","",IF(AND(BH285="New",NOT(ISNUMBER(AM285)),ISNUMBER(BG285)),IF(Pipeline!$M$14-INT(BG285)&gt;Pipeline!$M$15,"Reply due",""),""))</f>
        <v/>
      </c>
      <c r="BL285" s="22">
        <f>IF(AT285="","",IF(AND(ISNUMBER(AM285),ISNUMBER(BG285)),MAX(0,AM285-INT(BG285)),""))</f>
        <v/>
      </c>
      <c r="BM285" s="22">
        <f>IF(BI285=0,0,IF(AND(OR('Shift match'!$B$5="",ISNUMBER(SEARCH('Shift match'!$B$5,AY285))),OR('Shift match'!$B$6="",ISNUMBER(SEARCH('Shift match'!$B$6,BA285)))),1,0))</f>
        <v/>
      </c>
      <c r="BN285" s="22">
        <f>IF(BM285=1,SUM($BM$2:BM285),"")</f>
        <v/>
      </c>
      <c r="BO285" s="22">
        <f>IF(AT285="",0,IF(AX285="",0,IF(COUNTIF($AX$2:AX285,AX285)=1,1,0)))</f>
        <v/>
      </c>
      <c r="BP285" s="22">
        <f>IF(BO285=1,SUM($BO$2:BO285),"")</f>
        <v/>
      </c>
    </row>
    <row r="286">
      <c r="AK286" s="19" t="n"/>
      <c r="AL286" s="24" t="n"/>
      <c r="AM286" s="25" t="n"/>
      <c r="AN286" s="24" t="n"/>
      <c r="AO286" s="24" t="n"/>
      <c r="AP286" s="24" t="n"/>
      <c r="AQ286" s="24" t="n"/>
      <c r="AR286" s="24" t="n"/>
      <c r="AS286" s="19" t="n"/>
      <c r="AT286" s="22">
        <f>IFERROR(TRIM(INDEX($A286:$AJ286,MATCH(Lists!$L$2,$A$1:$AJ$1,0))&amp;""),"")</f>
        <v/>
      </c>
      <c r="AU286" s="22">
        <f>IF(AT286="","",IFERROR(TRIM(INDEX($A286:$AJ286,MATCH(Lists!$L$3,$A$1:$AJ$1,0))&amp;""),""))</f>
        <v/>
      </c>
      <c r="AV286" s="22">
        <f>IF(AT286="","",LOWER(IFERROR(TRIM(INDEX($A286:$AJ286,MATCH(Lists!$L$4,$A$1:$AJ$1,0))&amp;""),"")))</f>
        <v/>
      </c>
      <c r="AW286" s="22">
        <f>IF(AT286="","",IFERROR(TRIM(INDEX($A286:$AJ286,MATCH(Lists!$L$5,$A$1:$AJ$1,0))&amp;""),""))</f>
        <v/>
      </c>
      <c r="AX286" s="22">
        <f>IF(AT286="","",IFERROR(TRIM(INDEX($A286:$AJ286,MATCH(Lists!$L$6,$A$1:$AJ$1,0))&amp;""),""))</f>
        <v/>
      </c>
      <c r="AY286" s="22">
        <f>IF(AT286="","",IFERROR(TRIM(INDEX($A286:$AJ286,MATCH(Lists!$L$7,$A$1:$AJ$1,0))&amp;""),""))</f>
        <v/>
      </c>
      <c r="AZ286" s="22">
        <f>IF(AT286="","",IFERROR(TRIM(INDEX($A286:$AJ286,MATCH(Lists!$L$8,$A$1:$AJ$1,0))&amp;""),""))</f>
        <v/>
      </c>
      <c r="BA286" s="22">
        <f>IF(AT286="","",IFERROR(TRIM(INDEX($A286:$AJ286,MATCH(Lists!$L$9,$A$1:$AJ$1,0))&amp;""),""))</f>
        <v/>
      </c>
      <c r="BB286" s="22">
        <f>IF(AT286="","",IFERROR(TRIM(INDEX($A286:$AJ286,MATCH(Lists!$L$10,$A$1:$AJ$1,0))&amp;""),""))</f>
        <v/>
      </c>
      <c r="BC286" s="22">
        <f>IF(AT286="","",IFERROR(TRIM(INDEX($A286:$AJ286,MATCH(Lists!$L$11,$A$1:$AJ$1,0))&amp;""),""))</f>
        <v/>
      </c>
      <c r="BD286" s="22">
        <f>IF(AT286="","",IFERROR(TRIM(INDEX($A286:$AJ286,MATCH(Lists!$L$12,$A$1:$AJ$1,0))&amp;""),""))</f>
        <v/>
      </c>
      <c r="BE286" s="23">
        <f>IF(AT286="","",IFERROR(IF(TRIM(INDEX($A286:$AJ286,MATCH(Lists!$L$13,$A$1:$AJ$1,0))&amp;"")="","",IF(ISNUMBER(INDEX($A286:$AJ286,MATCH(Lists!$L$13,$A$1:$AJ$1,0))),INT(INDEX($A286:$AJ286,MATCH(Lists!$L$13,$A$1:$AJ$1,0))),DATE(VALUE(LEFT(INDEX($A286:$AJ286,MATCH(Lists!$L$13,$A$1:$AJ$1,0)),4)),VALUE(MID(INDEX($A286:$AJ286,MATCH(Lists!$L$13,$A$1:$AJ$1,0)),6,2)),VALUE(MID(INDEX($A286:$AJ286,MATCH(Lists!$L$13,$A$1:$AJ$1,0)),9,2))))),""))</f>
        <v/>
      </c>
      <c r="BF286" s="22">
        <f>IF(AT286="","",IFERROR(TRIM(INDEX($A286:$AJ286,MATCH(Lists!$L$14,$A$1:$AJ$1,0))&amp;""),""))</f>
        <v/>
      </c>
      <c r="BG286" s="23">
        <f>IF(AT286="","",IFERROR(IF(ISNUMBER(INDEX($A286:$AJ286,MATCH(Lists!$L$15,$A$1:$AJ$1,0))),INDEX($A286:$AJ286,MATCH(Lists!$L$15,$A$1:$AJ$1,0)),DATE(VALUE(LEFT(IFERROR(TRIM(INDEX($A286:$AJ286,MATCH(Lists!$L$15,$A$1:$AJ$1,0))&amp;""),""),4)),VALUE(MID(IFERROR(TRIM(INDEX($A286:$AJ286,MATCH(Lists!$L$15,$A$1:$AJ$1,0))&amp;""),""),6,2)),VALUE(MID(IFERROR(TRIM(INDEX($A286:$AJ286,MATCH(Lists!$L$15,$A$1:$AJ$1,0))&amp;""),""),9,2)))+TIME(VALUE(MID(IFERROR(TRIM(INDEX($A286:$AJ286,MATCH(Lists!$L$15,$A$1:$AJ$1,0))&amp;""),""),12,2)),VALUE(MID(IFERROR(TRIM(INDEX($A286:$AJ286,MATCH(Lists!$L$15,$A$1:$AJ$1,0))&amp;""),""),15,2)),VALUE(MID(IFERROR(TRIM(INDEX($A286:$AJ286,MATCH(Lists!$L$15,$A$1:$AJ$1,0))&amp;""),""),18,2)))),""))</f>
        <v/>
      </c>
      <c r="BH286" s="22">
        <f>IF(AT286="","",IF(AL286="","New",AL286))</f>
        <v/>
      </c>
      <c r="BI286" s="22">
        <f>IF(AT286="",0,IF(OR(BH286="Hired",BH286="Not now"),0,1))</f>
        <v/>
      </c>
      <c r="BJ286" s="22">
        <f>IF(AT286="","",IF(COUNTIF(AN286:AQ286,"No")&gt;0,"Has a No",IF(COUNTIF(AN286:AQ286,"Yes")=4,"All yes","Still checking")))</f>
        <v/>
      </c>
      <c r="BK286" s="22">
        <f>IF(AT286="","",IF(AND(BH286="New",NOT(ISNUMBER(AM286)),ISNUMBER(BG286)),IF(Pipeline!$M$14-INT(BG286)&gt;Pipeline!$M$15,"Reply due",""),""))</f>
        <v/>
      </c>
      <c r="BL286" s="22">
        <f>IF(AT286="","",IF(AND(ISNUMBER(AM286),ISNUMBER(BG286)),MAX(0,AM286-INT(BG286)),""))</f>
        <v/>
      </c>
      <c r="BM286" s="22">
        <f>IF(BI286=0,0,IF(AND(OR('Shift match'!$B$5="",ISNUMBER(SEARCH('Shift match'!$B$5,AY286))),OR('Shift match'!$B$6="",ISNUMBER(SEARCH('Shift match'!$B$6,BA286)))),1,0))</f>
        <v/>
      </c>
      <c r="BN286" s="22">
        <f>IF(BM286=1,SUM($BM$2:BM286),"")</f>
        <v/>
      </c>
      <c r="BO286" s="22">
        <f>IF(AT286="",0,IF(AX286="",0,IF(COUNTIF($AX$2:AX286,AX286)=1,1,0)))</f>
        <v/>
      </c>
      <c r="BP286" s="22">
        <f>IF(BO286=1,SUM($BO$2:BO286),"")</f>
        <v/>
      </c>
    </row>
    <row r="287">
      <c r="AK287" s="19" t="n"/>
      <c r="AL287" s="24" t="n"/>
      <c r="AM287" s="25" t="n"/>
      <c r="AN287" s="24" t="n"/>
      <c r="AO287" s="24" t="n"/>
      <c r="AP287" s="24" t="n"/>
      <c r="AQ287" s="24" t="n"/>
      <c r="AR287" s="24" t="n"/>
      <c r="AS287" s="19" t="n"/>
      <c r="AT287" s="22">
        <f>IFERROR(TRIM(INDEX($A287:$AJ287,MATCH(Lists!$L$2,$A$1:$AJ$1,0))&amp;""),"")</f>
        <v/>
      </c>
      <c r="AU287" s="22">
        <f>IF(AT287="","",IFERROR(TRIM(INDEX($A287:$AJ287,MATCH(Lists!$L$3,$A$1:$AJ$1,0))&amp;""),""))</f>
        <v/>
      </c>
      <c r="AV287" s="22">
        <f>IF(AT287="","",LOWER(IFERROR(TRIM(INDEX($A287:$AJ287,MATCH(Lists!$L$4,$A$1:$AJ$1,0))&amp;""),"")))</f>
        <v/>
      </c>
      <c r="AW287" s="22">
        <f>IF(AT287="","",IFERROR(TRIM(INDEX($A287:$AJ287,MATCH(Lists!$L$5,$A$1:$AJ$1,0))&amp;""),""))</f>
        <v/>
      </c>
      <c r="AX287" s="22">
        <f>IF(AT287="","",IFERROR(TRIM(INDEX($A287:$AJ287,MATCH(Lists!$L$6,$A$1:$AJ$1,0))&amp;""),""))</f>
        <v/>
      </c>
      <c r="AY287" s="22">
        <f>IF(AT287="","",IFERROR(TRIM(INDEX($A287:$AJ287,MATCH(Lists!$L$7,$A$1:$AJ$1,0))&amp;""),""))</f>
        <v/>
      </c>
      <c r="AZ287" s="22">
        <f>IF(AT287="","",IFERROR(TRIM(INDEX($A287:$AJ287,MATCH(Lists!$L$8,$A$1:$AJ$1,0))&amp;""),""))</f>
        <v/>
      </c>
      <c r="BA287" s="22">
        <f>IF(AT287="","",IFERROR(TRIM(INDEX($A287:$AJ287,MATCH(Lists!$L$9,$A$1:$AJ$1,0))&amp;""),""))</f>
        <v/>
      </c>
      <c r="BB287" s="22">
        <f>IF(AT287="","",IFERROR(TRIM(INDEX($A287:$AJ287,MATCH(Lists!$L$10,$A$1:$AJ$1,0))&amp;""),""))</f>
        <v/>
      </c>
      <c r="BC287" s="22">
        <f>IF(AT287="","",IFERROR(TRIM(INDEX($A287:$AJ287,MATCH(Lists!$L$11,$A$1:$AJ$1,0))&amp;""),""))</f>
        <v/>
      </c>
      <c r="BD287" s="22">
        <f>IF(AT287="","",IFERROR(TRIM(INDEX($A287:$AJ287,MATCH(Lists!$L$12,$A$1:$AJ$1,0))&amp;""),""))</f>
        <v/>
      </c>
      <c r="BE287" s="23">
        <f>IF(AT287="","",IFERROR(IF(TRIM(INDEX($A287:$AJ287,MATCH(Lists!$L$13,$A$1:$AJ$1,0))&amp;"")="","",IF(ISNUMBER(INDEX($A287:$AJ287,MATCH(Lists!$L$13,$A$1:$AJ$1,0))),INT(INDEX($A287:$AJ287,MATCH(Lists!$L$13,$A$1:$AJ$1,0))),DATE(VALUE(LEFT(INDEX($A287:$AJ287,MATCH(Lists!$L$13,$A$1:$AJ$1,0)),4)),VALUE(MID(INDEX($A287:$AJ287,MATCH(Lists!$L$13,$A$1:$AJ$1,0)),6,2)),VALUE(MID(INDEX($A287:$AJ287,MATCH(Lists!$L$13,$A$1:$AJ$1,0)),9,2))))),""))</f>
        <v/>
      </c>
      <c r="BF287" s="22">
        <f>IF(AT287="","",IFERROR(TRIM(INDEX($A287:$AJ287,MATCH(Lists!$L$14,$A$1:$AJ$1,0))&amp;""),""))</f>
        <v/>
      </c>
      <c r="BG287" s="23">
        <f>IF(AT287="","",IFERROR(IF(ISNUMBER(INDEX($A287:$AJ287,MATCH(Lists!$L$15,$A$1:$AJ$1,0))),INDEX($A287:$AJ287,MATCH(Lists!$L$15,$A$1:$AJ$1,0)),DATE(VALUE(LEFT(IFERROR(TRIM(INDEX($A287:$AJ287,MATCH(Lists!$L$15,$A$1:$AJ$1,0))&amp;""),""),4)),VALUE(MID(IFERROR(TRIM(INDEX($A287:$AJ287,MATCH(Lists!$L$15,$A$1:$AJ$1,0))&amp;""),""),6,2)),VALUE(MID(IFERROR(TRIM(INDEX($A287:$AJ287,MATCH(Lists!$L$15,$A$1:$AJ$1,0))&amp;""),""),9,2)))+TIME(VALUE(MID(IFERROR(TRIM(INDEX($A287:$AJ287,MATCH(Lists!$L$15,$A$1:$AJ$1,0))&amp;""),""),12,2)),VALUE(MID(IFERROR(TRIM(INDEX($A287:$AJ287,MATCH(Lists!$L$15,$A$1:$AJ$1,0))&amp;""),""),15,2)),VALUE(MID(IFERROR(TRIM(INDEX($A287:$AJ287,MATCH(Lists!$L$15,$A$1:$AJ$1,0))&amp;""),""),18,2)))),""))</f>
        <v/>
      </c>
      <c r="BH287" s="22">
        <f>IF(AT287="","",IF(AL287="","New",AL287))</f>
        <v/>
      </c>
      <c r="BI287" s="22">
        <f>IF(AT287="",0,IF(OR(BH287="Hired",BH287="Not now"),0,1))</f>
        <v/>
      </c>
      <c r="BJ287" s="22">
        <f>IF(AT287="","",IF(COUNTIF(AN287:AQ287,"No")&gt;0,"Has a No",IF(COUNTIF(AN287:AQ287,"Yes")=4,"All yes","Still checking")))</f>
        <v/>
      </c>
      <c r="BK287" s="22">
        <f>IF(AT287="","",IF(AND(BH287="New",NOT(ISNUMBER(AM287)),ISNUMBER(BG287)),IF(Pipeline!$M$14-INT(BG287)&gt;Pipeline!$M$15,"Reply due",""),""))</f>
        <v/>
      </c>
      <c r="BL287" s="22">
        <f>IF(AT287="","",IF(AND(ISNUMBER(AM287),ISNUMBER(BG287)),MAX(0,AM287-INT(BG287)),""))</f>
        <v/>
      </c>
      <c r="BM287" s="22">
        <f>IF(BI287=0,0,IF(AND(OR('Shift match'!$B$5="",ISNUMBER(SEARCH('Shift match'!$B$5,AY287))),OR('Shift match'!$B$6="",ISNUMBER(SEARCH('Shift match'!$B$6,BA287)))),1,0))</f>
        <v/>
      </c>
      <c r="BN287" s="22">
        <f>IF(BM287=1,SUM($BM$2:BM287),"")</f>
        <v/>
      </c>
      <c r="BO287" s="22">
        <f>IF(AT287="",0,IF(AX287="",0,IF(COUNTIF($AX$2:AX287,AX287)=1,1,0)))</f>
        <v/>
      </c>
      <c r="BP287" s="22">
        <f>IF(BO287=1,SUM($BO$2:BO287),"")</f>
        <v/>
      </c>
    </row>
    <row r="288">
      <c r="AK288" s="19" t="n"/>
      <c r="AL288" s="24" t="n"/>
      <c r="AM288" s="25" t="n"/>
      <c r="AN288" s="24" t="n"/>
      <c r="AO288" s="24" t="n"/>
      <c r="AP288" s="24" t="n"/>
      <c r="AQ288" s="24" t="n"/>
      <c r="AR288" s="24" t="n"/>
      <c r="AS288" s="19" t="n"/>
      <c r="AT288" s="22">
        <f>IFERROR(TRIM(INDEX($A288:$AJ288,MATCH(Lists!$L$2,$A$1:$AJ$1,0))&amp;""),"")</f>
        <v/>
      </c>
      <c r="AU288" s="22">
        <f>IF(AT288="","",IFERROR(TRIM(INDEX($A288:$AJ288,MATCH(Lists!$L$3,$A$1:$AJ$1,0))&amp;""),""))</f>
        <v/>
      </c>
      <c r="AV288" s="22">
        <f>IF(AT288="","",LOWER(IFERROR(TRIM(INDEX($A288:$AJ288,MATCH(Lists!$L$4,$A$1:$AJ$1,0))&amp;""),"")))</f>
        <v/>
      </c>
      <c r="AW288" s="22">
        <f>IF(AT288="","",IFERROR(TRIM(INDEX($A288:$AJ288,MATCH(Lists!$L$5,$A$1:$AJ$1,0))&amp;""),""))</f>
        <v/>
      </c>
      <c r="AX288" s="22">
        <f>IF(AT288="","",IFERROR(TRIM(INDEX($A288:$AJ288,MATCH(Lists!$L$6,$A$1:$AJ$1,0))&amp;""),""))</f>
        <v/>
      </c>
      <c r="AY288" s="22">
        <f>IF(AT288="","",IFERROR(TRIM(INDEX($A288:$AJ288,MATCH(Lists!$L$7,$A$1:$AJ$1,0))&amp;""),""))</f>
        <v/>
      </c>
      <c r="AZ288" s="22">
        <f>IF(AT288="","",IFERROR(TRIM(INDEX($A288:$AJ288,MATCH(Lists!$L$8,$A$1:$AJ$1,0))&amp;""),""))</f>
        <v/>
      </c>
      <c r="BA288" s="22">
        <f>IF(AT288="","",IFERROR(TRIM(INDEX($A288:$AJ288,MATCH(Lists!$L$9,$A$1:$AJ$1,0))&amp;""),""))</f>
        <v/>
      </c>
      <c r="BB288" s="22">
        <f>IF(AT288="","",IFERROR(TRIM(INDEX($A288:$AJ288,MATCH(Lists!$L$10,$A$1:$AJ$1,0))&amp;""),""))</f>
        <v/>
      </c>
      <c r="BC288" s="22">
        <f>IF(AT288="","",IFERROR(TRIM(INDEX($A288:$AJ288,MATCH(Lists!$L$11,$A$1:$AJ$1,0))&amp;""),""))</f>
        <v/>
      </c>
      <c r="BD288" s="22">
        <f>IF(AT288="","",IFERROR(TRIM(INDEX($A288:$AJ288,MATCH(Lists!$L$12,$A$1:$AJ$1,0))&amp;""),""))</f>
        <v/>
      </c>
      <c r="BE288" s="23">
        <f>IF(AT288="","",IFERROR(IF(TRIM(INDEX($A288:$AJ288,MATCH(Lists!$L$13,$A$1:$AJ$1,0))&amp;"")="","",IF(ISNUMBER(INDEX($A288:$AJ288,MATCH(Lists!$L$13,$A$1:$AJ$1,0))),INT(INDEX($A288:$AJ288,MATCH(Lists!$L$13,$A$1:$AJ$1,0))),DATE(VALUE(LEFT(INDEX($A288:$AJ288,MATCH(Lists!$L$13,$A$1:$AJ$1,0)),4)),VALUE(MID(INDEX($A288:$AJ288,MATCH(Lists!$L$13,$A$1:$AJ$1,0)),6,2)),VALUE(MID(INDEX($A288:$AJ288,MATCH(Lists!$L$13,$A$1:$AJ$1,0)),9,2))))),""))</f>
        <v/>
      </c>
      <c r="BF288" s="22">
        <f>IF(AT288="","",IFERROR(TRIM(INDEX($A288:$AJ288,MATCH(Lists!$L$14,$A$1:$AJ$1,0))&amp;""),""))</f>
        <v/>
      </c>
      <c r="BG288" s="23">
        <f>IF(AT288="","",IFERROR(IF(ISNUMBER(INDEX($A288:$AJ288,MATCH(Lists!$L$15,$A$1:$AJ$1,0))),INDEX($A288:$AJ288,MATCH(Lists!$L$15,$A$1:$AJ$1,0)),DATE(VALUE(LEFT(IFERROR(TRIM(INDEX($A288:$AJ288,MATCH(Lists!$L$15,$A$1:$AJ$1,0))&amp;""),""),4)),VALUE(MID(IFERROR(TRIM(INDEX($A288:$AJ288,MATCH(Lists!$L$15,$A$1:$AJ$1,0))&amp;""),""),6,2)),VALUE(MID(IFERROR(TRIM(INDEX($A288:$AJ288,MATCH(Lists!$L$15,$A$1:$AJ$1,0))&amp;""),""),9,2)))+TIME(VALUE(MID(IFERROR(TRIM(INDEX($A288:$AJ288,MATCH(Lists!$L$15,$A$1:$AJ$1,0))&amp;""),""),12,2)),VALUE(MID(IFERROR(TRIM(INDEX($A288:$AJ288,MATCH(Lists!$L$15,$A$1:$AJ$1,0))&amp;""),""),15,2)),VALUE(MID(IFERROR(TRIM(INDEX($A288:$AJ288,MATCH(Lists!$L$15,$A$1:$AJ$1,0))&amp;""),""),18,2)))),""))</f>
        <v/>
      </c>
      <c r="BH288" s="22">
        <f>IF(AT288="","",IF(AL288="","New",AL288))</f>
        <v/>
      </c>
      <c r="BI288" s="22">
        <f>IF(AT288="",0,IF(OR(BH288="Hired",BH288="Not now"),0,1))</f>
        <v/>
      </c>
      <c r="BJ288" s="22">
        <f>IF(AT288="","",IF(COUNTIF(AN288:AQ288,"No")&gt;0,"Has a No",IF(COUNTIF(AN288:AQ288,"Yes")=4,"All yes","Still checking")))</f>
        <v/>
      </c>
      <c r="BK288" s="22">
        <f>IF(AT288="","",IF(AND(BH288="New",NOT(ISNUMBER(AM288)),ISNUMBER(BG288)),IF(Pipeline!$M$14-INT(BG288)&gt;Pipeline!$M$15,"Reply due",""),""))</f>
        <v/>
      </c>
      <c r="BL288" s="22">
        <f>IF(AT288="","",IF(AND(ISNUMBER(AM288),ISNUMBER(BG288)),MAX(0,AM288-INT(BG288)),""))</f>
        <v/>
      </c>
      <c r="BM288" s="22">
        <f>IF(BI288=0,0,IF(AND(OR('Shift match'!$B$5="",ISNUMBER(SEARCH('Shift match'!$B$5,AY288))),OR('Shift match'!$B$6="",ISNUMBER(SEARCH('Shift match'!$B$6,BA288)))),1,0))</f>
        <v/>
      </c>
      <c r="BN288" s="22">
        <f>IF(BM288=1,SUM($BM$2:BM288),"")</f>
        <v/>
      </c>
      <c r="BO288" s="22">
        <f>IF(AT288="",0,IF(AX288="",0,IF(COUNTIF($AX$2:AX288,AX288)=1,1,0)))</f>
        <v/>
      </c>
      <c r="BP288" s="22">
        <f>IF(BO288=1,SUM($BO$2:BO288),"")</f>
        <v/>
      </c>
    </row>
    <row r="289">
      <c r="AK289" s="19" t="n"/>
      <c r="AL289" s="24" t="n"/>
      <c r="AM289" s="25" t="n"/>
      <c r="AN289" s="24" t="n"/>
      <c r="AO289" s="24" t="n"/>
      <c r="AP289" s="24" t="n"/>
      <c r="AQ289" s="24" t="n"/>
      <c r="AR289" s="24" t="n"/>
      <c r="AS289" s="19" t="n"/>
      <c r="AT289" s="22">
        <f>IFERROR(TRIM(INDEX($A289:$AJ289,MATCH(Lists!$L$2,$A$1:$AJ$1,0))&amp;""),"")</f>
        <v/>
      </c>
      <c r="AU289" s="22">
        <f>IF(AT289="","",IFERROR(TRIM(INDEX($A289:$AJ289,MATCH(Lists!$L$3,$A$1:$AJ$1,0))&amp;""),""))</f>
        <v/>
      </c>
      <c r="AV289" s="22">
        <f>IF(AT289="","",LOWER(IFERROR(TRIM(INDEX($A289:$AJ289,MATCH(Lists!$L$4,$A$1:$AJ$1,0))&amp;""),"")))</f>
        <v/>
      </c>
      <c r="AW289" s="22">
        <f>IF(AT289="","",IFERROR(TRIM(INDEX($A289:$AJ289,MATCH(Lists!$L$5,$A$1:$AJ$1,0))&amp;""),""))</f>
        <v/>
      </c>
      <c r="AX289" s="22">
        <f>IF(AT289="","",IFERROR(TRIM(INDEX($A289:$AJ289,MATCH(Lists!$L$6,$A$1:$AJ$1,0))&amp;""),""))</f>
        <v/>
      </c>
      <c r="AY289" s="22">
        <f>IF(AT289="","",IFERROR(TRIM(INDEX($A289:$AJ289,MATCH(Lists!$L$7,$A$1:$AJ$1,0))&amp;""),""))</f>
        <v/>
      </c>
      <c r="AZ289" s="22">
        <f>IF(AT289="","",IFERROR(TRIM(INDEX($A289:$AJ289,MATCH(Lists!$L$8,$A$1:$AJ$1,0))&amp;""),""))</f>
        <v/>
      </c>
      <c r="BA289" s="22">
        <f>IF(AT289="","",IFERROR(TRIM(INDEX($A289:$AJ289,MATCH(Lists!$L$9,$A$1:$AJ$1,0))&amp;""),""))</f>
        <v/>
      </c>
      <c r="BB289" s="22">
        <f>IF(AT289="","",IFERROR(TRIM(INDEX($A289:$AJ289,MATCH(Lists!$L$10,$A$1:$AJ$1,0))&amp;""),""))</f>
        <v/>
      </c>
      <c r="BC289" s="22">
        <f>IF(AT289="","",IFERROR(TRIM(INDEX($A289:$AJ289,MATCH(Lists!$L$11,$A$1:$AJ$1,0))&amp;""),""))</f>
        <v/>
      </c>
      <c r="BD289" s="22">
        <f>IF(AT289="","",IFERROR(TRIM(INDEX($A289:$AJ289,MATCH(Lists!$L$12,$A$1:$AJ$1,0))&amp;""),""))</f>
        <v/>
      </c>
      <c r="BE289" s="23">
        <f>IF(AT289="","",IFERROR(IF(TRIM(INDEX($A289:$AJ289,MATCH(Lists!$L$13,$A$1:$AJ$1,0))&amp;"")="","",IF(ISNUMBER(INDEX($A289:$AJ289,MATCH(Lists!$L$13,$A$1:$AJ$1,0))),INT(INDEX($A289:$AJ289,MATCH(Lists!$L$13,$A$1:$AJ$1,0))),DATE(VALUE(LEFT(INDEX($A289:$AJ289,MATCH(Lists!$L$13,$A$1:$AJ$1,0)),4)),VALUE(MID(INDEX($A289:$AJ289,MATCH(Lists!$L$13,$A$1:$AJ$1,0)),6,2)),VALUE(MID(INDEX($A289:$AJ289,MATCH(Lists!$L$13,$A$1:$AJ$1,0)),9,2))))),""))</f>
        <v/>
      </c>
      <c r="BF289" s="22">
        <f>IF(AT289="","",IFERROR(TRIM(INDEX($A289:$AJ289,MATCH(Lists!$L$14,$A$1:$AJ$1,0))&amp;""),""))</f>
        <v/>
      </c>
      <c r="BG289" s="23">
        <f>IF(AT289="","",IFERROR(IF(ISNUMBER(INDEX($A289:$AJ289,MATCH(Lists!$L$15,$A$1:$AJ$1,0))),INDEX($A289:$AJ289,MATCH(Lists!$L$15,$A$1:$AJ$1,0)),DATE(VALUE(LEFT(IFERROR(TRIM(INDEX($A289:$AJ289,MATCH(Lists!$L$15,$A$1:$AJ$1,0))&amp;""),""),4)),VALUE(MID(IFERROR(TRIM(INDEX($A289:$AJ289,MATCH(Lists!$L$15,$A$1:$AJ$1,0))&amp;""),""),6,2)),VALUE(MID(IFERROR(TRIM(INDEX($A289:$AJ289,MATCH(Lists!$L$15,$A$1:$AJ$1,0))&amp;""),""),9,2)))+TIME(VALUE(MID(IFERROR(TRIM(INDEX($A289:$AJ289,MATCH(Lists!$L$15,$A$1:$AJ$1,0))&amp;""),""),12,2)),VALUE(MID(IFERROR(TRIM(INDEX($A289:$AJ289,MATCH(Lists!$L$15,$A$1:$AJ$1,0))&amp;""),""),15,2)),VALUE(MID(IFERROR(TRIM(INDEX($A289:$AJ289,MATCH(Lists!$L$15,$A$1:$AJ$1,0))&amp;""),""),18,2)))),""))</f>
        <v/>
      </c>
      <c r="BH289" s="22">
        <f>IF(AT289="","",IF(AL289="","New",AL289))</f>
        <v/>
      </c>
      <c r="BI289" s="22">
        <f>IF(AT289="",0,IF(OR(BH289="Hired",BH289="Not now"),0,1))</f>
        <v/>
      </c>
      <c r="BJ289" s="22">
        <f>IF(AT289="","",IF(COUNTIF(AN289:AQ289,"No")&gt;0,"Has a No",IF(COUNTIF(AN289:AQ289,"Yes")=4,"All yes","Still checking")))</f>
        <v/>
      </c>
      <c r="BK289" s="22">
        <f>IF(AT289="","",IF(AND(BH289="New",NOT(ISNUMBER(AM289)),ISNUMBER(BG289)),IF(Pipeline!$M$14-INT(BG289)&gt;Pipeline!$M$15,"Reply due",""),""))</f>
        <v/>
      </c>
      <c r="BL289" s="22">
        <f>IF(AT289="","",IF(AND(ISNUMBER(AM289),ISNUMBER(BG289)),MAX(0,AM289-INT(BG289)),""))</f>
        <v/>
      </c>
      <c r="BM289" s="22">
        <f>IF(BI289=0,0,IF(AND(OR('Shift match'!$B$5="",ISNUMBER(SEARCH('Shift match'!$B$5,AY289))),OR('Shift match'!$B$6="",ISNUMBER(SEARCH('Shift match'!$B$6,BA289)))),1,0))</f>
        <v/>
      </c>
      <c r="BN289" s="22">
        <f>IF(BM289=1,SUM($BM$2:BM289),"")</f>
        <v/>
      </c>
      <c r="BO289" s="22">
        <f>IF(AT289="",0,IF(AX289="",0,IF(COUNTIF($AX$2:AX289,AX289)=1,1,0)))</f>
        <v/>
      </c>
      <c r="BP289" s="22">
        <f>IF(BO289=1,SUM($BO$2:BO289),"")</f>
        <v/>
      </c>
    </row>
    <row r="290">
      <c r="AK290" s="19" t="n"/>
      <c r="AL290" s="24" t="n"/>
      <c r="AM290" s="25" t="n"/>
      <c r="AN290" s="24" t="n"/>
      <c r="AO290" s="24" t="n"/>
      <c r="AP290" s="24" t="n"/>
      <c r="AQ290" s="24" t="n"/>
      <c r="AR290" s="24" t="n"/>
      <c r="AS290" s="19" t="n"/>
      <c r="AT290" s="22">
        <f>IFERROR(TRIM(INDEX($A290:$AJ290,MATCH(Lists!$L$2,$A$1:$AJ$1,0))&amp;""),"")</f>
        <v/>
      </c>
      <c r="AU290" s="22">
        <f>IF(AT290="","",IFERROR(TRIM(INDEX($A290:$AJ290,MATCH(Lists!$L$3,$A$1:$AJ$1,0))&amp;""),""))</f>
        <v/>
      </c>
      <c r="AV290" s="22">
        <f>IF(AT290="","",LOWER(IFERROR(TRIM(INDEX($A290:$AJ290,MATCH(Lists!$L$4,$A$1:$AJ$1,0))&amp;""),"")))</f>
        <v/>
      </c>
      <c r="AW290" s="22">
        <f>IF(AT290="","",IFERROR(TRIM(INDEX($A290:$AJ290,MATCH(Lists!$L$5,$A$1:$AJ$1,0))&amp;""),""))</f>
        <v/>
      </c>
      <c r="AX290" s="22">
        <f>IF(AT290="","",IFERROR(TRIM(INDEX($A290:$AJ290,MATCH(Lists!$L$6,$A$1:$AJ$1,0))&amp;""),""))</f>
        <v/>
      </c>
      <c r="AY290" s="22">
        <f>IF(AT290="","",IFERROR(TRIM(INDEX($A290:$AJ290,MATCH(Lists!$L$7,$A$1:$AJ$1,0))&amp;""),""))</f>
        <v/>
      </c>
      <c r="AZ290" s="22">
        <f>IF(AT290="","",IFERROR(TRIM(INDEX($A290:$AJ290,MATCH(Lists!$L$8,$A$1:$AJ$1,0))&amp;""),""))</f>
        <v/>
      </c>
      <c r="BA290" s="22">
        <f>IF(AT290="","",IFERROR(TRIM(INDEX($A290:$AJ290,MATCH(Lists!$L$9,$A$1:$AJ$1,0))&amp;""),""))</f>
        <v/>
      </c>
      <c r="BB290" s="22">
        <f>IF(AT290="","",IFERROR(TRIM(INDEX($A290:$AJ290,MATCH(Lists!$L$10,$A$1:$AJ$1,0))&amp;""),""))</f>
        <v/>
      </c>
      <c r="BC290" s="22">
        <f>IF(AT290="","",IFERROR(TRIM(INDEX($A290:$AJ290,MATCH(Lists!$L$11,$A$1:$AJ$1,0))&amp;""),""))</f>
        <v/>
      </c>
      <c r="BD290" s="22">
        <f>IF(AT290="","",IFERROR(TRIM(INDEX($A290:$AJ290,MATCH(Lists!$L$12,$A$1:$AJ$1,0))&amp;""),""))</f>
        <v/>
      </c>
      <c r="BE290" s="23">
        <f>IF(AT290="","",IFERROR(IF(TRIM(INDEX($A290:$AJ290,MATCH(Lists!$L$13,$A$1:$AJ$1,0))&amp;"")="","",IF(ISNUMBER(INDEX($A290:$AJ290,MATCH(Lists!$L$13,$A$1:$AJ$1,0))),INT(INDEX($A290:$AJ290,MATCH(Lists!$L$13,$A$1:$AJ$1,0))),DATE(VALUE(LEFT(INDEX($A290:$AJ290,MATCH(Lists!$L$13,$A$1:$AJ$1,0)),4)),VALUE(MID(INDEX($A290:$AJ290,MATCH(Lists!$L$13,$A$1:$AJ$1,0)),6,2)),VALUE(MID(INDEX($A290:$AJ290,MATCH(Lists!$L$13,$A$1:$AJ$1,0)),9,2))))),""))</f>
        <v/>
      </c>
      <c r="BF290" s="22">
        <f>IF(AT290="","",IFERROR(TRIM(INDEX($A290:$AJ290,MATCH(Lists!$L$14,$A$1:$AJ$1,0))&amp;""),""))</f>
        <v/>
      </c>
      <c r="BG290" s="23">
        <f>IF(AT290="","",IFERROR(IF(ISNUMBER(INDEX($A290:$AJ290,MATCH(Lists!$L$15,$A$1:$AJ$1,0))),INDEX($A290:$AJ290,MATCH(Lists!$L$15,$A$1:$AJ$1,0)),DATE(VALUE(LEFT(IFERROR(TRIM(INDEX($A290:$AJ290,MATCH(Lists!$L$15,$A$1:$AJ$1,0))&amp;""),""),4)),VALUE(MID(IFERROR(TRIM(INDEX($A290:$AJ290,MATCH(Lists!$L$15,$A$1:$AJ$1,0))&amp;""),""),6,2)),VALUE(MID(IFERROR(TRIM(INDEX($A290:$AJ290,MATCH(Lists!$L$15,$A$1:$AJ$1,0))&amp;""),""),9,2)))+TIME(VALUE(MID(IFERROR(TRIM(INDEX($A290:$AJ290,MATCH(Lists!$L$15,$A$1:$AJ$1,0))&amp;""),""),12,2)),VALUE(MID(IFERROR(TRIM(INDEX($A290:$AJ290,MATCH(Lists!$L$15,$A$1:$AJ$1,0))&amp;""),""),15,2)),VALUE(MID(IFERROR(TRIM(INDEX($A290:$AJ290,MATCH(Lists!$L$15,$A$1:$AJ$1,0))&amp;""),""),18,2)))),""))</f>
        <v/>
      </c>
      <c r="BH290" s="22">
        <f>IF(AT290="","",IF(AL290="","New",AL290))</f>
        <v/>
      </c>
      <c r="BI290" s="22">
        <f>IF(AT290="",0,IF(OR(BH290="Hired",BH290="Not now"),0,1))</f>
        <v/>
      </c>
      <c r="BJ290" s="22">
        <f>IF(AT290="","",IF(COUNTIF(AN290:AQ290,"No")&gt;0,"Has a No",IF(COUNTIF(AN290:AQ290,"Yes")=4,"All yes","Still checking")))</f>
        <v/>
      </c>
      <c r="BK290" s="22">
        <f>IF(AT290="","",IF(AND(BH290="New",NOT(ISNUMBER(AM290)),ISNUMBER(BG290)),IF(Pipeline!$M$14-INT(BG290)&gt;Pipeline!$M$15,"Reply due",""),""))</f>
        <v/>
      </c>
      <c r="BL290" s="22">
        <f>IF(AT290="","",IF(AND(ISNUMBER(AM290),ISNUMBER(BG290)),MAX(0,AM290-INT(BG290)),""))</f>
        <v/>
      </c>
      <c r="BM290" s="22">
        <f>IF(BI290=0,0,IF(AND(OR('Shift match'!$B$5="",ISNUMBER(SEARCH('Shift match'!$B$5,AY290))),OR('Shift match'!$B$6="",ISNUMBER(SEARCH('Shift match'!$B$6,BA290)))),1,0))</f>
        <v/>
      </c>
      <c r="BN290" s="22">
        <f>IF(BM290=1,SUM($BM$2:BM290),"")</f>
        <v/>
      </c>
      <c r="BO290" s="22">
        <f>IF(AT290="",0,IF(AX290="",0,IF(COUNTIF($AX$2:AX290,AX290)=1,1,0)))</f>
        <v/>
      </c>
      <c r="BP290" s="22">
        <f>IF(BO290=1,SUM($BO$2:BO290),"")</f>
        <v/>
      </c>
    </row>
    <row r="291">
      <c r="AK291" s="19" t="n"/>
      <c r="AL291" s="24" t="n"/>
      <c r="AM291" s="25" t="n"/>
      <c r="AN291" s="24" t="n"/>
      <c r="AO291" s="24" t="n"/>
      <c r="AP291" s="24" t="n"/>
      <c r="AQ291" s="24" t="n"/>
      <c r="AR291" s="24" t="n"/>
      <c r="AS291" s="19" t="n"/>
      <c r="AT291" s="22">
        <f>IFERROR(TRIM(INDEX($A291:$AJ291,MATCH(Lists!$L$2,$A$1:$AJ$1,0))&amp;""),"")</f>
        <v/>
      </c>
      <c r="AU291" s="22">
        <f>IF(AT291="","",IFERROR(TRIM(INDEX($A291:$AJ291,MATCH(Lists!$L$3,$A$1:$AJ$1,0))&amp;""),""))</f>
        <v/>
      </c>
      <c r="AV291" s="22">
        <f>IF(AT291="","",LOWER(IFERROR(TRIM(INDEX($A291:$AJ291,MATCH(Lists!$L$4,$A$1:$AJ$1,0))&amp;""),"")))</f>
        <v/>
      </c>
      <c r="AW291" s="22">
        <f>IF(AT291="","",IFERROR(TRIM(INDEX($A291:$AJ291,MATCH(Lists!$L$5,$A$1:$AJ$1,0))&amp;""),""))</f>
        <v/>
      </c>
      <c r="AX291" s="22">
        <f>IF(AT291="","",IFERROR(TRIM(INDEX($A291:$AJ291,MATCH(Lists!$L$6,$A$1:$AJ$1,0))&amp;""),""))</f>
        <v/>
      </c>
      <c r="AY291" s="22">
        <f>IF(AT291="","",IFERROR(TRIM(INDEX($A291:$AJ291,MATCH(Lists!$L$7,$A$1:$AJ$1,0))&amp;""),""))</f>
        <v/>
      </c>
      <c r="AZ291" s="22">
        <f>IF(AT291="","",IFERROR(TRIM(INDEX($A291:$AJ291,MATCH(Lists!$L$8,$A$1:$AJ$1,0))&amp;""),""))</f>
        <v/>
      </c>
      <c r="BA291" s="22">
        <f>IF(AT291="","",IFERROR(TRIM(INDEX($A291:$AJ291,MATCH(Lists!$L$9,$A$1:$AJ$1,0))&amp;""),""))</f>
        <v/>
      </c>
      <c r="BB291" s="22">
        <f>IF(AT291="","",IFERROR(TRIM(INDEX($A291:$AJ291,MATCH(Lists!$L$10,$A$1:$AJ$1,0))&amp;""),""))</f>
        <v/>
      </c>
      <c r="BC291" s="22">
        <f>IF(AT291="","",IFERROR(TRIM(INDEX($A291:$AJ291,MATCH(Lists!$L$11,$A$1:$AJ$1,0))&amp;""),""))</f>
        <v/>
      </c>
      <c r="BD291" s="22">
        <f>IF(AT291="","",IFERROR(TRIM(INDEX($A291:$AJ291,MATCH(Lists!$L$12,$A$1:$AJ$1,0))&amp;""),""))</f>
        <v/>
      </c>
      <c r="BE291" s="23">
        <f>IF(AT291="","",IFERROR(IF(TRIM(INDEX($A291:$AJ291,MATCH(Lists!$L$13,$A$1:$AJ$1,0))&amp;"")="","",IF(ISNUMBER(INDEX($A291:$AJ291,MATCH(Lists!$L$13,$A$1:$AJ$1,0))),INT(INDEX($A291:$AJ291,MATCH(Lists!$L$13,$A$1:$AJ$1,0))),DATE(VALUE(LEFT(INDEX($A291:$AJ291,MATCH(Lists!$L$13,$A$1:$AJ$1,0)),4)),VALUE(MID(INDEX($A291:$AJ291,MATCH(Lists!$L$13,$A$1:$AJ$1,0)),6,2)),VALUE(MID(INDEX($A291:$AJ291,MATCH(Lists!$L$13,$A$1:$AJ$1,0)),9,2))))),""))</f>
        <v/>
      </c>
      <c r="BF291" s="22">
        <f>IF(AT291="","",IFERROR(TRIM(INDEX($A291:$AJ291,MATCH(Lists!$L$14,$A$1:$AJ$1,0))&amp;""),""))</f>
        <v/>
      </c>
      <c r="BG291" s="23">
        <f>IF(AT291="","",IFERROR(IF(ISNUMBER(INDEX($A291:$AJ291,MATCH(Lists!$L$15,$A$1:$AJ$1,0))),INDEX($A291:$AJ291,MATCH(Lists!$L$15,$A$1:$AJ$1,0)),DATE(VALUE(LEFT(IFERROR(TRIM(INDEX($A291:$AJ291,MATCH(Lists!$L$15,$A$1:$AJ$1,0))&amp;""),""),4)),VALUE(MID(IFERROR(TRIM(INDEX($A291:$AJ291,MATCH(Lists!$L$15,$A$1:$AJ$1,0))&amp;""),""),6,2)),VALUE(MID(IFERROR(TRIM(INDEX($A291:$AJ291,MATCH(Lists!$L$15,$A$1:$AJ$1,0))&amp;""),""),9,2)))+TIME(VALUE(MID(IFERROR(TRIM(INDEX($A291:$AJ291,MATCH(Lists!$L$15,$A$1:$AJ$1,0))&amp;""),""),12,2)),VALUE(MID(IFERROR(TRIM(INDEX($A291:$AJ291,MATCH(Lists!$L$15,$A$1:$AJ$1,0))&amp;""),""),15,2)),VALUE(MID(IFERROR(TRIM(INDEX($A291:$AJ291,MATCH(Lists!$L$15,$A$1:$AJ$1,0))&amp;""),""),18,2)))),""))</f>
        <v/>
      </c>
      <c r="BH291" s="22">
        <f>IF(AT291="","",IF(AL291="","New",AL291))</f>
        <v/>
      </c>
      <c r="BI291" s="22">
        <f>IF(AT291="",0,IF(OR(BH291="Hired",BH291="Not now"),0,1))</f>
        <v/>
      </c>
      <c r="BJ291" s="22">
        <f>IF(AT291="","",IF(COUNTIF(AN291:AQ291,"No")&gt;0,"Has a No",IF(COUNTIF(AN291:AQ291,"Yes")=4,"All yes","Still checking")))</f>
        <v/>
      </c>
      <c r="BK291" s="22">
        <f>IF(AT291="","",IF(AND(BH291="New",NOT(ISNUMBER(AM291)),ISNUMBER(BG291)),IF(Pipeline!$M$14-INT(BG291)&gt;Pipeline!$M$15,"Reply due",""),""))</f>
        <v/>
      </c>
      <c r="BL291" s="22">
        <f>IF(AT291="","",IF(AND(ISNUMBER(AM291),ISNUMBER(BG291)),MAX(0,AM291-INT(BG291)),""))</f>
        <v/>
      </c>
      <c r="BM291" s="22">
        <f>IF(BI291=0,0,IF(AND(OR('Shift match'!$B$5="",ISNUMBER(SEARCH('Shift match'!$B$5,AY291))),OR('Shift match'!$B$6="",ISNUMBER(SEARCH('Shift match'!$B$6,BA291)))),1,0))</f>
        <v/>
      </c>
      <c r="BN291" s="22">
        <f>IF(BM291=1,SUM($BM$2:BM291),"")</f>
        <v/>
      </c>
      <c r="BO291" s="22">
        <f>IF(AT291="",0,IF(AX291="",0,IF(COUNTIF($AX$2:AX291,AX291)=1,1,0)))</f>
        <v/>
      </c>
      <c r="BP291" s="22">
        <f>IF(BO291=1,SUM($BO$2:BO291),"")</f>
        <v/>
      </c>
    </row>
    <row r="292">
      <c r="AK292" s="19" t="n"/>
      <c r="AL292" s="24" t="n"/>
      <c r="AM292" s="25" t="n"/>
      <c r="AN292" s="24" t="n"/>
      <c r="AO292" s="24" t="n"/>
      <c r="AP292" s="24" t="n"/>
      <c r="AQ292" s="24" t="n"/>
      <c r="AR292" s="24" t="n"/>
      <c r="AS292" s="19" t="n"/>
      <c r="AT292" s="22">
        <f>IFERROR(TRIM(INDEX($A292:$AJ292,MATCH(Lists!$L$2,$A$1:$AJ$1,0))&amp;""),"")</f>
        <v/>
      </c>
      <c r="AU292" s="22">
        <f>IF(AT292="","",IFERROR(TRIM(INDEX($A292:$AJ292,MATCH(Lists!$L$3,$A$1:$AJ$1,0))&amp;""),""))</f>
        <v/>
      </c>
      <c r="AV292" s="22">
        <f>IF(AT292="","",LOWER(IFERROR(TRIM(INDEX($A292:$AJ292,MATCH(Lists!$L$4,$A$1:$AJ$1,0))&amp;""),"")))</f>
        <v/>
      </c>
      <c r="AW292" s="22">
        <f>IF(AT292="","",IFERROR(TRIM(INDEX($A292:$AJ292,MATCH(Lists!$L$5,$A$1:$AJ$1,0))&amp;""),""))</f>
        <v/>
      </c>
      <c r="AX292" s="22">
        <f>IF(AT292="","",IFERROR(TRIM(INDEX($A292:$AJ292,MATCH(Lists!$L$6,$A$1:$AJ$1,0))&amp;""),""))</f>
        <v/>
      </c>
      <c r="AY292" s="22">
        <f>IF(AT292="","",IFERROR(TRIM(INDEX($A292:$AJ292,MATCH(Lists!$L$7,$A$1:$AJ$1,0))&amp;""),""))</f>
        <v/>
      </c>
      <c r="AZ292" s="22">
        <f>IF(AT292="","",IFERROR(TRIM(INDEX($A292:$AJ292,MATCH(Lists!$L$8,$A$1:$AJ$1,0))&amp;""),""))</f>
        <v/>
      </c>
      <c r="BA292" s="22">
        <f>IF(AT292="","",IFERROR(TRIM(INDEX($A292:$AJ292,MATCH(Lists!$L$9,$A$1:$AJ$1,0))&amp;""),""))</f>
        <v/>
      </c>
      <c r="BB292" s="22">
        <f>IF(AT292="","",IFERROR(TRIM(INDEX($A292:$AJ292,MATCH(Lists!$L$10,$A$1:$AJ$1,0))&amp;""),""))</f>
        <v/>
      </c>
      <c r="BC292" s="22">
        <f>IF(AT292="","",IFERROR(TRIM(INDEX($A292:$AJ292,MATCH(Lists!$L$11,$A$1:$AJ$1,0))&amp;""),""))</f>
        <v/>
      </c>
      <c r="BD292" s="22">
        <f>IF(AT292="","",IFERROR(TRIM(INDEX($A292:$AJ292,MATCH(Lists!$L$12,$A$1:$AJ$1,0))&amp;""),""))</f>
        <v/>
      </c>
      <c r="BE292" s="23">
        <f>IF(AT292="","",IFERROR(IF(TRIM(INDEX($A292:$AJ292,MATCH(Lists!$L$13,$A$1:$AJ$1,0))&amp;"")="","",IF(ISNUMBER(INDEX($A292:$AJ292,MATCH(Lists!$L$13,$A$1:$AJ$1,0))),INT(INDEX($A292:$AJ292,MATCH(Lists!$L$13,$A$1:$AJ$1,0))),DATE(VALUE(LEFT(INDEX($A292:$AJ292,MATCH(Lists!$L$13,$A$1:$AJ$1,0)),4)),VALUE(MID(INDEX($A292:$AJ292,MATCH(Lists!$L$13,$A$1:$AJ$1,0)),6,2)),VALUE(MID(INDEX($A292:$AJ292,MATCH(Lists!$L$13,$A$1:$AJ$1,0)),9,2))))),""))</f>
        <v/>
      </c>
      <c r="BF292" s="22">
        <f>IF(AT292="","",IFERROR(TRIM(INDEX($A292:$AJ292,MATCH(Lists!$L$14,$A$1:$AJ$1,0))&amp;""),""))</f>
        <v/>
      </c>
      <c r="BG292" s="23">
        <f>IF(AT292="","",IFERROR(IF(ISNUMBER(INDEX($A292:$AJ292,MATCH(Lists!$L$15,$A$1:$AJ$1,0))),INDEX($A292:$AJ292,MATCH(Lists!$L$15,$A$1:$AJ$1,0)),DATE(VALUE(LEFT(IFERROR(TRIM(INDEX($A292:$AJ292,MATCH(Lists!$L$15,$A$1:$AJ$1,0))&amp;""),""),4)),VALUE(MID(IFERROR(TRIM(INDEX($A292:$AJ292,MATCH(Lists!$L$15,$A$1:$AJ$1,0))&amp;""),""),6,2)),VALUE(MID(IFERROR(TRIM(INDEX($A292:$AJ292,MATCH(Lists!$L$15,$A$1:$AJ$1,0))&amp;""),""),9,2)))+TIME(VALUE(MID(IFERROR(TRIM(INDEX($A292:$AJ292,MATCH(Lists!$L$15,$A$1:$AJ$1,0))&amp;""),""),12,2)),VALUE(MID(IFERROR(TRIM(INDEX($A292:$AJ292,MATCH(Lists!$L$15,$A$1:$AJ$1,0))&amp;""),""),15,2)),VALUE(MID(IFERROR(TRIM(INDEX($A292:$AJ292,MATCH(Lists!$L$15,$A$1:$AJ$1,0))&amp;""),""),18,2)))),""))</f>
        <v/>
      </c>
      <c r="BH292" s="22">
        <f>IF(AT292="","",IF(AL292="","New",AL292))</f>
        <v/>
      </c>
      <c r="BI292" s="22">
        <f>IF(AT292="",0,IF(OR(BH292="Hired",BH292="Not now"),0,1))</f>
        <v/>
      </c>
      <c r="BJ292" s="22">
        <f>IF(AT292="","",IF(COUNTIF(AN292:AQ292,"No")&gt;0,"Has a No",IF(COUNTIF(AN292:AQ292,"Yes")=4,"All yes","Still checking")))</f>
        <v/>
      </c>
      <c r="BK292" s="22">
        <f>IF(AT292="","",IF(AND(BH292="New",NOT(ISNUMBER(AM292)),ISNUMBER(BG292)),IF(Pipeline!$M$14-INT(BG292)&gt;Pipeline!$M$15,"Reply due",""),""))</f>
        <v/>
      </c>
      <c r="BL292" s="22">
        <f>IF(AT292="","",IF(AND(ISNUMBER(AM292),ISNUMBER(BG292)),MAX(0,AM292-INT(BG292)),""))</f>
        <v/>
      </c>
      <c r="BM292" s="22">
        <f>IF(BI292=0,0,IF(AND(OR('Shift match'!$B$5="",ISNUMBER(SEARCH('Shift match'!$B$5,AY292))),OR('Shift match'!$B$6="",ISNUMBER(SEARCH('Shift match'!$B$6,BA292)))),1,0))</f>
        <v/>
      </c>
      <c r="BN292" s="22">
        <f>IF(BM292=1,SUM($BM$2:BM292),"")</f>
        <v/>
      </c>
      <c r="BO292" s="22">
        <f>IF(AT292="",0,IF(AX292="",0,IF(COUNTIF($AX$2:AX292,AX292)=1,1,0)))</f>
        <v/>
      </c>
      <c r="BP292" s="22">
        <f>IF(BO292=1,SUM($BO$2:BO292),"")</f>
        <v/>
      </c>
    </row>
    <row r="293">
      <c r="AK293" s="19" t="n"/>
      <c r="AL293" s="24" t="n"/>
      <c r="AM293" s="25" t="n"/>
      <c r="AN293" s="24" t="n"/>
      <c r="AO293" s="24" t="n"/>
      <c r="AP293" s="24" t="n"/>
      <c r="AQ293" s="24" t="n"/>
      <c r="AR293" s="24" t="n"/>
      <c r="AS293" s="19" t="n"/>
      <c r="AT293" s="22">
        <f>IFERROR(TRIM(INDEX($A293:$AJ293,MATCH(Lists!$L$2,$A$1:$AJ$1,0))&amp;""),"")</f>
        <v/>
      </c>
      <c r="AU293" s="22">
        <f>IF(AT293="","",IFERROR(TRIM(INDEX($A293:$AJ293,MATCH(Lists!$L$3,$A$1:$AJ$1,0))&amp;""),""))</f>
        <v/>
      </c>
      <c r="AV293" s="22">
        <f>IF(AT293="","",LOWER(IFERROR(TRIM(INDEX($A293:$AJ293,MATCH(Lists!$L$4,$A$1:$AJ$1,0))&amp;""),"")))</f>
        <v/>
      </c>
      <c r="AW293" s="22">
        <f>IF(AT293="","",IFERROR(TRIM(INDEX($A293:$AJ293,MATCH(Lists!$L$5,$A$1:$AJ$1,0))&amp;""),""))</f>
        <v/>
      </c>
      <c r="AX293" s="22">
        <f>IF(AT293="","",IFERROR(TRIM(INDEX($A293:$AJ293,MATCH(Lists!$L$6,$A$1:$AJ$1,0))&amp;""),""))</f>
        <v/>
      </c>
      <c r="AY293" s="22">
        <f>IF(AT293="","",IFERROR(TRIM(INDEX($A293:$AJ293,MATCH(Lists!$L$7,$A$1:$AJ$1,0))&amp;""),""))</f>
        <v/>
      </c>
      <c r="AZ293" s="22">
        <f>IF(AT293="","",IFERROR(TRIM(INDEX($A293:$AJ293,MATCH(Lists!$L$8,$A$1:$AJ$1,0))&amp;""),""))</f>
        <v/>
      </c>
      <c r="BA293" s="22">
        <f>IF(AT293="","",IFERROR(TRIM(INDEX($A293:$AJ293,MATCH(Lists!$L$9,$A$1:$AJ$1,0))&amp;""),""))</f>
        <v/>
      </c>
      <c r="BB293" s="22">
        <f>IF(AT293="","",IFERROR(TRIM(INDEX($A293:$AJ293,MATCH(Lists!$L$10,$A$1:$AJ$1,0))&amp;""),""))</f>
        <v/>
      </c>
      <c r="BC293" s="22">
        <f>IF(AT293="","",IFERROR(TRIM(INDEX($A293:$AJ293,MATCH(Lists!$L$11,$A$1:$AJ$1,0))&amp;""),""))</f>
        <v/>
      </c>
      <c r="BD293" s="22">
        <f>IF(AT293="","",IFERROR(TRIM(INDEX($A293:$AJ293,MATCH(Lists!$L$12,$A$1:$AJ$1,0))&amp;""),""))</f>
        <v/>
      </c>
      <c r="BE293" s="23">
        <f>IF(AT293="","",IFERROR(IF(TRIM(INDEX($A293:$AJ293,MATCH(Lists!$L$13,$A$1:$AJ$1,0))&amp;"")="","",IF(ISNUMBER(INDEX($A293:$AJ293,MATCH(Lists!$L$13,$A$1:$AJ$1,0))),INT(INDEX($A293:$AJ293,MATCH(Lists!$L$13,$A$1:$AJ$1,0))),DATE(VALUE(LEFT(INDEX($A293:$AJ293,MATCH(Lists!$L$13,$A$1:$AJ$1,0)),4)),VALUE(MID(INDEX($A293:$AJ293,MATCH(Lists!$L$13,$A$1:$AJ$1,0)),6,2)),VALUE(MID(INDEX($A293:$AJ293,MATCH(Lists!$L$13,$A$1:$AJ$1,0)),9,2))))),""))</f>
        <v/>
      </c>
      <c r="BF293" s="22">
        <f>IF(AT293="","",IFERROR(TRIM(INDEX($A293:$AJ293,MATCH(Lists!$L$14,$A$1:$AJ$1,0))&amp;""),""))</f>
        <v/>
      </c>
      <c r="BG293" s="23">
        <f>IF(AT293="","",IFERROR(IF(ISNUMBER(INDEX($A293:$AJ293,MATCH(Lists!$L$15,$A$1:$AJ$1,0))),INDEX($A293:$AJ293,MATCH(Lists!$L$15,$A$1:$AJ$1,0)),DATE(VALUE(LEFT(IFERROR(TRIM(INDEX($A293:$AJ293,MATCH(Lists!$L$15,$A$1:$AJ$1,0))&amp;""),""),4)),VALUE(MID(IFERROR(TRIM(INDEX($A293:$AJ293,MATCH(Lists!$L$15,$A$1:$AJ$1,0))&amp;""),""),6,2)),VALUE(MID(IFERROR(TRIM(INDEX($A293:$AJ293,MATCH(Lists!$L$15,$A$1:$AJ$1,0))&amp;""),""),9,2)))+TIME(VALUE(MID(IFERROR(TRIM(INDEX($A293:$AJ293,MATCH(Lists!$L$15,$A$1:$AJ$1,0))&amp;""),""),12,2)),VALUE(MID(IFERROR(TRIM(INDEX($A293:$AJ293,MATCH(Lists!$L$15,$A$1:$AJ$1,0))&amp;""),""),15,2)),VALUE(MID(IFERROR(TRIM(INDEX($A293:$AJ293,MATCH(Lists!$L$15,$A$1:$AJ$1,0))&amp;""),""),18,2)))),""))</f>
        <v/>
      </c>
      <c r="BH293" s="22">
        <f>IF(AT293="","",IF(AL293="","New",AL293))</f>
        <v/>
      </c>
      <c r="BI293" s="22">
        <f>IF(AT293="",0,IF(OR(BH293="Hired",BH293="Not now"),0,1))</f>
        <v/>
      </c>
      <c r="BJ293" s="22">
        <f>IF(AT293="","",IF(COUNTIF(AN293:AQ293,"No")&gt;0,"Has a No",IF(COUNTIF(AN293:AQ293,"Yes")=4,"All yes","Still checking")))</f>
        <v/>
      </c>
      <c r="BK293" s="22">
        <f>IF(AT293="","",IF(AND(BH293="New",NOT(ISNUMBER(AM293)),ISNUMBER(BG293)),IF(Pipeline!$M$14-INT(BG293)&gt;Pipeline!$M$15,"Reply due",""),""))</f>
        <v/>
      </c>
      <c r="BL293" s="22">
        <f>IF(AT293="","",IF(AND(ISNUMBER(AM293),ISNUMBER(BG293)),MAX(0,AM293-INT(BG293)),""))</f>
        <v/>
      </c>
      <c r="BM293" s="22">
        <f>IF(BI293=0,0,IF(AND(OR('Shift match'!$B$5="",ISNUMBER(SEARCH('Shift match'!$B$5,AY293))),OR('Shift match'!$B$6="",ISNUMBER(SEARCH('Shift match'!$B$6,BA293)))),1,0))</f>
        <v/>
      </c>
      <c r="BN293" s="22">
        <f>IF(BM293=1,SUM($BM$2:BM293),"")</f>
        <v/>
      </c>
      <c r="BO293" s="22">
        <f>IF(AT293="",0,IF(AX293="",0,IF(COUNTIF($AX$2:AX293,AX293)=1,1,0)))</f>
        <v/>
      </c>
      <c r="BP293" s="22">
        <f>IF(BO293=1,SUM($BO$2:BO293),"")</f>
        <v/>
      </c>
    </row>
    <row r="294">
      <c r="AK294" s="19" t="n"/>
      <c r="AL294" s="24" t="n"/>
      <c r="AM294" s="25" t="n"/>
      <c r="AN294" s="24" t="n"/>
      <c r="AO294" s="24" t="n"/>
      <c r="AP294" s="24" t="n"/>
      <c r="AQ294" s="24" t="n"/>
      <c r="AR294" s="24" t="n"/>
      <c r="AS294" s="19" t="n"/>
      <c r="AT294" s="22">
        <f>IFERROR(TRIM(INDEX($A294:$AJ294,MATCH(Lists!$L$2,$A$1:$AJ$1,0))&amp;""),"")</f>
        <v/>
      </c>
      <c r="AU294" s="22">
        <f>IF(AT294="","",IFERROR(TRIM(INDEX($A294:$AJ294,MATCH(Lists!$L$3,$A$1:$AJ$1,0))&amp;""),""))</f>
        <v/>
      </c>
      <c r="AV294" s="22">
        <f>IF(AT294="","",LOWER(IFERROR(TRIM(INDEX($A294:$AJ294,MATCH(Lists!$L$4,$A$1:$AJ$1,0))&amp;""),"")))</f>
        <v/>
      </c>
      <c r="AW294" s="22">
        <f>IF(AT294="","",IFERROR(TRIM(INDEX($A294:$AJ294,MATCH(Lists!$L$5,$A$1:$AJ$1,0))&amp;""),""))</f>
        <v/>
      </c>
      <c r="AX294" s="22">
        <f>IF(AT294="","",IFERROR(TRIM(INDEX($A294:$AJ294,MATCH(Lists!$L$6,$A$1:$AJ$1,0))&amp;""),""))</f>
        <v/>
      </c>
      <c r="AY294" s="22">
        <f>IF(AT294="","",IFERROR(TRIM(INDEX($A294:$AJ294,MATCH(Lists!$L$7,$A$1:$AJ$1,0))&amp;""),""))</f>
        <v/>
      </c>
      <c r="AZ294" s="22">
        <f>IF(AT294="","",IFERROR(TRIM(INDEX($A294:$AJ294,MATCH(Lists!$L$8,$A$1:$AJ$1,0))&amp;""),""))</f>
        <v/>
      </c>
      <c r="BA294" s="22">
        <f>IF(AT294="","",IFERROR(TRIM(INDEX($A294:$AJ294,MATCH(Lists!$L$9,$A$1:$AJ$1,0))&amp;""),""))</f>
        <v/>
      </c>
      <c r="BB294" s="22">
        <f>IF(AT294="","",IFERROR(TRIM(INDEX($A294:$AJ294,MATCH(Lists!$L$10,$A$1:$AJ$1,0))&amp;""),""))</f>
        <v/>
      </c>
      <c r="BC294" s="22">
        <f>IF(AT294="","",IFERROR(TRIM(INDEX($A294:$AJ294,MATCH(Lists!$L$11,$A$1:$AJ$1,0))&amp;""),""))</f>
        <v/>
      </c>
      <c r="BD294" s="22">
        <f>IF(AT294="","",IFERROR(TRIM(INDEX($A294:$AJ294,MATCH(Lists!$L$12,$A$1:$AJ$1,0))&amp;""),""))</f>
        <v/>
      </c>
      <c r="BE294" s="23">
        <f>IF(AT294="","",IFERROR(IF(TRIM(INDEX($A294:$AJ294,MATCH(Lists!$L$13,$A$1:$AJ$1,0))&amp;"")="","",IF(ISNUMBER(INDEX($A294:$AJ294,MATCH(Lists!$L$13,$A$1:$AJ$1,0))),INT(INDEX($A294:$AJ294,MATCH(Lists!$L$13,$A$1:$AJ$1,0))),DATE(VALUE(LEFT(INDEX($A294:$AJ294,MATCH(Lists!$L$13,$A$1:$AJ$1,0)),4)),VALUE(MID(INDEX($A294:$AJ294,MATCH(Lists!$L$13,$A$1:$AJ$1,0)),6,2)),VALUE(MID(INDEX($A294:$AJ294,MATCH(Lists!$L$13,$A$1:$AJ$1,0)),9,2))))),""))</f>
        <v/>
      </c>
      <c r="BF294" s="22">
        <f>IF(AT294="","",IFERROR(TRIM(INDEX($A294:$AJ294,MATCH(Lists!$L$14,$A$1:$AJ$1,0))&amp;""),""))</f>
        <v/>
      </c>
      <c r="BG294" s="23">
        <f>IF(AT294="","",IFERROR(IF(ISNUMBER(INDEX($A294:$AJ294,MATCH(Lists!$L$15,$A$1:$AJ$1,0))),INDEX($A294:$AJ294,MATCH(Lists!$L$15,$A$1:$AJ$1,0)),DATE(VALUE(LEFT(IFERROR(TRIM(INDEX($A294:$AJ294,MATCH(Lists!$L$15,$A$1:$AJ$1,0))&amp;""),""),4)),VALUE(MID(IFERROR(TRIM(INDEX($A294:$AJ294,MATCH(Lists!$L$15,$A$1:$AJ$1,0))&amp;""),""),6,2)),VALUE(MID(IFERROR(TRIM(INDEX($A294:$AJ294,MATCH(Lists!$L$15,$A$1:$AJ$1,0))&amp;""),""),9,2)))+TIME(VALUE(MID(IFERROR(TRIM(INDEX($A294:$AJ294,MATCH(Lists!$L$15,$A$1:$AJ$1,0))&amp;""),""),12,2)),VALUE(MID(IFERROR(TRIM(INDEX($A294:$AJ294,MATCH(Lists!$L$15,$A$1:$AJ$1,0))&amp;""),""),15,2)),VALUE(MID(IFERROR(TRIM(INDEX($A294:$AJ294,MATCH(Lists!$L$15,$A$1:$AJ$1,0))&amp;""),""),18,2)))),""))</f>
        <v/>
      </c>
      <c r="BH294" s="22">
        <f>IF(AT294="","",IF(AL294="","New",AL294))</f>
        <v/>
      </c>
      <c r="BI294" s="22">
        <f>IF(AT294="",0,IF(OR(BH294="Hired",BH294="Not now"),0,1))</f>
        <v/>
      </c>
      <c r="BJ294" s="22">
        <f>IF(AT294="","",IF(COUNTIF(AN294:AQ294,"No")&gt;0,"Has a No",IF(COUNTIF(AN294:AQ294,"Yes")=4,"All yes","Still checking")))</f>
        <v/>
      </c>
      <c r="BK294" s="22">
        <f>IF(AT294="","",IF(AND(BH294="New",NOT(ISNUMBER(AM294)),ISNUMBER(BG294)),IF(Pipeline!$M$14-INT(BG294)&gt;Pipeline!$M$15,"Reply due",""),""))</f>
        <v/>
      </c>
      <c r="BL294" s="22">
        <f>IF(AT294="","",IF(AND(ISNUMBER(AM294),ISNUMBER(BG294)),MAX(0,AM294-INT(BG294)),""))</f>
        <v/>
      </c>
      <c r="BM294" s="22">
        <f>IF(BI294=0,0,IF(AND(OR('Shift match'!$B$5="",ISNUMBER(SEARCH('Shift match'!$B$5,AY294))),OR('Shift match'!$B$6="",ISNUMBER(SEARCH('Shift match'!$B$6,BA294)))),1,0))</f>
        <v/>
      </c>
      <c r="BN294" s="22">
        <f>IF(BM294=1,SUM($BM$2:BM294),"")</f>
        <v/>
      </c>
      <c r="BO294" s="22">
        <f>IF(AT294="",0,IF(AX294="",0,IF(COUNTIF($AX$2:AX294,AX294)=1,1,0)))</f>
        <v/>
      </c>
      <c r="BP294" s="22">
        <f>IF(BO294=1,SUM($BO$2:BO294),"")</f>
        <v/>
      </c>
    </row>
    <row r="295">
      <c r="AK295" s="19" t="n"/>
      <c r="AL295" s="24" t="n"/>
      <c r="AM295" s="25" t="n"/>
      <c r="AN295" s="24" t="n"/>
      <c r="AO295" s="24" t="n"/>
      <c r="AP295" s="24" t="n"/>
      <c r="AQ295" s="24" t="n"/>
      <c r="AR295" s="24" t="n"/>
      <c r="AS295" s="19" t="n"/>
      <c r="AT295" s="22">
        <f>IFERROR(TRIM(INDEX($A295:$AJ295,MATCH(Lists!$L$2,$A$1:$AJ$1,0))&amp;""),"")</f>
        <v/>
      </c>
      <c r="AU295" s="22">
        <f>IF(AT295="","",IFERROR(TRIM(INDEX($A295:$AJ295,MATCH(Lists!$L$3,$A$1:$AJ$1,0))&amp;""),""))</f>
        <v/>
      </c>
      <c r="AV295" s="22">
        <f>IF(AT295="","",LOWER(IFERROR(TRIM(INDEX($A295:$AJ295,MATCH(Lists!$L$4,$A$1:$AJ$1,0))&amp;""),"")))</f>
        <v/>
      </c>
      <c r="AW295" s="22">
        <f>IF(AT295="","",IFERROR(TRIM(INDEX($A295:$AJ295,MATCH(Lists!$L$5,$A$1:$AJ$1,0))&amp;""),""))</f>
        <v/>
      </c>
      <c r="AX295" s="22">
        <f>IF(AT295="","",IFERROR(TRIM(INDEX($A295:$AJ295,MATCH(Lists!$L$6,$A$1:$AJ$1,0))&amp;""),""))</f>
        <v/>
      </c>
      <c r="AY295" s="22">
        <f>IF(AT295="","",IFERROR(TRIM(INDEX($A295:$AJ295,MATCH(Lists!$L$7,$A$1:$AJ$1,0))&amp;""),""))</f>
        <v/>
      </c>
      <c r="AZ295" s="22">
        <f>IF(AT295="","",IFERROR(TRIM(INDEX($A295:$AJ295,MATCH(Lists!$L$8,$A$1:$AJ$1,0))&amp;""),""))</f>
        <v/>
      </c>
      <c r="BA295" s="22">
        <f>IF(AT295="","",IFERROR(TRIM(INDEX($A295:$AJ295,MATCH(Lists!$L$9,$A$1:$AJ$1,0))&amp;""),""))</f>
        <v/>
      </c>
      <c r="BB295" s="22">
        <f>IF(AT295="","",IFERROR(TRIM(INDEX($A295:$AJ295,MATCH(Lists!$L$10,$A$1:$AJ$1,0))&amp;""),""))</f>
        <v/>
      </c>
      <c r="BC295" s="22">
        <f>IF(AT295="","",IFERROR(TRIM(INDEX($A295:$AJ295,MATCH(Lists!$L$11,$A$1:$AJ$1,0))&amp;""),""))</f>
        <v/>
      </c>
      <c r="BD295" s="22">
        <f>IF(AT295="","",IFERROR(TRIM(INDEX($A295:$AJ295,MATCH(Lists!$L$12,$A$1:$AJ$1,0))&amp;""),""))</f>
        <v/>
      </c>
      <c r="BE295" s="23">
        <f>IF(AT295="","",IFERROR(IF(TRIM(INDEX($A295:$AJ295,MATCH(Lists!$L$13,$A$1:$AJ$1,0))&amp;"")="","",IF(ISNUMBER(INDEX($A295:$AJ295,MATCH(Lists!$L$13,$A$1:$AJ$1,0))),INT(INDEX($A295:$AJ295,MATCH(Lists!$L$13,$A$1:$AJ$1,0))),DATE(VALUE(LEFT(INDEX($A295:$AJ295,MATCH(Lists!$L$13,$A$1:$AJ$1,0)),4)),VALUE(MID(INDEX($A295:$AJ295,MATCH(Lists!$L$13,$A$1:$AJ$1,0)),6,2)),VALUE(MID(INDEX($A295:$AJ295,MATCH(Lists!$L$13,$A$1:$AJ$1,0)),9,2))))),""))</f>
        <v/>
      </c>
      <c r="BF295" s="22">
        <f>IF(AT295="","",IFERROR(TRIM(INDEX($A295:$AJ295,MATCH(Lists!$L$14,$A$1:$AJ$1,0))&amp;""),""))</f>
        <v/>
      </c>
      <c r="BG295" s="23">
        <f>IF(AT295="","",IFERROR(IF(ISNUMBER(INDEX($A295:$AJ295,MATCH(Lists!$L$15,$A$1:$AJ$1,0))),INDEX($A295:$AJ295,MATCH(Lists!$L$15,$A$1:$AJ$1,0)),DATE(VALUE(LEFT(IFERROR(TRIM(INDEX($A295:$AJ295,MATCH(Lists!$L$15,$A$1:$AJ$1,0))&amp;""),""),4)),VALUE(MID(IFERROR(TRIM(INDEX($A295:$AJ295,MATCH(Lists!$L$15,$A$1:$AJ$1,0))&amp;""),""),6,2)),VALUE(MID(IFERROR(TRIM(INDEX($A295:$AJ295,MATCH(Lists!$L$15,$A$1:$AJ$1,0))&amp;""),""),9,2)))+TIME(VALUE(MID(IFERROR(TRIM(INDEX($A295:$AJ295,MATCH(Lists!$L$15,$A$1:$AJ$1,0))&amp;""),""),12,2)),VALUE(MID(IFERROR(TRIM(INDEX($A295:$AJ295,MATCH(Lists!$L$15,$A$1:$AJ$1,0))&amp;""),""),15,2)),VALUE(MID(IFERROR(TRIM(INDEX($A295:$AJ295,MATCH(Lists!$L$15,$A$1:$AJ$1,0))&amp;""),""),18,2)))),""))</f>
        <v/>
      </c>
      <c r="BH295" s="22">
        <f>IF(AT295="","",IF(AL295="","New",AL295))</f>
        <v/>
      </c>
      <c r="BI295" s="22">
        <f>IF(AT295="",0,IF(OR(BH295="Hired",BH295="Not now"),0,1))</f>
        <v/>
      </c>
      <c r="BJ295" s="22">
        <f>IF(AT295="","",IF(COUNTIF(AN295:AQ295,"No")&gt;0,"Has a No",IF(COUNTIF(AN295:AQ295,"Yes")=4,"All yes","Still checking")))</f>
        <v/>
      </c>
      <c r="BK295" s="22">
        <f>IF(AT295="","",IF(AND(BH295="New",NOT(ISNUMBER(AM295)),ISNUMBER(BG295)),IF(Pipeline!$M$14-INT(BG295)&gt;Pipeline!$M$15,"Reply due",""),""))</f>
        <v/>
      </c>
      <c r="BL295" s="22">
        <f>IF(AT295="","",IF(AND(ISNUMBER(AM295),ISNUMBER(BG295)),MAX(0,AM295-INT(BG295)),""))</f>
        <v/>
      </c>
      <c r="BM295" s="22">
        <f>IF(BI295=0,0,IF(AND(OR('Shift match'!$B$5="",ISNUMBER(SEARCH('Shift match'!$B$5,AY295))),OR('Shift match'!$B$6="",ISNUMBER(SEARCH('Shift match'!$B$6,BA295)))),1,0))</f>
        <v/>
      </c>
      <c r="BN295" s="22">
        <f>IF(BM295=1,SUM($BM$2:BM295),"")</f>
        <v/>
      </c>
      <c r="BO295" s="22">
        <f>IF(AT295="",0,IF(AX295="",0,IF(COUNTIF($AX$2:AX295,AX295)=1,1,0)))</f>
        <v/>
      </c>
      <c r="BP295" s="22">
        <f>IF(BO295=1,SUM($BO$2:BO295),"")</f>
        <v/>
      </c>
    </row>
    <row r="296">
      <c r="AK296" s="19" t="n"/>
      <c r="AL296" s="24" t="n"/>
      <c r="AM296" s="25" t="n"/>
      <c r="AN296" s="24" t="n"/>
      <c r="AO296" s="24" t="n"/>
      <c r="AP296" s="24" t="n"/>
      <c r="AQ296" s="24" t="n"/>
      <c r="AR296" s="24" t="n"/>
      <c r="AS296" s="19" t="n"/>
      <c r="AT296" s="22">
        <f>IFERROR(TRIM(INDEX($A296:$AJ296,MATCH(Lists!$L$2,$A$1:$AJ$1,0))&amp;""),"")</f>
        <v/>
      </c>
      <c r="AU296" s="22">
        <f>IF(AT296="","",IFERROR(TRIM(INDEX($A296:$AJ296,MATCH(Lists!$L$3,$A$1:$AJ$1,0))&amp;""),""))</f>
        <v/>
      </c>
      <c r="AV296" s="22">
        <f>IF(AT296="","",LOWER(IFERROR(TRIM(INDEX($A296:$AJ296,MATCH(Lists!$L$4,$A$1:$AJ$1,0))&amp;""),"")))</f>
        <v/>
      </c>
      <c r="AW296" s="22">
        <f>IF(AT296="","",IFERROR(TRIM(INDEX($A296:$AJ296,MATCH(Lists!$L$5,$A$1:$AJ$1,0))&amp;""),""))</f>
        <v/>
      </c>
      <c r="AX296" s="22">
        <f>IF(AT296="","",IFERROR(TRIM(INDEX($A296:$AJ296,MATCH(Lists!$L$6,$A$1:$AJ$1,0))&amp;""),""))</f>
        <v/>
      </c>
      <c r="AY296" s="22">
        <f>IF(AT296="","",IFERROR(TRIM(INDEX($A296:$AJ296,MATCH(Lists!$L$7,$A$1:$AJ$1,0))&amp;""),""))</f>
        <v/>
      </c>
      <c r="AZ296" s="22">
        <f>IF(AT296="","",IFERROR(TRIM(INDEX($A296:$AJ296,MATCH(Lists!$L$8,$A$1:$AJ$1,0))&amp;""),""))</f>
        <v/>
      </c>
      <c r="BA296" s="22">
        <f>IF(AT296="","",IFERROR(TRIM(INDEX($A296:$AJ296,MATCH(Lists!$L$9,$A$1:$AJ$1,0))&amp;""),""))</f>
        <v/>
      </c>
      <c r="BB296" s="22">
        <f>IF(AT296="","",IFERROR(TRIM(INDEX($A296:$AJ296,MATCH(Lists!$L$10,$A$1:$AJ$1,0))&amp;""),""))</f>
        <v/>
      </c>
      <c r="BC296" s="22">
        <f>IF(AT296="","",IFERROR(TRIM(INDEX($A296:$AJ296,MATCH(Lists!$L$11,$A$1:$AJ$1,0))&amp;""),""))</f>
        <v/>
      </c>
      <c r="BD296" s="22">
        <f>IF(AT296="","",IFERROR(TRIM(INDEX($A296:$AJ296,MATCH(Lists!$L$12,$A$1:$AJ$1,0))&amp;""),""))</f>
        <v/>
      </c>
      <c r="BE296" s="23">
        <f>IF(AT296="","",IFERROR(IF(TRIM(INDEX($A296:$AJ296,MATCH(Lists!$L$13,$A$1:$AJ$1,0))&amp;"")="","",IF(ISNUMBER(INDEX($A296:$AJ296,MATCH(Lists!$L$13,$A$1:$AJ$1,0))),INT(INDEX($A296:$AJ296,MATCH(Lists!$L$13,$A$1:$AJ$1,0))),DATE(VALUE(LEFT(INDEX($A296:$AJ296,MATCH(Lists!$L$13,$A$1:$AJ$1,0)),4)),VALUE(MID(INDEX($A296:$AJ296,MATCH(Lists!$L$13,$A$1:$AJ$1,0)),6,2)),VALUE(MID(INDEX($A296:$AJ296,MATCH(Lists!$L$13,$A$1:$AJ$1,0)),9,2))))),""))</f>
        <v/>
      </c>
      <c r="BF296" s="22">
        <f>IF(AT296="","",IFERROR(TRIM(INDEX($A296:$AJ296,MATCH(Lists!$L$14,$A$1:$AJ$1,0))&amp;""),""))</f>
        <v/>
      </c>
      <c r="BG296" s="23">
        <f>IF(AT296="","",IFERROR(IF(ISNUMBER(INDEX($A296:$AJ296,MATCH(Lists!$L$15,$A$1:$AJ$1,0))),INDEX($A296:$AJ296,MATCH(Lists!$L$15,$A$1:$AJ$1,0)),DATE(VALUE(LEFT(IFERROR(TRIM(INDEX($A296:$AJ296,MATCH(Lists!$L$15,$A$1:$AJ$1,0))&amp;""),""),4)),VALUE(MID(IFERROR(TRIM(INDEX($A296:$AJ296,MATCH(Lists!$L$15,$A$1:$AJ$1,0))&amp;""),""),6,2)),VALUE(MID(IFERROR(TRIM(INDEX($A296:$AJ296,MATCH(Lists!$L$15,$A$1:$AJ$1,0))&amp;""),""),9,2)))+TIME(VALUE(MID(IFERROR(TRIM(INDEX($A296:$AJ296,MATCH(Lists!$L$15,$A$1:$AJ$1,0))&amp;""),""),12,2)),VALUE(MID(IFERROR(TRIM(INDEX($A296:$AJ296,MATCH(Lists!$L$15,$A$1:$AJ$1,0))&amp;""),""),15,2)),VALUE(MID(IFERROR(TRIM(INDEX($A296:$AJ296,MATCH(Lists!$L$15,$A$1:$AJ$1,0))&amp;""),""),18,2)))),""))</f>
        <v/>
      </c>
      <c r="BH296" s="22">
        <f>IF(AT296="","",IF(AL296="","New",AL296))</f>
        <v/>
      </c>
      <c r="BI296" s="22">
        <f>IF(AT296="",0,IF(OR(BH296="Hired",BH296="Not now"),0,1))</f>
        <v/>
      </c>
      <c r="BJ296" s="22">
        <f>IF(AT296="","",IF(COUNTIF(AN296:AQ296,"No")&gt;0,"Has a No",IF(COUNTIF(AN296:AQ296,"Yes")=4,"All yes","Still checking")))</f>
        <v/>
      </c>
      <c r="BK296" s="22">
        <f>IF(AT296="","",IF(AND(BH296="New",NOT(ISNUMBER(AM296)),ISNUMBER(BG296)),IF(Pipeline!$M$14-INT(BG296)&gt;Pipeline!$M$15,"Reply due",""),""))</f>
        <v/>
      </c>
      <c r="BL296" s="22">
        <f>IF(AT296="","",IF(AND(ISNUMBER(AM296),ISNUMBER(BG296)),MAX(0,AM296-INT(BG296)),""))</f>
        <v/>
      </c>
      <c r="BM296" s="22">
        <f>IF(BI296=0,0,IF(AND(OR('Shift match'!$B$5="",ISNUMBER(SEARCH('Shift match'!$B$5,AY296))),OR('Shift match'!$B$6="",ISNUMBER(SEARCH('Shift match'!$B$6,BA296)))),1,0))</f>
        <v/>
      </c>
      <c r="BN296" s="22">
        <f>IF(BM296=1,SUM($BM$2:BM296),"")</f>
        <v/>
      </c>
      <c r="BO296" s="22">
        <f>IF(AT296="",0,IF(AX296="",0,IF(COUNTIF($AX$2:AX296,AX296)=1,1,0)))</f>
        <v/>
      </c>
      <c r="BP296" s="22">
        <f>IF(BO296=1,SUM($BO$2:BO296),"")</f>
        <v/>
      </c>
    </row>
    <row r="297">
      <c r="AK297" s="19" t="n"/>
      <c r="AL297" s="24" t="n"/>
      <c r="AM297" s="25" t="n"/>
      <c r="AN297" s="24" t="n"/>
      <c r="AO297" s="24" t="n"/>
      <c r="AP297" s="24" t="n"/>
      <c r="AQ297" s="24" t="n"/>
      <c r="AR297" s="24" t="n"/>
      <c r="AS297" s="19" t="n"/>
      <c r="AT297" s="22">
        <f>IFERROR(TRIM(INDEX($A297:$AJ297,MATCH(Lists!$L$2,$A$1:$AJ$1,0))&amp;""),"")</f>
        <v/>
      </c>
      <c r="AU297" s="22">
        <f>IF(AT297="","",IFERROR(TRIM(INDEX($A297:$AJ297,MATCH(Lists!$L$3,$A$1:$AJ$1,0))&amp;""),""))</f>
        <v/>
      </c>
      <c r="AV297" s="22">
        <f>IF(AT297="","",LOWER(IFERROR(TRIM(INDEX($A297:$AJ297,MATCH(Lists!$L$4,$A$1:$AJ$1,0))&amp;""),"")))</f>
        <v/>
      </c>
      <c r="AW297" s="22">
        <f>IF(AT297="","",IFERROR(TRIM(INDEX($A297:$AJ297,MATCH(Lists!$L$5,$A$1:$AJ$1,0))&amp;""),""))</f>
        <v/>
      </c>
      <c r="AX297" s="22">
        <f>IF(AT297="","",IFERROR(TRIM(INDEX($A297:$AJ297,MATCH(Lists!$L$6,$A$1:$AJ$1,0))&amp;""),""))</f>
        <v/>
      </c>
      <c r="AY297" s="22">
        <f>IF(AT297="","",IFERROR(TRIM(INDEX($A297:$AJ297,MATCH(Lists!$L$7,$A$1:$AJ$1,0))&amp;""),""))</f>
        <v/>
      </c>
      <c r="AZ297" s="22">
        <f>IF(AT297="","",IFERROR(TRIM(INDEX($A297:$AJ297,MATCH(Lists!$L$8,$A$1:$AJ$1,0))&amp;""),""))</f>
        <v/>
      </c>
      <c r="BA297" s="22">
        <f>IF(AT297="","",IFERROR(TRIM(INDEX($A297:$AJ297,MATCH(Lists!$L$9,$A$1:$AJ$1,0))&amp;""),""))</f>
        <v/>
      </c>
      <c r="BB297" s="22">
        <f>IF(AT297="","",IFERROR(TRIM(INDEX($A297:$AJ297,MATCH(Lists!$L$10,$A$1:$AJ$1,0))&amp;""),""))</f>
        <v/>
      </c>
      <c r="BC297" s="22">
        <f>IF(AT297="","",IFERROR(TRIM(INDEX($A297:$AJ297,MATCH(Lists!$L$11,$A$1:$AJ$1,0))&amp;""),""))</f>
        <v/>
      </c>
      <c r="BD297" s="22">
        <f>IF(AT297="","",IFERROR(TRIM(INDEX($A297:$AJ297,MATCH(Lists!$L$12,$A$1:$AJ$1,0))&amp;""),""))</f>
        <v/>
      </c>
      <c r="BE297" s="23">
        <f>IF(AT297="","",IFERROR(IF(TRIM(INDEX($A297:$AJ297,MATCH(Lists!$L$13,$A$1:$AJ$1,0))&amp;"")="","",IF(ISNUMBER(INDEX($A297:$AJ297,MATCH(Lists!$L$13,$A$1:$AJ$1,0))),INT(INDEX($A297:$AJ297,MATCH(Lists!$L$13,$A$1:$AJ$1,0))),DATE(VALUE(LEFT(INDEX($A297:$AJ297,MATCH(Lists!$L$13,$A$1:$AJ$1,0)),4)),VALUE(MID(INDEX($A297:$AJ297,MATCH(Lists!$L$13,$A$1:$AJ$1,0)),6,2)),VALUE(MID(INDEX($A297:$AJ297,MATCH(Lists!$L$13,$A$1:$AJ$1,0)),9,2))))),""))</f>
        <v/>
      </c>
      <c r="BF297" s="22">
        <f>IF(AT297="","",IFERROR(TRIM(INDEX($A297:$AJ297,MATCH(Lists!$L$14,$A$1:$AJ$1,0))&amp;""),""))</f>
        <v/>
      </c>
      <c r="BG297" s="23">
        <f>IF(AT297="","",IFERROR(IF(ISNUMBER(INDEX($A297:$AJ297,MATCH(Lists!$L$15,$A$1:$AJ$1,0))),INDEX($A297:$AJ297,MATCH(Lists!$L$15,$A$1:$AJ$1,0)),DATE(VALUE(LEFT(IFERROR(TRIM(INDEX($A297:$AJ297,MATCH(Lists!$L$15,$A$1:$AJ$1,0))&amp;""),""),4)),VALUE(MID(IFERROR(TRIM(INDEX($A297:$AJ297,MATCH(Lists!$L$15,$A$1:$AJ$1,0))&amp;""),""),6,2)),VALUE(MID(IFERROR(TRIM(INDEX($A297:$AJ297,MATCH(Lists!$L$15,$A$1:$AJ$1,0))&amp;""),""),9,2)))+TIME(VALUE(MID(IFERROR(TRIM(INDEX($A297:$AJ297,MATCH(Lists!$L$15,$A$1:$AJ$1,0))&amp;""),""),12,2)),VALUE(MID(IFERROR(TRIM(INDEX($A297:$AJ297,MATCH(Lists!$L$15,$A$1:$AJ$1,0))&amp;""),""),15,2)),VALUE(MID(IFERROR(TRIM(INDEX($A297:$AJ297,MATCH(Lists!$L$15,$A$1:$AJ$1,0))&amp;""),""),18,2)))),""))</f>
        <v/>
      </c>
      <c r="BH297" s="22">
        <f>IF(AT297="","",IF(AL297="","New",AL297))</f>
        <v/>
      </c>
      <c r="BI297" s="22">
        <f>IF(AT297="",0,IF(OR(BH297="Hired",BH297="Not now"),0,1))</f>
        <v/>
      </c>
      <c r="BJ297" s="22">
        <f>IF(AT297="","",IF(COUNTIF(AN297:AQ297,"No")&gt;0,"Has a No",IF(COUNTIF(AN297:AQ297,"Yes")=4,"All yes","Still checking")))</f>
        <v/>
      </c>
      <c r="BK297" s="22">
        <f>IF(AT297="","",IF(AND(BH297="New",NOT(ISNUMBER(AM297)),ISNUMBER(BG297)),IF(Pipeline!$M$14-INT(BG297)&gt;Pipeline!$M$15,"Reply due",""),""))</f>
        <v/>
      </c>
      <c r="BL297" s="22">
        <f>IF(AT297="","",IF(AND(ISNUMBER(AM297),ISNUMBER(BG297)),MAX(0,AM297-INT(BG297)),""))</f>
        <v/>
      </c>
      <c r="BM297" s="22">
        <f>IF(BI297=0,0,IF(AND(OR('Shift match'!$B$5="",ISNUMBER(SEARCH('Shift match'!$B$5,AY297))),OR('Shift match'!$B$6="",ISNUMBER(SEARCH('Shift match'!$B$6,BA297)))),1,0))</f>
        <v/>
      </c>
      <c r="BN297" s="22">
        <f>IF(BM297=1,SUM($BM$2:BM297),"")</f>
        <v/>
      </c>
      <c r="BO297" s="22">
        <f>IF(AT297="",0,IF(AX297="",0,IF(COUNTIF($AX$2:AX297,AX297)=1,1,0)))</f>
        <v/>
      </c>
      <c r="BP297" s="22">
        <f>IF(BO297=1,SUM($BO$2:BO297),"")</f>
        <v/>
      </c>
    </row>
    <row r="298">
      <c r="AK298" s="19" t="n"/>
      <c r="AL298" s="24" t="n"/>
      <c r="AM298" s="25" t="n"/>
      <c r="AN298" s="24" t="n"/>
      <c r="AO298" s="24" t="n"/>
      <c r="AP298" s="24" t="n"/>
      <c r="AQ298" s="24" t="n"/>
      <c r="AR298" s="24" t="n"/>
      <c r="AS298" s="19" t="n"/>
      <c r="AT298" s="22">
        <f>IFERROR(TRIM(INDEX($A298:$AJ298,MATCH(Lists!$L$2,$A$1:$AJ$1,0))&amp;""),"")</f>
        <v/>
      </c>
      <c r="AU298" s="22">
        <f>IF(AT298="","",IFERROR(TRIM(INDEX($A298:$AJ298,MATCH(Lists!$L$3,$A$1:$AJ$1,0))&amp;""),""))</f>
        <v/>
      </c>
      <c r="AV298" s="22">
        <f>IF(AT298="","",LOWER(IFERROR(TRIM(INDEX($A298:$AJ298,MATCH(Lists!$L$4,$A$1:$AJ$1,0))&amp;""),"")))</f>
        <v/>
      </c>
      <c r="AW298" s="22">
        <f>IF(AT298="","",IFERROR(TRIM(INDEX($A298:$AJ298,MATCH(Lists!$L$5,$A$1:$AJ$1,0))&amp;""),""))</f>
        <v/>
      </c>
      <c r="AX298" s="22">
        <f>IF(AT298="","",IFERROR(TRIM(INDEX($A298:$AJ298,MATCH(Lists!$L$6,$A$1:$AJ$1,0))&amp;""),""))</f>
        <v/>
      </c>
      <c r="AY298" s="22">
        <f>IF(AT298="","",IFERROR(TRIM(INDEX($A298:$AJ298,MATCH(Lists!$L$7,$A$1:$AJ$1,0))&amp;""),""))</f>
        <v/>
      </c>
      <c r="AZ298" s="22">
        <f>IF(AT298="","",IFERROR(TRIM(INDEX($A298:$AJ298,MATCH(Lists!$L$8,$A$1:$AJ$1,0))&amp;""),""))</f>
        <v/>
      </c>
      <c r="BA298" s="22">
        <f>IF(AT298="","",IFERROR(TRIM(INDEX($A298:$AJ298,MATCH(Lists!$L$9,$A$1:$AJ$1,0))&amp;""),""))</f>
        <v/>
      </c>
      <c r="BB298" s="22">
        <f>IF(AT298="","",IFERROR(TRIM(INDEX($A298:$AJ298,MATCH(Lists!$L$10,$A$1:$AJ$1,0))&amp;""),""))</f>
        <v/>
      </c>
      <c r="BC298" s="22">
        <f>IF(AT298="","",IFERROR(TRIM(INDEX($A298:$AJ298,MATCH(Lists!$L$11,$A$1:$AJ$1,0))&amp;""),""))</f>
        <v/>
      </c>
      <c r="BD298" s="22">
        <f>IF(AT298="","",IFERROR(TRIM(INDEX($A298:$AJ298,MATCH(Lists!$L$12,$A$1:$AJ$1,0))&amp;""),""))</f>
        <v/>
      </c>
      <c r="BE298" s="23">
        <f>IF(AT298="","",IFERROR(IF(TRIM(INDEX($A298:$AJ298,MATCH(Lists!$L$13,$A$1:$AJ$1,0))&amp;"")="","",IF(ISNUMBER(INDEX($A298:$AJ298,MATCH(Lists!$L$13,$A$1:$AJ$1,0))),INT(INDEX($A298:$AJ298,MATCH(Lists!$L$13,$A$1:$AJ$1,0))),DATE(VALUE(LEFT(INDEX($A298:$AJ298,MATCH(Lists!$L$13,$A$1:$AJ$1,0)),4)),VALUE(MID(INDEX($A298:$AJ298,MATCH(Lists!$L$13,$A$1:$AJ$1,0)),6,2)),VALUE(MID(INDEX($A298:$AJ298,MATCH(Lists!$L$13,$A$1:$AJ$1,0)),9,2))))),""))</f>
        <v/>
      </c>
      <c r="BF298" s="22">
        <f>IF(AT298="","",IFERROR(TRIM(INDEX($A298:$AJ298,MATCH(Lists!$L$14,$A$1:$AJ$1,0))&amp;""),""))</f>
        <v/>
      </c>
      <c r="BG298" s="23">
        <f>IF(AT298="","",IFERROR(IF(ISNUMBER(INDEX($A298:$AJ298,MATCH(Lists!$L$15,$A$1:$AJ$1,0))),INDEX($A298:$AJ298,MATCH(Lists!$L$15,$A$1:$AJ$1,0)),DATE(VALUE(LEFT(IFERROR(TRIM(INDEX($A298:$AJ298,MATCH(Lists!$L$15,$A$1:$AJ$1,0))&amp;""),""),4)),VALUE(MID(IFERROR(TRIM(INDEX($A298:$AJ298,MATCH(Lists!$L$15,$A$1:$AJ$1,0))&amp;""),""),6,2)),VALUE(MID(IFERROR(TRIM(INDEX($A298:$AJ298,MATCH(Lists!$L$15,$A$1:$AJ$1,0))&amp;""),""),9,2)))+TIME(VALUE(MID(IFERROR(TRIM(INDEX($A298:$AJ298,MATCH(Lists!$L$15,$A$1:$AJ$1,0))&amp;""),""),12,2)),VALUE(MID(IFERROR(TRIM(INDEX($A298:$AJ298,MATCH(Lists!$L$15,$A$1:$AJ$1,0))&amp;""),""),15,2)),VALUE(MID(IFERROR(TRIM(INDEX($A298:$AJ298,MATCH(Lists!$L$15,$A$1:$AJ$1,0))&amp;""),""),18,2)))),""))</f>
        <v/>
      </c>
      <c r="BH298" s="22">
        <f>IF(AT298="","",IF(AL298="","New",AL298))</f>
        <v/>
      </c>
      <c r="BI298" s="22">
        <f>IF(AT298="",0,IF(OR(BH298="Hired",BH298="Not now"),0,1))</f>
        <v/>
      </c>
      <c r="BJ298" s="22">
        <f>IF(AT298="","",IF(COUNTIF(AN298:AQ298,"No")&gt;0,"Has a No",IF(COUNTIF(AN298:AQ298,"Yes")=4,"All yes","Still checking")))</f>
        <v/>
      </c>
      <c r="BK298" s="22">
        <f>IF(AT298="","",IF(AND(BH298="New",NOT(ISNUMBER(AM298)),ISNUMBER(BG298)),IF(Pipeline!$M$14-INT(BG298)&gt;Pipeline!$M$15,"Reply due",""),""))</f>
        <v/>
      </c>
      <c r="BL298" s="22">
        <f>IF(AT298="","",IF(AND(ISNUMBER(AM298),ISNUMBER(BG298)),MAX(0,AM298-INT(BG298)),""))</f>
        <v/>
      </c>
      <c r="BM298" s="22">
        <f>IF(BI298=0,0,IF(AND(OR('Shift match'!$B$5="",ISNUMBER(SEARCH('Shift match'!$B$5,AY298))),OR('Shift match'!$B$6="",ISNUMBER(SEARCH('Shift match'!$B$6,BA298)))),1,0))</f>
        <v/>
      </c>
      <c r="BN298" s="22">
        <f>IF(BM298=1,SUM($BM$2:BM298),"")</f>
        <v/>
      </c>
      <c r="BO298" s="22">
        <f>IF(AT298="",0,IF(AX298="",0,IF(COUNTIF($AX$2:AX298,AX298)=1,1,0)))</f>
        <v/>
      </c>
      <c r="BP298" s="22">
        <f>IF(BO298=1,SUM($BO$2:BO298),"")</f>
        <v/>
      </c>
    </row>
    <row r="299">
      <c r="AK299" s="19" t="n"/>
      <c r="AL299" s="24" t="n"/>
      <c r="AM299" s="25" t="n"/>
      <c r="AN299" s="24" t="n"/>
      <c r="AO299" s="24" t="n"/>
      <c r="AP299" s="24" t="n"/>
      <c r="AQ299" s="24" t="n"/>
      <c r="AR299" s="24" t="n"/>
      <c r="AS299" s="19" t="n"/>
      <c r="AT299" s="22">
        <f>IFERROR(TRIM(INDEX($A299:$AJ299,MATCH(Lists!$L$2,$A$1:$AJ$1,0))&amp;""),"")</f>
        <v/>
      </c>
      <c r="AU299" s="22">
        <f>IF(AT299="","",IFERROR(TRIM(INDEX($A299:$AJ299,MATCH(Lists!$L$3,$A$1:$AJ$1,0))&amp;""),""))</f>
        <v/>
      </c>
      <c r="AV299" s="22">
        <f>IF(AT299="","",LOWER(IFERROR(TRIM(INDEX($A299:$AJ299,MATCH(Lists!$L$4,$A$1:$AJ$1,0))&amp;""),"")))</f>
        <v/>
      </c>
      <c r="AW299" s="22">
        <f>IF(AT299="","",IFERROR(TRIM(INDEX($A299:$AJ299,MATCH(Lists!$L$5,$A$1:$AJ$1,0))&amp;""),""))</f>
        <v/>
      </c>
      <c r="AX299" s="22">
        <f>IF(AT299="","",IFERROR(TRIM(INDEX($A299:$AJ299,MATCH(Lists!$L$6,$A$1:$AJ$1,0))&amp;""),""))</f>
        <v/>
      </c>
      <c r="AY299" s="22">
        <f>IF(AT299="","",IFERROR(TRIM(INDEX($A299:$AJ299,MATCH(Lists!$L$7,$A$1:$AJ$1,0))&amp;""),""))</f>
        <v/>
      </c>
      <c r="AZ299" s="22">
        <f>IF(AT299="","",IFERROR(TRIM(INDEX($A299:$AJ299,MATCH(Lists!$L$8,$A$1:$AJ$1,0))&amp;""),""))</f>
        <v/>
      </c>
      <c r="BA299" s="22">
        <f>IF(AT299="","",IFERROR(TRIM(INDEX($A299:$AJ299,MATCH(Lists!$L$9,$A$1:$AJ$1,0))&amp;""),""))</f>
        <v/>
      </c>
      <c r="BB299" s="22">
        <f>IF(AT299="","",IFERROR(TRIM(INDEX($A299:$AJ299,MATCH(Lists!$L$10,$A$1:$AJ$1,0))&amp;""),""))</f>
        <v/>
      </c>
      <c r="BC299" s="22">
        <f>IF(AT299="","",IFERROR(TRIM(INDEX($A299:$AJ299,MATCH(Lists!$L$11,$A$1:$AJ$1,0))&amp;""),""))</f>
        <v/>
      </c>
      <c r="BD299" s="22">
        <f>IF(AT299="","",IFERROR(TRIM(INDEX($A299:$AJ299,MATCH(Lists!$L$12,$A$1:$AJ$1,0))&amp;""),""))</f>
        <v/>
      </c>
      <c r="BE299" s="23">
        <f>IF(AT299="","",IFERROR(IF(TRIM(INDEX($A299:$AJ299,MATCH(Lists!$L$13,$A$1:$AJ$1,0))&amp;"")="","",IF(ISNUMBER(INDEX($A299:$AJ299,MATCH(Lists!$L$13,$A$1:$AJ$1,0))),INT(INDEX($A299:$AJ299,MATCH(Lists!$L$13,$A$1:$AJ$1,0))),DATE(VALUE(LEFT(INDEX($A299:$AJ299,MATCH(Lists!$L$13,$A$1:$AJ$1,0)),4)),VALUE(MID(INDEX($A299:$AJ299,MATCH(Lists!$L$13,$A$1:$AJ$1,0)),6,2)),VALUE(MID(INDEX($A299:$AJ299,MATCH(Lists!$L$13,$A$1:$AJ$1,0)),9,2))))),""))</f>
        <v/>
      </c>
      <c r="BF299" s="22">
        <f>IF(AT299="","",IFERROR(TRIM(INDEX($A299:$AJ299,MATCH(Lists!$L$14,$A$1:$AJ$1,0))&amp;""),""))</f>
        <v/>
      </c>
      <c r="BG299" s="23">
        <f>IF(AT299="","",IFERROR(IF(ISNUMBER(INDEX($A299:$AJ299,MATCH(Lists!$L$15,$A$1:$AJ$1,0))),INDEX($A299:$AJ299,MATCH(Lists!$L$15,$A$1:$AJ$1,0)),DATE(VALUE(LEFT(IFERROR(TRIM(INDEX($A299:$AJ299,MATCH(Lists!$L$15,$A$1:$AJ$1,0))&amp;""),""),4)),VALUE(MID(IFERROR(TRIM(INDEX($A299:$AJ299,MATCH(Lists!$L$15,$A$1:$AJ$1,0))&amp;""),""),6,2)),VALUE(MID(IFERROR(TRIM(INDEX($A299:$AJ299,MATCH(Lists!$L$15,$A$1:$AJ$1,0))&amp;""),""),9,2)))+TIME(VALUE(MID(IFERROR(TRIM(INDEX($A299:$AJ299,MATCH(Lists!$L$15,$A$1:$AJ$1,0))&amp;""),""),12,2)),VALUE(MID(IFERROR(TRIM(INDEX($A299:$AJ299,MATCH(Lists!$L$15,$A$1:$AJ$1,0))&amp;""),""),15,2)),VALUE(MID(IFERROR(TRIM(INDEX($A299:$AJ299,MATCH(Lists!$L$15,$A$1:$AJ$1,0))&amp;""),""),18,2)))),""))</f>
        <v/>
      </c>
      <c r="BH299" s="22">
        <f>IF(AT299="","",IF(AL299="","New",AL299))</f>
        <v/>
      </c>
      <c r="BI299" s="22">
        <f>IF(AT299="",0,IF(OR(BH299="Hired",BH299="Not now"),0,1))</f>
        <v/>
      </c>
      <c r="BJ299" s="22">
        <f>IF(AT299="","",IF(COUNTIF(AN299:AQ299,"No")&gt;0,"Has a No",IF(COUNTIF(AN299:AQ299,"Yes")=4,"All yes","Still checking")))</f>
        <v/>
      </c>
      <c r="BK299" s="22">
        <f>IF(AT299="","",IF(AND(BH299="New",NOT(ISNUMBER(AM299)),ISNUMBER(BG299)),IF(Pipeline!$M$14-INT(BG299)&gt;Pipeline!$M$15,"Reply due",""),""))</f>
        <v/>
      </c>
      <c r="BL299" s="22">
        <f>IF(AT299="","",IF(AND(ISNUMBER(AM299),ISNUMBER(BG299)),MAX(0,AM299-INT(BG299)),""))</f>
        <v/>
      </c>
      <c r="BM299" s="22">
        <f>IF(BI299=0,0,IF(AND(OR('Shift match'!$B$5="",ISNUMBER(SEARCH('Shift match'!$B$5,AY299))),OR('Shift match'!$B$6="",ISNUMBER(SEARCH('Shift match'!$B$6,BA299)))),1,0))</f>
        <v/>
      </c>
      <c r="BN299" s="22">
        <f>IF(BM299=1,SUM($BM$2:BM299),"")</f>
        <v/>
      </c>
      <c r="BO299" s="22">
        <f>IF(AT299="",0,IF(AX299="",0,IF(COUNTIF($AX$2:AX299,AX299)=1,1,0)))</f>
        <v/>
      </c>
      <c r="BP299" s="22">
        <f>IF(BO299=1,SUM($BO$2:BO299),"")</f>
        <v/>
      </c>
    </row>
    <row r="300">
      <c r="AK300" s="19" t="n"/>
      <c r="AL300" s="24" t="n"/>
      <c r="AM300" s="25" t="n"/>
      <c r="AN300" s="24" t="n"/>
      <c r="AO300" s="24" t="n"/>
      <c r="AP300" s="24" t="n"/>
      <c r="AQ300" s="24" t="n"/>
      <c r="AR300" s="24" t="n"/>
      <c r="AS300" s="19" t="n"/>
      <c r="AT300" s="22">
        <f>IFERROR(TRIM(INDEX($A300:$AJ300,MATCH(Lists!$L$2,$A$1:$AJ$1,0))&amp;""),"")</f>
        <v/>
      </c>
      <c r="AU300" s="22">
        <f>IF(AT300="","",IFERROR(TRIM(INDEX($A300:$AJ300,MATCH(Lists!$L$3,$A$1:$AJ$1,0))&amp;""),""))</f>
        <v/>
      </c>
      <c r="AV300" s="22">
        <f>IF(AT300="","",LOWER(IFERROR(TRIM(INDEX($A300:$AJ300,MATCH(Lists!$L$4,$A$1:$AJ$1,0))&amp;""),"")))</f>
        <v/>
      </c>
      <c r="AW300" s="22">
        <f>IF(AT300="","",IFERROR(TRIM(INDEX($A300:$AJ300,MATCH(Lists!$L$5,$A$1:$AJ$1,0))&amp;""),""))</f>
        <v/>
      </c>
      <c r="AX300" s="22">
        <f>IF(AT300="","",IFERROR(TRIM(INDEX($A300:$AJ300,MATCH(Lists!$L$6,$A$1:$AJ$1,0))&amp;""),""))</f>
        <v/>
      </c>
      <c r="AY300" s="22">
        <f>IF(AT300="","",IFERROR(TRIM(INDEX($A300:$AJ300,MATCH(Lists!$L$7,$A$1:$AJ$1,0))&amp;""),""))</f>
        <v/>
      </c>
      <c r="AZ300" s="22">
        <f>IF(AT300="","",IFERROR(TRIM(INDEX($A300:$AJ300,MATCH(Lists!$L$8,$A$1:$AJ$1,0))&amp;""),""))</f>
        <v/>
      </c>
      <c r="BA300" s="22">
        <f>IF(AT300="","",IFERROR(TRIM(INDEX($A300:$AJ300,MATCH(Lists!$L$9,$A$1:$AJ$1,0))&amp;""),""))</f>
        <v/>
      </c>
      <c r="BB300" s="22">
        <f>IF(AT300="","",IFERROR(TRIM(INDEX($A300:$AJ300,MATCH(Lists!$L$10,$A$1:$AJ$1,0))&amp;""),""))</f>
        <v/>
      </c>
      <c r="BC300" s="22">
        <f>IF(AT300="","",IFERROR(TRIM(INDEX($A300:$AJ300,MATCH(Lists!$L$11,$A$1:$AJ$1,0))&amp;""),""))</f>
        <v/>
      </c>
      <c r="BD300" s="22">
        <f>IF(AT300="","",IFERROR(TRIM(INDEX($A300:$AJ300,MATCH(Lists!$L$12,$A$1:$AJ$1,0))&amp;""),""))</f>
        <v/>
      </c>
      <c r="BE300" s="23">
        <f>IF(AT300="","",IFERROR(IF(TRIM(INDEX($A300:$AJ300,MATCH(Lists!$L$13,$A$1:$AJ$1,0))&amp;"")="","",IF(ISNUMBER(INDEX($A300:$AJ300,MATCH(Lists!$L$13,$A$1:$AJ$1,0))),INT(INDEX($A300:$AJ300,MATCH(Lists!$L$13,$A$1:$AJ$1,0))),DATE(VALUE(LEFT(INDEX($A300:$AJ300,MATCH(Lists!$L$13,$A$1:$AJ$1,0)),4)),VALUE(MID(INDEX($A300:$AJ300,MATCH(Lists!$L$13,$A$1:$AJ$1,0)),6,2)),VALUE(MID(INDEX($A300:$AJ300,MATCH(Lists!$L$13,$A$1:$AJ$1,0)),9,2))))),""))</f>
        <v/>
      </c>
      <c r="BF300" s="22">
        <f>IF(AT300="","",IFERROR(TRIM(INDEX($A300:$AJ300,MATCH(Lists!$L$14,$A$1:$AJ$1,0))&amp;""),""))</f>
        <v/>
      </c>
      <c r="BG300" s="23">
        <f>IF(AT300="","",IFERROR(IF(ISNUMBER(INDEX($A300:$AJ300,MATCH(Lists!$L$15,$A$1:$AJ$1,0))),INDEX($A300:$AJ300,MATCH(Lists!$L$15,$A$1:$AJ$1,0)),DATE(VALUE(LEFT(IFERROR(TRIM(INDEX($A300:$AJ300,MATCH(Lists!$L$15,$A$1:$AJ$1,0))&amp;""),""),4)),VALUE(MID(IFERROR(TRIM(INDEX($A300:$AJ300,MATCH(Lists!$L$15,$A$1:$AJ$1,0))&amp;""),""),6,2)),VALUE(MID(IFERROR(TRIM(INDEX($A300:$AJ300,MATCH(Lists!$L$15,$A$1:$AJ$1,0))&amp;""),""),9,2)))+TIME(VALUE(MID(IFERROR(TRIM(INDEX($A300:$AJ300,MATCH(Lists!$L$15,$A$1:$AJ$1,0))&amp;""),""),12,2)),VALUE(MID(IFERROR(TRIM(INDEX($A300:$AJ300,MATCH(Lists!$L$15,$A$1:$AJ$1,0))&amp;""),""),15,2)),VALUE(MID(IFERROR(TRIM(INDEX($A300:$AJ300,MATCH(Lists!$L$15,$A$1:$AJ$1,0))&amp;""),""),18,2)))),""))</f>
        <v/>
      </c>
      <c r="BH300" s="22">
        <f>IF(AT300="","",IF(AL300="","New",AL300))</f>
        <v/>
      </c>
      <c r="BI300" s="22">
        <f>IF(AT300="",0,IF(OR(BH300="Hired",BH300="Not now"),0,1))</f>
        <v/>
      </c>
      <c r="BJ300" s="22">
        <f>IF(AT300="","",IF(COUNTIF(AN300:AQ300,"No")&gt;0,"Has a No",IF(COUNTIF(AN300:AQ300,"Yes")=4,"All yes","Still checking")))</f>
        <v/>
      </c>
      <c r="BK300" s="22">
        <f>IF(AT300="","",IF(AND(BH300="New",NOT(ISNUMBER(AM300)),ISNUMBER(BG300)),IF(Pipeline!$M$14-INT(BG300)&gt;Pipeline!$M$15,"Reply due",""),""))</f>
        <v/>
      </c>
      <c r="BL300" s="22">
        <f>IF(AT300="","",IF(AND(ISNUMBER(AM300),ISNUMBER(BG300)),MAX(0,AM300-INT(BG300)),""))</f>
        <v/>
      </c>
      <c r="BM300" s="22">
        <f>IF(BI300=0,0,IF(AND(OR('Shift match'!$B$5="",ISNUMBER(SEARCH('Shift match'!$B$5,AY300))),OR('Shift match'!$B$6="",ISNUMBER(SEARCH('Shift match'!$B$6,BA300)))),1,0))</f>
        <v/>
      </c>
      <c r="BN300" s="22">
        <f>IF(BM300=1,SUM($BM$2:BM300),"")</f>
        <v/>
      </c>
      <c r="BO300" s="22">
        <f>IF(AT300="",0,IF(AX300="",0,IF(COUNTIF($AX$2:AX300,AX300)=1,1,0)))</f>
        <v/>
      </c>
      <c r="BP300" s="22">
        <f>IF(BO300=1,SUM($BO$2:BO300),"")</f>
        <v/>
      </c>
    </row>
    <row r="301">
      <c r="AK301" s="19" t="n"/>
      <c r="AL301" s="24" t="n"/>
      <c r="AM301" s="25" t="n"/>
      <c r="AN301" s="24" t="n"/>
      <c r="AO301" s="24" t="n"/>
      <c r="AP301" s="24" t="n"/>
      <c r="AQ301" s="24" t="n"/>
      <c r="AR301" s="24" t="n"/>
      <c r="AS301" s="19" t="n"/>
      <c r="AT301" s="22">
        <f>IFERROR(TRIM(INDEX($A301:$AJ301,MATCH(Lists!$L$2,$A$1:$AJ$1,0))&amp;""),"")</f>
        <v/>
      </c>
      <c r="AU301" s="22">
        <f>IF(AT301="","",IFERROR(TRIM(INDEX($A301:$AJ301,MATCH(Lists!$L$3,$A$1:$AJ$1,0))&amp;""),""))</f>
        <v/>
      </c>
      <c r="AV301" s="22">
        <f>IF(AT301="","",LOWER(IFERROR(TRIM(INDEX($A301:$AJ301,MATCH(Lists!$L$4,$A$1:$AJ$1,0))&amp;""),"")))</f>
        <v/>
      </c>
      <c r="AW301" s="22">
        <f>IF(AT301="","",IFERROR(TRIM(INDEX($A301:$AJ301,MATCH(Lists!$L$5,$A$1:$AJ$1,0))&amp;""),""))</f>
        <v/>
      </c>
      <c r="AX301" s="22">
        <f>IF(AT301="","",IFERROR(TRIM(INDEX($A301:$AJ301,MATCH(Lists!$L$6,$A$1:$AJ$1,0))&amp;""),""))</f>
        <v/>
      </c>
      <c r="AY301" s="22">
        <f>IF(AT301="","",IFERROR(TRIM(INDEX($A301:$AJ301,MATCH(Lists!$L$7,$A$1:$AJ$1,0))&amp;""),""))</f>
        <v/>
      </c>
      <c r="AZ301" s="22">
        <f>IF(AT301="","",IFERROR(TRIM(INDEX($A301:$AJ301,MATCH(Lists!$L$8,$A$1:$AJ$1,0))&amp;""),""))</f>
        <v/>
      </c>
      <c r="BA301" s="22">
        <f>IF(AT301="","",IFERROR(TRIM(INDEX($A301:$AJ301,MATCH(Lists!$L$9,$A$1:$AJ$1,0))&amp;""),""))</f>
        <v/>
      </c>
      <c r="BB301" s="22">
        <f>IF(AT301="","",IFERROR(TRIM(INDEX($A301:$AJ301,MATCH(Lists!$L$10,$A$1:$AJ$1,0))&amp;""),""))</f>
        <v/>
      </c>
      <c r="BC301" s="22">
        <f>IF(AT301="","",IFERROR(TRIM(INDEX($A301:$AJ301,MATCH(Lists!$L$11,$A$1:$AJ$1,0))&amp;""),""))</f>
        <v/>
      </c>
      <c r="BD301" s="22">
        <f>IF(AT301="","",IFERROR(TRIM(INDEX($A301:$AJ301,MATCH(Lists!$L$12,$A$1:$AJ$1,0))&amp;""),""))</f>
        <v/>
      </c>
      <c r="BE301" s="23">
        <f>IF(AT301="","",IFERROR(IF(TRIM(INDEX($A301:$AJ301,MATCH(Lists!$L$13,$A$1:$AJ$1,0))&amp;"")="","",IF(ISNUMBER(INDEX($A301:$AJ301,MATCH(Lists!$L$13,$A$1:$AJ$1,0))),INT(INDEX($A301:$AJ301,MATCH(Lists!$L$13,$A$1:$AJ$1,0))),DATE(VALUE(LEFT(INDEX($A301:$AJ301,MATCH(Lists!$L$13,$A$1:$AJ$1,0)),4)),VALUE(MID(INDEX($A301:$AJ301,MATCH(Lists!$L$13,$A$1:$AJ$1,0)),6,2)),VALUE(MID(INDEX($A301:$AJ301,MATCH(Lists!$L$13,$A$1:$AJ$1,0)),9,2))))),""))</f>
        <v/>
      </c>
      <c r="BF301" s="22">
        <f>IF(AT301="","",IFERROR(TRIM(INDEX($A301:$AJ301,MATCH(Lists!$L$14,$A$1:$AJ$1,0))&amp;""),""))</f>
        <v/>
      </c>
      <c r="BG301" s="23">
        <f>IF(AT301="","",IFERROR(IF(ISNUMBER(INDEX($A301:$AJ301,MATCH(Lists!$L$15,$A$1:$AJ$1,0))),INDEX($A301:$AJ301,MATCH(Lists!$L$15,$A$1:$AJ$1,0)),DATE(VALUE(LEFT(IFERROR(TRIM(INDEX($A301:$AJ301,MATCH(Lists!$L$15,$A$1:$AJ$1,0))&amp;""),""),4)),VALUE(MID(IFERROR(TRIM(INDEX($A301:$AJ301,MATCH(Lists!$L$15,$A$1:$AJ$1,0))&amp;""),""),6,2)),VALUE(MID(IFERROR(TRIM(INDEX($A301:$AJ301,MATCH(Lists!$L$15,$A$1:$AJ$1,0))&amp;""),""),9,2)))+TIME(VALUE(MID(IFERROR(TRIM(INDEX($A301:$AJ301,MATCH(Lists!$L$15,$A$1:$AJ$1,0))&amp;""),""),12,2)),VALUE(MID(IFERROR(TRIM(INDEX($A301:$AJ301,MATCH(Lists!$L$15,$A$1:$AJ$1,0))&amp;""),""),15,2)),VALUE(MID(IFERROR(TRIM(INDEX($A301:$AJ301,MATCH(Lists!$L$15,$A$1:$AJ$1,0))&amp;""),""),18,2)))),""))</f>
        <v/>
      </c>
      <c r="BH301" s="22">
        <f>IF(AT301="","",IF(AL301="","New",AL301))</f>
        <v/>
      </c>
      <c r="BI301" s="22">
        <f>IF(AT301="",0,IF(OR(BH301="Hired",BH301="Not now"),0,1))</f>
        <v/>
      </c>
      <c r="BJ301" s="22">
        <f>IF(AT301="","",IF(COUNTIF(AN301:AQ301,"No")&gt;0,"Has a No",IF(COUNTIF(AN301:AQ301,"Yes")=4,"All yes","Still checking")))</f>
        <v/>
      </c>
      <c r="BK301" s="22">
        <f>IF(AT301="","",IF(AND(BH301="New",NOT(ISNUMBER(AM301)),ISNUMBER(BG301)),IF(Pipeline!$M$14-INT(BG301)&gt;Pipeline!$M$15,"Reply due",""),""))</f>
        <v/>
      </c>
      <c r="BL301" s="22">
        <f>IF(AT301="","",IF(AND(ISNUMBER(AM301),ISNUMBER(BG301)),MAX(0,AM301-INT(BG301)),""))</f>
        <v/>
      </c>
      <c r="BM301" s="22">
        <f>IF(BI301=0,0,IF(AND(OR('Shift match'!$B$5="",ISNUMBER(SEARCH('Shift match'!$B$5,AY301))),OR('Shift match'!$B$6="",ISNUMBER(SEARCH('Shift match'!$B$6,BA301)))),1,0))</f>
        <v/>
      </c>
      <c r="BN301" s="22">
        <f>IF(BM301=1,SUM($BM$2:BM301),"")</f>
        <v/>
      </c>
      <c r="BO301" s="22">
        <f>IF(AT301="",0,IF(AX301="",0,IF(COUNTIF($AX$2:AX301,AX301)=1,1,0)))</f>
        <v/>
      </c>
      <c r="BP301" s="22">
        <f>IF(BO301=1,SUM($BO$2:BO301),"")</f>
        <v/>
      </c>
    </row>
    <row r="302">
      <c r="AK302" s="19" t="n"/>
      <c r="AL302" s="24" t="n"/>
      <c r="AM302" s="25" t="n"/>
      <c r="AN302" s="24" t="n"/>
      <c r="AO302" s="24" t="n"/>
      <c r="AP302" s="24" t="n"/>
      <c r="AQ302" s="24" t="n"/>
      <c r="AR302" s="24" t="n"/>
      <c r="AS302" s="19" t="n"/>
      <c r="AT302" s="22">
        <f>IFERROR(TRIM(INDEX($A302:$AJ302,MATCH(Lists!$L$2,$A$1:$AJ$1,0))&amp;""),"")</f>
        <v/>
      </c>
      <c r="AU302" s="22">
        <f>IF(AT302="","",IFERROR(TRIM(INDEX($A302:$AJ302,MATCH(Lists!$L$3,$A$1:$AJ$1,0))&amp;""),""))</f>
        <v/>
      </c>
      <c r="AV302" s="22">
        <f>IF(AT302="","",LOWER(IFERROR(TRIM(INDEX($A302:$AJ302,MATCH(Lists!$L$4,$A$1:$AJ$1,0))&amp;""),"")))</f>
        <v/>
      </c>
      <c r="AW302" s="22">
        <f>IF(AT302="","",IFERROR(TRIM(INDEX($A302:$AJ302,MATCH(Lists!$L$5,$A$1:$AJ$1,0))&amp;""),""))</f>
        <v/>
      </c>
      <c r="AX302" s="22">
        <f>IF(AT302="","",IFERROR(TRIM(INDEX($A302:$AJ302,MATCH(Lists!$L$6,$A$1:$AJ$1,0))&amp;""),""))</f>
        <v/>
      </c>
      <c r="AY302" s="22">
        <f>IF(AT302="","",IFERROR(TRIM(INDEX($A302:$AJ302,MATCH(Lists!$L$7,$A$1:$AJ$1,0))&amp;""),""))</f>
        <v/>
      </c>
      <c r="AZ302" s="22">
        <f>IF(AT302="","",IFERROR(TRIM(INDEX($A302:$AJ302,MATCH(Lists!$L$8,$A$1:$AJ$1,0))&amp;""),""))</f>
        <v/>
      </c>
      <c r="BA302" s="22">
        <f>IF(AT302="","",IFERROR(TRIM(INDEX($A302:$AJ302,MATCH(Lists!$L$9,$A$1:$AJ$1,0))&amp;""),""))</f>
        <v/>
      </c>
      <c r="BB302" s="22">
        <f>IF(AT302="","",IFERROR(TRIM(INDEX($A302:$AJ302,MATCH(Lists!$L$10,$A$1:$AJ$1,0))&amp;""),""))</f>
        <v/>
      </c>
      <c r="BC302" s="22">
        <f>IF(AT302="","",IFERROR(TRIM(INDEX($A302:$AJ302,MATCH(Lists!$L$11,$A$1:$AJ$1,0))&amp;""),""))</f>
        <v/>
      </c>
      <c r="BD302" s="22">
        <f>IF(AT302="","",IFERROR(TRIM(INDEX($A302:$AJ302,MATCH(Lists!$L$12,$A$1:$AJ$1,0))&amp;""),""))</f>
        <v/>
      </c>
      <c r="BE302" s="23">
        <f>IF(AT302="","",IFERROR(IF(TRIM(INDEX($A302:$AJ302,MATCH(Lists!$L$13,$A$1:$AJ$1,0))&amp;"")="","",IF(ISNUMBER(INDEX($A302:$AJ302,MATCH(Lists!$L$13,$A$1:$AJ$1,0))),INT(INDEX($A302:$AJ302,MATCH(Lists!$L$13,$A$1:$AJ$1,0))),DATE(VALUE(LEFT(INDEX($A302:$AJ302,MATCH(Lists!$L$13,$A$1:$AJ$1,0)),4)),VALUE(MID(INDEX($A302:$AJ302,MATCH(Lists!$L$13,$A$1:$AJ$1,0)),6,2)),VALUE(MID(INDEX($A302:$AJ302,MATCH(Lists!$L$13,$A$1:$AJ$1,0)),9,2))))),""))</f>
        <v/>
      </c>
      <c r="BF302" s="22">
        <f>IF(AT302="","",IFERROR(TRIM(INDEX($A302:$AJ302,MATCH(Lists!$L$14,$A$1:$AJ$1,0))&amp;""),""))</f>
        <v/>
      </c>
      <c r="BG302" s="23">
        <f>IF(AT302="","",IFERROR(IF(ISNUMBER(INDEX($A302:$AJ302,MATCH(Lists!$L$15,$A$1:$AJ$1,0))),INDEX($A302:$AJ302,MATCH(Lists!$L$15,$A$1:$AJ$1,0)),DATE(VALUE(LEFT(IFERROR(TRIM(INDEX($A302:$AJ302,MATCH(Lists!$L$15,$A$1:$AJ$1,0))&amp;""),""),4)),VALUE(MID(IFERROR(TRIM(INDEX($A302:$AJ302,MATCH(Lists!$L$15,$A$1:$AJ$1,0))&amp;""),""),6,2)),VALUE(MID(IFERROR(TRIM(INDEX($A302:$AJ302,MATCH(Lists!$L$15,$A$1:$AJ$1,0))&amp;""),""),9,2)))+TIME(VALUE(MID(IFERROR(TRIM(INDEX($A302:$AJ302,MATCH(Lists!$L$15,$A$1:$AJ$1,0))&amp;""),""),12,2)),VALUE(MID(IFERROR(TRIM(INDEX($A302:$AJ302,MATCH(Lists!$L$15,$A$1:$AJ$1,0))&amp;""),""),15,2)),VALUE(MID(IFERROR(TRIM(INDEX($A302:$AJ302,MATCH(Lists!$L$15,$A$1:$AJ$1,0))&amp;""),""),18,2)))),""))</f>
        <v/>
      </c>
      <c r="BH302" s="22">
        <f>IF(AT302="","",IF(AL302="","New",AL302))</f>
        <v/>
      </c>
      <c r="BI302" s="22">
        <f>IF(AT302="",0,IF(OR(BH302="Hired",BH302="Not now"),0,1))</f>
        <v/>
      </c>
      <c r="BJ302" s="22">
        <f>IF(AT302="","",IF(COUNTIF(AN302:AQ302,"No")&gt;0,"Has a No",IF(COUNTIF(AN302:AQ302,"Yes")=4,"All yes","Still checking")))</f>
        <v/>
      </c>
      <c r="BK302" s="22">
        <f>IF(AT302="","",IF(AND(BH302="New",NOT(ISNUMBER(AM302)),ISNUMBER(BG302)),IF(Pipeline!$M$14-INT(BG302)&gt;Pipeline!$M$15,"Reply due",""),""))</f>
        <v/>
      </c>
      <c r="BL302" s="22">
        <f>IF(AT302="","",IF(AND(ISNUMBER(AM302),ISNUMBER(BG302)),MAX(0,AM302-INT(BG302)),""))</f>
        <v/>
      </c>
      <c r="BM302" s="22">
        <f>IF(BI302=0,0,IF(AND(OR('Shift match'!$B$5="",ISNUMBER(SEARCH('Shift match'!$B$5,AY302))),OR('Shift match'!$B$6="",ISNUMBER(SEARCH('Shift match'!$B$6,BA302)))),1,0))</f>
        <v/>
      </c>
      <c r="BN302" s="22">
        <f>IF(BM302=1,SUM($BM$2:BM302),"")</f>
        <v/>
      </c>
      <c r="BO302" s="22">
        <f>IF(AT302="",0,IF(AX302="",0,IF(COUNTIF($AX$2:AX302,AX302)=1,1,0)))</f>
        <v/>
      </c>
      <c r="BP302" s="22">
        <f>IF(BO302=1,SUM($BO$2:BO302),"")</f>
        <v/>
      </c>
    </row>
    <row r="303">
      <c r="AK303" s="19" t="n"/>
      <c r="AL303" s="24" t="n"/>
      <c r="AM303" s="25" t="n"/>
      <c r="AN303" s="24" t="n"/>
      <c r="AO303" s="24" t="n"/>
      <c r="AP303" s="24" t="n"/>
      <c r="AQ303" s="24" t="n"/>
      <c r="AR303" s="24" t="n"/>
      <c r="AS303" s="19" t="n"/>
      <c r="AT303" s="22">
        <f>IFERROR(TRIM(INDEX($A303:$AJ303,MATCH(Lists!$L$2,$A$1:$AJ$1,0))&amp;""),"")</f>
        <v/>
      </c>
      <c r="AU303" s="22">
        <f>IF(AT303="","",IFERROR(TRIM(INDEX($A303:$AJ303,MATCH(Lists!$L$3,$A$1:$AJ$1,0))&amp;""),""))</f>
        <v/>
      </c>
      <c r="AV303" s="22">
        <f>IF(AT303="","",LOWER(IFERROR(TRIM(INDEX($A303:$AJ303,MATCH(Lists!$L$4,$A$1:$AJ$1,0))&amp;""),"")))</f>
        <v/>
      </c>
      <c r="AW303" s="22">
        <f>IF(AT303="","",IFERROR(TRIM(INDEX($A303:$AJ303,MATCH(Lists!$L$5,$A$1:$AJ$1,0))&amp;""),""))</f>
        <v/>
      </c>
      <c r="AX303" s="22">
        <f>IF(AT303="","",IFERROR(TRIM(INDEX($A303:$AJ303,MATCH(Lists!$L$6,$A$1:$AJ$1,0))&amp;""),""))</f>
        <v/>
      </c>
      <c r="AY303" s="22">
        <f>IF(AT303="","",IFERROR(TRIM(INDEX($A303:$AJ303,MATCH(Lists!$L$7,$A$1:$AJ$1,0))&amp;""),""))</f>
        <v/>
      </c>
      <c r="AZ303" s="22">
        <f>IF(AT303="","",IFERROR(TRIM(INDEX($A303:$AJ303,MATCH(Lists!$L$8,$A$1:$AJ$1,0))&amp;""),""))</f>
        <v/>
      </c>
      <c r="BA303" s="22">
        <f>IF(AT303="","",IFERROR(TRIM(INDEX($A303:$AJ303,MATCH(Lists!$L$9,$A$1:$AJ$1,0))&amp;""),""))</f>
        <v/>
      </c>
      <c r="BB303" s="22">
        <f>IF(AT303="","",IFERROR(TRIM(INDEX($A303:$AJ303,MATCH(Lists!$L$10,$A$1:$AJ$1,0))&amp;""),""))</f>
        <v/>
      </c>
      <c r="BC303" s="22">
        <f>IF(AT303="","",IFERROR(TRIM(INDEX($A303:$AJ303,MATCH(Lists!$L$11,$A$1:$AJ$1,0))&amp;""),""))</f>
        <v/>
      </c>
      <c r="BD303" s="22">
        <f>IF(AT303="","",IFERROR(TRIM(INDEX($A303:$AJ303,MATCH(Lists!$L$12,$A$1:$AJ$1,0))&amp;""),""))</f>
        <v/>
      </c>
      <c r="BE303" s="23">
        <f>IF(AT303="","",IFERROR(IF(TRIM(INDEX($A303:$AJ303,MATCH(Lists!$L$13,$A$1:$AJ$1,0))&amp;"")="","",IF(ISNUMBER(INDEX($A303:$AJ303,MATCH(Lists!$L$13,$A$1:$AJ$1,0))),INT(INDEX($A303:$AJ303,MATCH(Lists!$L$13,$A$1:$AJ$1,0))),DATE(VALUE(LEFT(INDEX($A303:$AJ303,MATCH(Lists!$L$13,$A$1:$AJ$1,0)),4)),VALUE(MID(INDEX($A303:$AJ303,MATCH(Lists!$L$13,$A$1:$AJ$1,0)),6,2)),VALUE(MID(INDEX($A303:$AJ303,MATCH(Lists!$L$13,$A$1:$AJ$1,0)),9,2))))),""))</f>
        <v/>
      </c>
      <c r="BF303" s="22">
        <f>IF(AT303="","",IFERROR(TRIM(INDEX($A303:$AJ303,MATCH(Lists!$L$14,$A$1:$AJ$1,0))&amp;""),""))</f>
        <v/>
      </c>
      <c r="BG303" s="23">
        <f>IF(AT303="","",IFERROR(IF(ISNUMBER(INDEX($A303:$AJ303,MATCH(Lists!$L$15,$A$1:$AJ$1,0))),INDEX($A303:$AJ303,MATCH(Lists!$L$15,$A$1:$AJ$1,0)),DATE(VALUE(LEFT(IFERROR(TRIM(INDEX($A303:$AJ303,MATCH(Lists!$L$15,$A$1:$AJ$1,0))&amp;""),""),4)),VALUE(MID(IFERROR(TRIM(INDEX($A303:$AJ303,MATCH(Lists!$L$15,$A$1:$AJ$1,0))&amp;""),""),6,2)),VALUE(MID(IFERROR(TRIM(INDEX($A303:$AJ303,MATCH(Lists!$L$15,$A$1:$AJ$1,0))&amp;""),""),9,2)))+TIME(VALUE(MID(IFERROR(TRIM(INDEX($A303:$AJ303,MATCH(Lists!$L$15,$A$1:$AJ$1,0))&amp;""),""),12,2)),VALUE(MID(IFERROR(TRIM(INDEX($A303:$AJ303,MATCH(Lists!$L$15,$A$1:$AJ$1,0))&amp;""),""),15,2)),VALUE(MID(IFERROR(TRIM(INDEX($A303:$AJ303,MATCH(Lists!$L$15,$A$1:$AJ$1,0))&amp;""),""),18,2)))),""))</f>
        <v/>
      </c>
      <c r="BH303" s="22">
        <f>IF(AT303="","",IF(AL303="","New",AL303))</f>
        <v/>
      </c>
      <c r="BI303" s="22">
        <f>IF(AT303="",0,IF(OR(BH303="Hired",BH303="Not now"),0,1))</f>
        <v/>
      </c>
      <c r="BJ303" s="22">
        <f>IF(AT303="","",IF(COUNTIF(AN303:AQ303,"No")&gt;0,"Has a No",IF(COUNTIF(AN303:AQ303,"Yes")=4,"All yes","Still checking")))</f>
        <v/>
      </c>
      <c r="BK303" s="22">
        <f>IF(AT303="","",IF(AND(BH303="New",NOT(ISNUMBER(AM303)),ISNUMBER(BG303)),IF(Pipeline!$M$14-INT(BG303)&gt;Pipeline!$M$15,"Reply due",""),""))</f>
        <v/>
      </c>
      <c r="BL303" s="22">
        <f>IF(AT303="","",IF(AND(ISNUMBER(AM303),ISNUMBER(BG303)),MAX(0,AM303-INT(BG303)),""))</f>
        <v/>
      </c>
      <c r="BM303" s="22">
        <f>IF(BI303=0,0,IF(AND(OR('Shift match'!$B$5="",ISNUMBER(SEARCH('Shift match'!$B$5,AY303))),OR('Shift match'!$B$6="",ISNUMBER(SEARCH('Shift match'!$B$6,BA303)))),1,0))</f>
        <v/>
      </c>
      <c r="BN303" s="22">
        <f>IF(BM303=1,SUM($BM$2:BM303),"")</f>
        <v/>
      </c>
      <c r="BO303" s="22">
        <f>IF(AT303="",0,IF(AX303="",0,IF(COUNTIF($AX$2:AX303,AX303)=1,1,0)))</f>
        <v/>
      </c>
      <c r="BP303" s="22">
        <f>IF(BO303=1,SUM($BO$2:BO303),"")</f>
        <v/>
      </c>
    </row>
    <row r="304">
      <c r="AK304" s="19" t="n"/>
      <c r="AL304" s="24" t="n"/>
      <c r="AM304" s="25" t="n"/>
      <c r="AN304" s="24" t="n"/>
      <c r="AO304" s="24" t="n"/>
      <c r="AP304" s="24" t="n"/>
      <c r="AQ304" s="24" t="n"/>
      <c r="AR304" s="24" t="n"/>
      <c r="AS304" s="19" t="n"/>
      <c r="AT304" s="22">
        <f>IFERROR(TRIM(INDEX($A304:$AJ304,MATCH(Lists!$L$2,$A$1:$AJ$1,0))&amp;""),"")</f>
        <v/>
      </c>
      <c r="AU304" s="22">
        <f>IF(AT304="","",IFERROR(TRIM(INDEX($A304:$AJ304,MATCH(Lists!$L$3,$A$1:$AJ$1,0))&amp;""),""))</f>
        <v/>
      </c>
      <c r="AV304" s="22">
        <f>IF(AT304="","",LOWER(IFERROR(TRIM(INDEX($A304:$AJ304,MATCH(Lists!$L$4,$A$1:$AJ$1,0))&amp;""),"")))</f>
        <v/>
      </c>
      <c r="AW304" s="22">
        <f>IF(AT304="","",IFERROR(TRIM(INDEX($A304:$AJ304,MATCH(Lists!$L$5,$A$1:$AJ$1,0))&amp;""),""))</f>
        <v/>
      </c>
      <c r="AX304" s="22">
        <f>IF(AT304="","",IFERROR(TRIM(INDEX($A304:$AJ304,MATCH(Lists!$L$6,$A$1:$AJ$1,0))&amp;""),""))</f>
        <v/>
      </c>
      <c r="AY304" s="22">
        <f>IF(AT304="","",IFERROR(TRIM(INDEX($A304:$AJ304,MATCH(Lists!$L$7,$A$1:$AJ$1,0))&amp;""),""))</f>
        <v/>
      </c>
      <c r="AZ304" s="22">
        <f>IF(AT304="","",IFERROR(TRIM(INDEX($A304:$AJ304,MATCH(Lists!$L$8,$A$1:$AJ$1,0))&amp;""),""))</f>
        <v/>
      </c>
      <c r="BA304" s="22">
        <f>IF(AT304="","",IFERROR(TRIM(INDEX($A304:$AJ304,MATCH(Lists!$L$9,$A$1:$AJ$1,0))&amp;""),""))</f>
        <v/>
      </c>
      <c r="BB304" s="22">
        <f>IF(AT304="","",IFERROR(TRIM(INDEX($A304:$AJ304,MATCH(Lists!$L$10,$A$1:$AJ$1,0))&amp;""),""))</f>
        <v/>
      </c>
      <c r="BC304" s="22">
        <f>IF(AT304="","",IFERROR(TRIM(INDEX($A304:$AJ304,MATCH(Lists!$L$11,$A$1:$AJ$1,0))&amp;""),""))</f>
        <v/>
      </c>
      <c r="BD304" s="22">
        <f>IF(AT304="","",IFERROR(TRIM(INDEX($A304:$AJ304,MATCH(Lists!$L$12,$A$1:$AJ$1,0))&amp;""),""))</f>
        <v/>
      </c>
      <c r="BE304" s="23">
        <f>IF(AT304="","",IFERROR(IF(TRIM(INDEX($A304:$AJ304,MATCH(Lists!$L$13,$A$1:$AJ$1,0))&amp;"")="","",IF(ISNUMBER(INDEX($A304:$AJ304,MATCH(Lists!$L$13,$A$1:$AJ$1,0))),INT(INDEX($A304:$AJ304,MATCH(Lists!$L$13,$A$1:$AJ$1,0))),DATE(VALUE(LEFT(INDEX($A304:$AJ304,MATCH(Lists!$L$13,$A$1:$AJ$1,0)),4)),VALUE(MID(INDEX($A304:$AJ304,MATCH(Lists!$L$13,$A$1:$AJ$1,0)),6,2)),VALUE(MID(INDEX($A304:$AJ304,MATCH(Lists!$L$13,$A$1:$AJ$1,0)),9,2))))),""))</f>
        <v/>
      </c>
      <c r="BF304" s="22">
        <f>IF(AT304="","",IFERROR(TRIM(INDEX($A304:$AJ304,MATCH(Lists!$L$14,$A$1:$AJ$1,0))&amp;""),""))</f>
        <v/>
      </c>
      <c r="BG304" s="23">
        <f>IF(AT304="","",IFERROR(IF(ISNUMBER(INDEX($A304:$AJ304,MATCH(Lists!$L$15,$A$1:$AJ$1,0))),INDEX($A304:$AJ304,MATCH(Lists!$L$15,$A$1:$AJ$1,0)),DATE(VALUE(LEFT(IFERROR(TRIM(INDEX($A304:$AJ304,MATCH(Lists!$L$15,$A$1:$AJ$1,0))&amp;""),""),4)),VALUE(MID(IFERROR(TRIM(INDEX($A304:$AJ304,MATCH(Lists!$L$15,$A$1:$AJ$1,0))&amp;""),""),6,2)),VALUE(MID(IFERROR(TRIM(INDEX($A304:$AJ304,MATCH(Lists!$L$15,$A$1:$AJ$1,0))&amp;""),""),9,2)))+TIME(VALUE(MID(IFERROR(TRIM(INDEX($A304:$AJ304,MATCH(Lists!$L$15,$A$1:$AJ$1,0))&amp;""),""),12,2)),VALUE(MID(IFERROR(TRIM(INDEX($A304:$AJ304,MATCH(Lists!$L$15,$A$1:$AJ$1,0))&amp;""),""),15,2)),VALUE(MID(IFERROR(TRIM(INDEX($A304:$AJ304,MATCH(Lists!$L$15,$A$1:$AJ$1,0))&amp;""),""),18,2)))),""))</f>
        <v/>
      </c>
      <c r="BH304" s="22">
        <f>IF(AT304="","",IF(AL304="","New",AL304))</f>
        <v/>
      </c>
      <c r="BI304" s="22">
        <f>IF(AT304="",0,IF(OR(BH304="Hired",BH304="Not now"),0,1))</f>
        <v/>
      </c>
      <c r="BJ304" s="22">
        <f>IF(AT304="","",IF(COUNTIF(AN304:AQ304,"No")&gt;0,"Has a No",IF(COUNTIF(AN304:AQ304,"Yes")=4,"All yes","Still checking")))</f>
        <v/>
      </c>
      <c r="BK304" s="22">
        <f>IF(AT304="","",IF(AND(BH304="New",NOT(ISNUMBER(AM304)),ISNUMBER(BG304)),IF(Pipeline!$M$14-INT(BG304)&gt;Pipeline!$M$15,"Reply due",""),""))</f>
        <v/>
      </c>
      <c r="BL304" s="22">
        <f>IF(AT304="","",IF(AND(ISNUMBER(AM304),ISNUMBER(BG304)),MAX(0,AM304-INT(BG304)),""))</f>
        <v/>
      </c>
      <c r="BM304" s="22">
        <f>IF(BI304=0,0,IF(AND(OR('Shift match'!$B$5="",ISNUMBER(SEARCH('Shift match'!$B$5,AY304))),OR('Shift match'!$B$6="",ISNUMBER(SEARCH('Shift match'!$B$6,BA304)))),1,0))</f>
        <v/>
      </c>
      <c r="BN304" s="22">
        <f>IF(BM304=1,SUM($BM$2:BM304),"")</f>
        <v/>
      </c>
      <c r="BO304" s="22">
        <f>IF(AT304="",0,IF(AX304="",0,IF(COUNTIF($AX$2:AX304,AX304)=1,1,0)))</f>
        <v/>
      </c>
      <c r="BP304" s="22">
        <f>IF(BO304=1,SUM($BO$2:BO304),"")</f>
        <v/>
      </c>
    </row>
    <row r="305">
      <c r="AK305" s="19" t="n"/>
      <c r="AL305" s="24" t="n"/>
      <c r="AM305" s="25" t="n"/>
      <c r="AN305" s="24" t="n"/>
      <c r="AO305" s="24" t="n"/>
      <c r="AP305" s="24" t="n"/>
      <c r="AQ305" s="24" t="n"/>
      <c r="AR305" s="24" t="n"/>
      <c r="AS305" s="19" t="n"/>
      <c r="AT305" s="22">
        <f>IFERROR(TRIM(INDEX($A305:$AJ305,MATCH(Lists!$L$2,$A$1:$AJ$1,0))&amp;""),"")</f>
        <v/>
      </c>
      <c r="AU305" s="22">
        <f>IF(AT305="","",IFERROR(TRIM(INDEX($A305:$AJ305,MATCH(Lists!$L$3,$A$1:$AJ$1,0))&amp;""),""))</f>
        <v/>
      </c>
      <c r="AV305" s="22">
        <f>IF(AT305="","",LOWER(IFERROR(TRIM(INDEX($A305:$AJ305,MATCH(Lists!$L$4,$A$1:$AJ$1,0))&amp;""),"")))</f>
        <v/>
      </c>
      <c r="AW305" s="22">
        <f>IF(AT305="","",IFERROR(TRIM(INDEX($A305:$AJ305,MATCH(Lists!$L$5,$A$1:$AJ$1,0))&amp;""),""))</f>
        <v/>
      </c>
      <c r="AX305" s="22">
        <f>IF(AT305="","",IFERROR(TRIM(INDEX($A305:$AJ305,MATCH(Lists!$L$6,$A$1:$AJ$1,0))&amp;""),""))</f>
        <v/>
      </c>
      <c r="AY305" s="22">
        <f>IF(AT305="","",IFERROR(TRIM(INDEX($A305:$AJ305,MATCH(Lists!$L$7,$A$1:$AJ$1,0))&amp;""),""))</f>
        <v/>
      </c>
      <c r="AZ305" s="22">
        <f>IF(AT305="","",IFERROR(TRIM(INDEX($A305:$AJ305,MATCH(Lists!$L$8,$A$1:$AJ$1,0))&amp;""),""))</f>
        <v/>
      </c>
      <c r="BA305" s="22">
        <f>IF(AT305="","",IFERROR(TRIM(INDEX($A305:$AJ305,MATCH(Lists!$L$9,$A$1:$AJ$1,0))&amp;""),""))</f>
        <v/>
      </c>
      <c r="BB305" s="22">
        <f>IF(AT305="","",IFERROR(TRIM(INDEX($A305:$AJ305,MATCH(Lists!$L$10,$A$1:$AJ$1,0))&amp;""),""))</f>
        <v/>
      </c>
      <c r="BC305" s="22">
        <f>IF(AT305="","",IFERROR(TRIM(INDEX($A305:$AJ305,MATCH(Lists!$L$11,$A$1:$AJ$1,0))&amp;""),""))</f>
        <v/>
      </c>
      <c r="BD305" s="22">
        <f>IF(AT305="","",IFERROR(TRIM(INDEX($A305:$AJ305,MATCH(Lists!$L$12,$A$1:$AJ$1,0))&amp;""),""))</f>
        <v/>
      </c>
      <c r="BE305" s="23">
        <f>IF(AT305="","",IFERROR(IF(TRIM(INDEX($A305:$AJ305,MATCH(Lists!$L$13,$A$1:$AJ$1,0))&amp;"")="","",IF(ISNUMBER(INDEX($A305:$AJ305,MATCH(Lists!$L$13,$A$1:$AJ$1,0))),INT(INDEX($A305:$AJ305,MATCH(Lists!$L$13,$A$1:$AJ$1,0))),DATE(VALUE(LEFT(INDEX($A305:$AJ305,MATCH(Lists!$L$13,$A$1:$AJ$1,0)),4)),VALUE(MID(INDEX($A305:$AJ305,MATCH(Lists!$L$13,$A$1:$AJ$1,0)),6,2)),VALUE(MID(INDEX($A305:$AJ305,MATCH(Lists!$L$13,$A$1:$AJ$1,0)),9,2))))),""))</f>
        <v/>
      </c>
      <c r="BF305" s="22">
        <f>IF(AT305="","",IFERROR(TRIM(INDEX($A305:$AJ305,MATCH(Lists!$L$14,$A$1:$AJ$1,0))&amp;""),""))</f>
        <v/>
      </c>
      <c r="BG305" s="23">
        <f>IF(AT305="","",IFERROR(IF(ISNUMBER(INDEX($A305:$AJ305,MATCH(Lists!$L$15,$A$1:$AJ$1,0))),INDEX($A305:$AJ305,MATCH(Lists!$L$15,$A$1:$AJ$1,0)),DATE(VALUE(LEFT(IFERROR(TRIM(INDEX($A305:$AJ305,MATCH(Lists!$L$15,$A$1:$AJ$1,0))&amp;""),""),4)),VALUE(MID(IFERROR(TRIM(INDEX($A305:$AJ305,MATCH(Lists!$L$15,$A$1:$AJ$1,0))&amp;""),""),6,2)),VALUE(MID(IFERROR(TRIM(INDEX($A305:$AJ305,MATCH(Lists!$L$15,$A$1:$AJ$1,0))&amp;""),""),9,2)))+TIME(VALUE(MID(IFERROR(TRIM(INDEX($A305:$AJ305,MATCH(Lists!$L$15,$A$1:$AJ$1,0))&amp;""),""),12,2)),VALUE(MID(IFERROR(TRIM(INDEX($A305:$AJ305,MATCH(Lists!$L$15,$A$1:$AJ$1,0))&amp;""),""),15,2)),VALUE(MID(IFERROR(TRIM(INDEX($A305:$AJ305,MATCH(Lists!$L$15,$A$1:$AJ$1,0))&amp;""),""),18,2)))),""))</f>
        <v/>
      </c>
      <c r="BH305" s="22">
        <f>IF(AT305="","",IF(AL305="","New",AL305))</f>
        <v/>
      </c>
      <c r="BI305" s="22">
        <f>IF(AT305="",0,IF(OR(BH305="Hired",BH305="Not now"),0,1))</f>
        <v/>
      </c>
      <c r="BJ305" s="22">
        <f>IF(AT305="","",IF(COUNTIF(AN305:AQ305,"No")&gt;0,"Has a No",IF(COUNTIF(AN305:AQ305,"Yes")=4,"All yes","Still checking")))</f>
        <v/>
      </c>
      <c r="BK305" s="22">
        <f>IF(AT305="","",IF(AND(BH305="New",NOT(ISNUMBER(AM305)),ISNUMBER(BG305)),IF(Pipeline!$M$14-INT(BG305)&gt;Pipeline!$M$15,"Reply due",""),""))</f>
        <v/>
      </c>
      <c r="BL305" s="22">
        <f>IF(AT305="","",IF(AND(ISNUMBER(AM305),ISNUMBER(BG305)),MAX(0,AM305-INT(BG305)),""))</f>
        <v/>
      </c>
      <c r="BM305" s="22">
        <f>IF(BI305=0,0,IF(AND(OR('Shift match'!$B$5="",ISNUMBER(SEARCH('Shift match'!$B$5,AY305))),OR('Shift match'!$B$6="",ISNUMBER(SEARCH('Shift match'!$B$6,BA305)))),1,0))</f>
        <v/>
      </c>
      <c r="BN305" s="22">
        <f>IF(BM305=1,SUM($BM$2:BM305),"")</f>
        <v/>
      </c>
      <c r="BO305" s="22">
        <f>IF(AT305="",0,IF(AX305="",0,IF(COUNTIF($AX$2:AX305,AX305)=1,1,0)))</f>
        <v/>
      </c>
      <c r="BP305" s="22">
        <f>IF(BO305=1,SUM($BO$2:BO305),"")</f>
        <v/>
      </c>
    </row>
    <row r="306">
      <c r="AK306" s="19" t="n"/>
      <c r="AL306" s="24" t="n"/>
      <c r="AM306" s="25" t="n"/>
      <c r="AN306" s="24" t="n"/>
      <c r="AO306" s="24" t="n"/>
      <c r="AP306" s="24" t="n"/>
      <c r="AQ306" s="24" t="n"/>
      <c r="AR306" s="24" t="n"/>
      <c r="AS306" s="19" t="n"/>
      <c r="AT306" s="22">
        <f>IFERROR(TRIM(INDEX($A306:$AJ306,MATCH(Lists!$L$2,$A$1:$AJ$1,0))&amp;""),"")</f>
        <v/>
      </c>
      <c r="AU306" s="22">
        <f>IF(AT306="","",IFERROR(TRIM(INDEX($A306:$AJ306,MATCH(Lists!$L$3,$A$1:$AJ$1,0))&amp;""),""))</f>
        <v/>
      </c>
      <c r="AV306" s="22">
        <f>IF(AT306="","",LOWER(IFERROR(TRIM(INDEX($A306:$AJ306,MATCH(Lists!$L$4,$A$1:$AJ$1,0))&amp;""),"")))</f>
        <v/>
      </c>
      <c r="AW306" s="22">
        <f>IF(AT306="","",IFERROR(TRIM(INDEX($A306:$AJ306,MATCH(Lists!$L$5,$A$1:$AJ$1,0))&amp;""),""))</f>
        <v/>
      </c>
      <c r="AX306" s="22">
        <f>IF(AT306="","",IFERROR(TRIM(INDEX($A306:$AJ306,MATCH(Lists!$L$6,$A$1:$AJ$1,0))&amp;""),""))</f>
        <v/>
      </c>
      <c r="AY306" s="22">
        <f>IF(AT306="","",IFERROR(TRIM(INDEX($A306:$AJ306,MATCH(Lists!$L$7,$A$1:$AJ$1,0))&amp;""),""))</f>
        <v/>
      </c>
      <c r="AZ306" s="22">
        <f>IF(AT306="","",IFERROR(TRIM(INDEX($A306:$AJ306,MATCH(Lists!$L$8,$A$1:$AJ$1,0))&amp;""),""))</f>
        <v/>
      </c>
      <c r="BA306" s="22">
        <f>IF(AT306="","",IFERROR(TRIM(INDEX($A306:$AJ306,MATCH(Lists!$L$9,$A$1:$AJ$1,0))&amp;""),""))</f>
        <v/>
      </c>
      <c r="BB306" s="22">
        <f>IF(AT306="","",IFERROR(TRIM(INDEX($A306:$AJ306,MATCH(Lists!$L$10,$A$1:$AJ$1,0))&amp;""),""))</f>
        <v/>
      </c>
      <c r="BC306" s="22">
        <f>IF(AT306="","",IFERROR(TRIM(INDEX($A306:$AJ306,MATCH(Lists!$L$11,$A$1:$AJ$1,0))&amp;""),""))</f>
        <v/>
      </c>
      <c r="BD306" s="22">
        <f>IF(AT306="","",IFERROR(TRIM(INDEX($A306:$AJ306,MATCH(Lists!$L$12,$A$1:$AJ$1,0))&amp;""),""))</f>
        <v/>
      </c>
      <c r="BE306" s="23">
        <f>IF(AT306="","",IFERROR(IF(TRIM(INDEX($A306:$AJ306,MATCH(Lists!$L$13,$A$1:$AJ$1,0))&amp;"")="","",IF(ISNUMBER(INDEX($A306:$AJ306,MATCH(Lists!$L$13,$A$1:$AJ$1,0))),INT(INDEX($A306:$AJ306,MATCH(Lists!$L$13,$A$1:$AJ$1,0))),DATE(VALUE(LEFT(INDEX($A306:$AJ306,MATCH(Lists!$L$13,$A$1:$AJ$1,0)),4)),VALUE(MID(INDEX($A306:$AJ306,MATCH(Lists!$L$13,$A$1:$AJ$1,0)),6,2)),VALUE(MID(INDEX($A306:$AJ306,MATCH(Lists!$L$13,$A$1:$AJ$1,0)),9,2))))),""))</f>
        <v/>
      </c>
      <c r="BF306" s="22">
        <f>IF(AT306="","",IFERROR(TRIM(INDEX($A306:$AJ306,MATCH(Lists!$L$14,$A$1:$AJ$1,0))&amp;""),""))</f>
        <v/>
      </c>
      <c r="BG306" s="23">
        <f>IF(AT306="","",IFERROR(IF(ISNUMBER(INDEX($A306:$AJ306,MATCH(Lists!$L$15,$A$1:$AJ$1,0))),INDEX($A306:$AJ306,MATCH(Lists!$L$15,$A$1:$AJ$1,0)),DATE(VALUE(LEFT(IFERROR(TRIM(INDEX($A306:$AJ306,MATCH(Lists!$L$15,$A$1:$AJ$1,0))&amp;""),""),4)),VALUE(MID(IFERROR(TRIM(INDEX($A306:$AJ306,MATCH(Lists!$L$15,$A$1:$AJ$1,0))&amp;""),""),6,2)),VALUE(MID(IFERROR(TRIM(INDEX($A306:$AJ306,MATCH(Lists!$L$15,$A$1:$AJ$1,0))&amp;""),""),9,2)))+TIME(VALUE(MID(IFERROR(TRIM(INDEX($A306:$AJ306,MATCH(Lists!$L$15,$A$1:$AJ$1,0))&amp;""),""),12,2)),VALUE(MID(IFERROR(TRIM(INDEX($A306:$AJ306,MATCH(Lists!$L$15,$A$1:$AJ$1,0))&amp;""),""),15,2)),VALUE(MID(IFERROR(TRIM(INDEX($A306:$AJ306,MATCH(Lists!$L$15,$A$1:$AJ$1,0))&amp;""),""),18,2)))),""))</f>
        <v/>
      </c>
      <c r="BH306" s="22">
        <f>IF(AT306="","",IF(AL306="","New",AL306))</f>
        <v/>
      </c>
      <c r="BI306" s="22">
        <f>IF(AT306="",0,IF(OR(BH306="Hired",BH306="Not now"),0,1))</f>
        <v/>
      </c>
      <c r="BJ306" s="22">
        <f>IF(AT306="","",IF(COUNTIF(AN306:AQ306,"No")&gt;0,"Has a No",IF(COUNTIF(AN306:AQ306,"Yes")=4,"All yes","Still checking")))</f>
        <v/>
      </c>
      <c r="BK306" s="22">
        <f>IF(AT306="","",IF(AND(BH306="New",NOT(ISNUMBER(AM306)),ISNUMBER(BG306)),IF(Pipeline!$M$14-INT(BG306)&gt;Pipeline!$M$15,"Reply due",""),""))</f>
        <v/>
      </c>
      <c r="BL306" s="22">
        <f>IF(AT306="","",IF(AND(ISNUMBER(AM306),ISNUMBER(BG306)),MAX(0,AM306-INT(BG306)),""))</f>
        <v/>
      </c>
      <c r="BM306" s="22">
        <f>IF(BI306=0,0,IF(AND(OR('Shift match'!$B$5="",ISNUMBER(SEARCH('Shift match'!$B$5,AY306))),OR('Shift match'!$B$6="",ISNUMBER(SEARCH('Shift match'!$B$6,BA306)))),1,0))</f>
        <v/>
      </c>
      <c r="BN306" s="22">
        <f>IF(BM306=1,SUM($BM$2:BM306),"")</f>
        <v/>
      </c>
      <c r="BO306" s="22">
        <f>IF(AT306="",0,IF(AX306="",0,IF(COUNTIF($AX$2:AX306,AX306)=1,1,0)))</f>
        <v/>
      </c>
      <c r="BP306" s="22">
        <f>IF(BO306=1,SUM($BO$2:BO306),"")</f>
        <v/>
      </c>
    </row>
    <row r="307">
      <c r="AK307" s="19" t="n"/>
      <c r="AL307" s="24" t="n"/>
      <c r="AM307" s="25" t="n"/>
      <c r="AN307" s="24" t="n"/>
      <c r="AO307" s="24" t="n"/>
      <c r="AP307" s="24" t="n"/>
      <c r="AQ307" s="24" t="n"/>
      <c r="AR307" s="24" t="n"/>
      <c r="AS307" s="19" t="n"/>
      <c r="AT307" s="22">
        <f>IFERROR(TRIM(INDEX($A307:$AJ307,MATCH(Lists!$L$2,$A$1:$AJ$1,0))&amp;""),"")</f>
        <v/>
      </c>
      <c r="AU307" s="22">
        <f>IF(AT307="","",IFERROR(TRIM(INDEX($A307:$AJ307,MATCH(Lists!$L$3,$A$1:$AJ$1,0))&amp;""),""))</f>
        <v/>
      </c>
      <c r="AV307" s="22">
        <f>IF(AT307="","",LOWER(IFERROR(TRIM(INDEX($A307:$AJ307,MATCH(Lists!$L$4,$A$1:$AJ$1,0))&amp;""),"")))</f>
        <v/>
      </c>
      <c r="AW307" s="22">
        <f>IF(AT307="","",IFERROR(TRIM(INDEX($A307:$AJ307,MATCH(Lists!$L$5,$A$1:$AJ$1,0))&amp;""),""))</f>
        <v/>
      </c>
      <c r="AX307" s="22">
        <f>IF(AT307="","",IFERROR(TRIM(INDEX($A307:$AJ307,MATCH(Lists!$L$6,$A$1:$AJ$1,0))&amp;""),""))</f>
        <v/>
      </c>
      <c r="AY307" s="22">
        <f>IF(AT307="","",IFERROR(TRIM(INDEX($A307:$AJ307,MATCH(Lists!$L$7,$A$1:$AJ$1,0))&amp;""),""))</f>
        <v/>
      </c>
      <c r="AZ307" s="22">
        <f>IF(AT307="","",IFERROR(TRIM(INDEX($A307:$AJ307,MATCH(Lists!$L$8,$A$1:$AJ$1,0))&amp;""),""))</f>
        <v/>
      </c>
      <c r="BA307" s="22">
        <f>IF(AT307="","",IFERROR(TRIM(INDEX($A307:$AJ307,MATCH(Lists!$L$9,$A$1:$AJ$1,0))&amp;""),""))</f>
        <v/>
      </c>
      <c r="BB307" s="22">
        <f>IF(AT307="","",IFERROR(TRIM(INDEX($A307:$AJ307,MATCH(Lists!$L$10,$A$1:$AJ$1,0))&amp;""),""))</f>
        <v/>
      </c>
      <c r="BC307" s="22">
        <f>IF(AT307="","",IFERROR(TRIM(INDEX($A307:$AJ307,MATCH(Lists!$L$11,$A$1:$AJ$1,0))&amp;""),""))</f>
        <v/>
      </c>
      <c r="BD307" s="22">
        <f>IF(AT307="","",IFERROR(TRIM(INDEX($A307:$AJ307,MATCH(Lists!$L$12,$A$1:$AJ$1,0))&amp;""),""))</f>
        <v/>
      </c>
      <c r="BE307" s="23">
        <f>IF(AT307="","",IFERROR(IF(TRIM(INDEX($A307:$AJ307,MATCH(Lists!$L$13,$A$1:$AJ$1,0))&amp;"")="","",IF(ISNUMBER(INDEX($A307:$AJ307,MATCH(Lists!$L$13,$A$1:$AJ$1,0))),INT(INDEX($A307:$AJ307,MATCH(Lists!$L$13,$A$1:$AJ$1,0))),DATE(VALUE(LEFT(INDEX($A307:$AJ307,MATCH(Lists!$L$13,$A$1:$AJ$1,0)),4)),VALUE(MID(INDEX($A307:$AJ307,MATCH(Lists!$L$13,$A$1:$AJ$1,0)),6,2)),VALUE(MID(INDEX($A307:$AJ307,MATCH(Lists!$L$13,$A$1:$AJ$1,0)),9,2))))),""))</f>
        <v/>
      </c>
      <c r="BF307" s="22">
        <f>IF(AT307="","",IFERROR(TRIM(INDEX($A307:$AJ307,MATCH(Lists!$L$14,$A$1:$AJ$1,0))&amp;""),""))</f>
        <v/>
      </c>
      <c r="BG307" s="23">
        <f>IF(AT307="","",IFERROR(IF(ISNUMBER(INDEX($A307:$AJ307,MATCH(Lists!$L$15,$A$1:$AJ$1,0))),INDEX($A307:$AJ307,MATCH(Lists!$L$15,$A$1:$AJ$1,0)),DATE(VALUE(LEFT(IFERROR(TRIM(INDEX($A307:$AJ307,MATCH(Lists!$L$15,$A$1:$AJ$1,0))&amp;""),""),4)),VALUE(MID(IFERROR(TRIM(INDEX($A307:$AJ307,MATCH(Lists!$L$15,$A$1:$AJ$1,0))&amp;""),""),6,2)),VALUE(MID(IFERROR(TRIM(INDEX($A307:$AJ307,MATCH(Lists!$L$15,$A$1:$AJ$1,0))&amp;""),""),9,2)))+TIME(VALUE(MID(IFERROR(TRIM(INDEX($A307:$AJ307,MATCH(Lists!$L$15,$A$1:$AJ$1,0))&amp;""),""),12,2)),VALUE(MID(IFERROR(TRIM(INDEX($A307:$AJ307,MATCH(Lists!$L$15,$A$1:$AJ$1,0))&amp;""),""),15,2)),VALUE(MID(IFERROR(TRIM(INDEX($A307:$AJ307,MATCH(Lists!$L$15,$A$1:$AJ$1,0))&amp;""),""),18,2)))),""))</f>
        <v/>
      </c>
      <c r="BH307" s="22">
        <f>IF(AT307="","",IF(AL307="","New",AL307))</f>
        <v/>
      </c>
      <c r="BI307" s="22">
        <f>IF(AT307="",0,IF(OR(BH307="Hired",BH307="Not now"),0,1))</f>
        <v/>
      </c>
      <c r="BJ307" s="22">
        <f>IF(AT307="","",IF(COUNTIF(AN307:AQ307,"No")&gt;0,"Has a No",IF(COUNTIF(AN307:AQ307,"Yes")=4,"All yes","Still checking")))</f>
        <v/>
      </c>
      <c r="BK307" s="22">
        <f>IF(AT307="","",IF(AND(BH307="New",NOT(ISNUMBER(AM307)),ISNUMBER(BG307)),IF(Pipeline!$M$14-INT(BG307)&gt;Pipeline!$M$15,"Reply due",""),""))</f>
        <v/>
      </c>
      <c r="BL307" s="22">
        <f>IF(AT307="","",IF(AND(ISNUMBER(AM307),ISNUMBER(BG307)),MAX(0,AM307-INT(BG307)),""))</f>
        <v/>
      </c>
      <c r="BM307" s="22">
        <f>IF(BI307=0,0,IF(AND(OR('Shift match'!$B$5="",ISNUMBER(SEARCH('Shift match'!$B$5,AY307))),OR('Shift match'!$B$6="",ISNUMBER(SEARCH('Shift match'!$B$6,BA307)))),1,0))</f>
        <v/>
      </c>
      <c r="BN307" s="22">
        <f>IF(BM307=1,SUM($BM$2:BM307),"")</f>
        <v/>
      </c>
      <c r="BO307" s="22">
        <f>IF(AT307="",0,IF(AX307="",0,IF(COUNTIF($AX$2:AX307,AX307)=1,1,0)))</f>
        <v/>
      </c>
      <c r="BP307" s="22">
        <f>IF(BO307=1,SUM($BO$2:BO307),"")</f>
        <v/>
      </c>
    </row>
    <row r="308">
      <c r="AK308" s="19" t="n"/>
      <c r="AL308" s="24" t="n"/>
      <c r="AM308" s="25" t="n"/>
      <c r="AN308" s="24" t="n"/>
      <c r="AO308" s="24" t="n"/>
      <c r="AP308" s="24" t="n"/>
      <c r="AQ308" s="24" t="n"/>
      <c r="AR308" s="24" t="n"/>
      <c r="AS308" s="19" t="n"/>
      <c r="AT308" s="22">
        <f>IFERROR(TRIM(INDEX($A308:$AJ308,MATCH(Lists!$L$2,$A$1:$AJ$1,0))&amp;""),"")</f>
        <v/>
      </c>
      <c r="AU308" s="22">
        <f>IF(AT308="","",IFERROR(TRIM(INDEX($A308:$AJ308,MATCH(Lists!$L$3,$A$1:$AJ$1,0))&amp;""),""))</f>
        <v/>
      </c>
      <c r="AV308" s="22">
        <f>IF(AT308="","",LOWER(IFERROR(TRIM(INDEX($A308:$AJ308,MATCH(Lists!$L$4,$A$1:$AJ$1,0))&amp;""),"")))</f>
        <v/>
      </c>
      <c r="AW308" s="22">
        <f>IF(AT308="","",IFERROR(TRIM(INDEX($A308:$AJ308,MATCH(Lists!$L$5,$A$1:$AJ$1,0))&amp;""),""))</f>
        <v/>
      </c>
      <c r="AX308" s="22">
        <f>IF(AT308="","",IFERROR(TRIM(INDEX($A308:$AJ308,MATCH(Lists!$L$6,$A$1:$AJ$1,0))&amp;""),""))</f>
        <v/>
      </c>
      <c r="AY308" s="22">
        <f>IF(AT308="","",IFERROR(TRIM(INDEX($A308:$AJ308,MATCH(Lists!$L$7,$A$1:$AJ$1,0))&amp;""),""))</f>
        <v/>
      </c>
      <c r="AZ308" s="22">
        <f>IF(AT308="","",IFERROR(TRIM(INDEX($A308:$AJ308,MATCH(Lists!$L$8,$A$1:$AJ$1,0))&amp;""),""))</f>
        <v/>
      </c>
      <c r="BA308" s="22">
        <f>IF(AT308="","",IFERROR(TRIM(INDEX($A308:$AJ308,MATCH(Lists!$L$9,$A$1:$AJ$1,0))&amp;""),""))</f>
        <v/>
      </c>
      <c r="BB308" s="22">
        <f>IF(AT308="","",IFERROR(TRIM(INDEX($A308:$AJ308,MATCH(Lists!$L$10,$A$1:$AJ$1,0))&amp;""),""))</f>
        <v/>
      </c>
      <c r="BC308" s="22">
        <f>IF(AT308="","",IFERROR(TRIM(INDEX($A308:$AJ308,MATCH(Lists!$L$11,$A$1:$AJ$1,0))&amp;""),""))</f>
        <v/>
      </c>
      <c r="BD308" s="22">
        <f>IF(AT308="","",IFERROR(TRIM(INDEX($A308:$AJ308,MATCH(Lists!$L$12,$A$1:$AJ$1,0))&amp;""),""))</f>
        <v/>
      </c>
      <c r="BE308" s="23">
        <f>IF(AT308="","",IFERROR(IF(TRIM(INDEX($A308:$AJ308,MATCH(Lists!$L$13,$A$1:$AJ$1,0))&amp;"")="","",IF(ISNUMBER(INDEX($A308:$AJ308,MATCH(Lists!$L$13,$A$1:$AJ$1,0))),INT(INDEX($A308:$AJ308,MATCH(Lists!$L$13,$A$1:$AJ$1,0))),DATE(VALUE(LEFT(INDEX($A308:$AJ308,MATCH(Lists!$L$13,$A$1:$AJ$1,0)),4)),VALUE(MID(INDEX($A308:$AJ308,MATCH(Lists!$L$13,$A$1:$AJ$1,0)),6,2)),VALUE(MID(INDEX($A308:$AJ308,MATCH(Lists!$L$13,$A$1:$AJ$1,0)),9,2))))),""))</f>
        <v/>
      </c>
      <c r="BF308" s="22">
        <f>IF(AT308="","",IFERROR(TRIM(INDEX($A308:$AJ308,MATCH(Lists!$L$14,$A$1:$AJ$1,0))&amp;""),""))</f>
        <v/>
      </c>
      <c r="BG308" s="23">
        <f>IF(AT308="","",IFERROR(IF(ISNUMBER(INDEX($A308:$AJ308,MATCH(Lists!$L$15,$A$1:$AJ$1,0))),INDEX($A308:$AJ308,MATCH(Lists!$L$15,$A$1:$AJ$1,0)),DATE(VALUE(LEFT(IFERROR(TRIM(INDEX($A308:$AJ308,MATCH(Lists!$L$15,$A$1:$AJ$1,0))&amp;""),""),4)),VALUE(MID(IFERROR(TRIM(INDEX($A308:$AJ308,MATCH(Lists!$L$15,$A$1:$AJ$1,0))&amp;""),""),6,2)),VALUE(MID(IFERROR(TRIM(INDEX($A308:$AJ308,MATCH(Lists!$L$15,$A$1:$AJ$1,0))&amp;""),""),9,2)))+TIME(VALUE(MID(IFERROR(TRIM(INDEX($A308:$AJ308,MATCH(Lists!$L$15,$A$1:$AJ$1,0))&amp;""),""),12,2)),VALUE(MID(IFERROR(TRIM(INDEX($A308:$AJ308,MATCH(Lists!$L$15,$A$1:$AJ$1,0))&amp;""),""),15,2)),VALUE(MID(IFERROR(TRIM(INDEX($A308:$AJ308,MATCH(Lists!$L$15,$A$1:$AJ$1,0))&amp;""),""),18,2)))),""))</f>
        <v/>
      </c>
      <c r="BH308" s="22">
        <f>IF(AT308="","",IF(AL308="","New",AL308))</f>
        <v/>
      </c>
      <c r="BI308" s="22">
        <f>IF(AT308="",0,IF(OR(BH308="Hired",BH308="Not now"),0,1))</f>
        <v/>
      </c>
      <c r="BJ308" s="22">
        <f>IF(AT308="","",IF(COUNTIF(AN308:AQ308,"No")&gt;0,"Has a No",IF(COUNTIF(AN308:AQ308,"Yes")=4,"All yes","Still checking")))</f>
        <v/>
      </c>
      <c r="BK308" s="22">
        <f>IF(AT308="","",IF(AND(BH308="New",NOT(ISNUMBER(AM308)),ISNUMBER(BG308)),IF(Pipeline!$M$14-INT(BG308)&gt;Pipeline!$M$15,"Reply due",""),""))</f>
        <v/>
      </c>
      <c r="BL308" s="22">
        <f>IF(AT308="","",IF(AND(ISNUMBER(AM308),ISNUMBER(BG308)),MAX(0,AM308-INT(BG308)),""))</f>
        <v/>
      </c>
      <c r="BM308" s="22">
        <f>IF(BI308=0,0,IF(AND(OR('Shift match'!$B$5="",ISNUMBER(SEARCH('Shift match'!$B$5,AY308))),OR('Shift match'!$B$6="",ISNUMBER(SEARCH('Shift match'!$B$6,BA308)))),1,0))</f>
        <v/>
      </c>
      <c r="BN308" s="22">
        <f>IF(BM308=1,SUM($BM$2:BM308),"")</f>
        <v/>
      </c>
      <c r="BO308" s="22">
        <f>IF(AT308="",0,IF(AX308="",0,IF(COUNTIF($AX$2:AX308,AX308)=1,1,0)))</f>
        <v/>
      </c>
      <c r="BP308" s="22">
        <f>IF(BO308=1,SUM($BO$2:BO308),"")</f>
        <v/>
      </c>
    </row>
    <row r="309">
      <c r="AK309" s="19" t="n"/>
      <c r="AL309" s="24" t="n"/>
      <c r="AM309" s="25" t="n"/>
      <c r="AN309" s="24" t="n"/>
      <c r="AO309" s="24" t="n"/>
      <c r="AP309" s="24" t="n"/>
      <c r="AQ309" s="24" t="n"/>
      <c r="AR309" s="24" t="n"/>
      <c r="AS309" s="19" t="n"/>
      <c r="AT309" s="22">
        <f>IFERROR(TRIM(INDEX($A309:$AJ309,MATCH(Lists!$L$2,$A$1:$AJ$1,0))&amp;""),"")</f>
        <v/>
      </c>
      <c r="AU309" s="22">
        <f>IF(AT309="","",IFERROR(TRIM(INDEX($A309:$AJ309,MATCH(Lists!$L$3,$A$1:$AJ$1,0))&amp;""),""))</f>
        <v/>
      </c>
      <c r="AV309" s="22">
        <f>IF(AT309="","",LOWER(IFERROR(TRIM(INDEX($A309:$AJ309,MATCH(Lists!$L$4,$A$1:$AJ$1,0))&amp;""),"")))</f>
        <v/>
      </c>
      <c r="AW309" s="22">
        <f>IF(AT309="","",IFERROR(TRIM(INDEX($A309:$AJ309,MATCH(Lists!$L$5,$A$1:$AJ$1,0))&amp;""),""))</f>
        <v/>
      </c>
      <c r="AX309" s="22">
        <f>IF(AT309="","",IFERROR(TRIM(INDEX($A309:$AJ309,MATCH(Lists!$L$6,$A$1:$AJ$1,0))&amp;""),""))</f>
        <v/>
      </c>
      <c r="AY309" s="22">
        <f>IF(AT309="","",IFERROR(TRIM(INDEX($A309:$AJ309,MATCH(Lists!$L$7,$A$1:$AJ$1,0))&amp;""),""))</f>
        <v/>
      </c>
      <c r="AZ309" s="22">
        <f>IF(AT309="","",IFERROR(TRIM(INDEX($A309:$AJ309,MATCH(Lists!$L$8,$A$1:$AJ$1,0))&amp;""),""))</f>
        <v/>
      </c>
      <c r="BA309" s="22">
        <f>IF(AT309="","",IFERROR(TRIM(INDEX($A309:$AJ309,MATCH(Lists!$L$9,$A$1:$AJ$1,0))&amp;""),""))</f>
        <v/>
      </c>
      <c r="BB309" s="22">
        <f>IF(AT309="","",IFERROR(TRIM(INDEX($A309:$AJ309,MATCH(Lists!$L$10,$A$1:$AJ$1,0))&amp;""),""))</f>
        <v/>
      </c>
      <c r="BC309" s="22">
        <f>IF(AT309="","",IFERROR(TRIM(INDEX($A309:$AJ309,MATCH(Lists!$L$11,$A$1:$AJ$1,0))&amp;""),""))</f>
        <v/>
      </c>
      <c r="BD309" s="22">
        <f>IF(AT309="","",IFERROR(TRIM(INDEX($A309:$AJ309,MATCH(Lists!$L$12,$A$1:$AJ$1,0))&amp;""),""))</f>
        <v/>
      </c>
      <c r="BE309" s="23">
        <f>IF(AT309="","",IFERROR(IF(TRIM(INDEX($A309:$AJ309,MATCH(Lists!$L$13,$A$1:$AJ$1,0))&amp;"")="","",IF(ISNUMBER(INDEX($A309:$AJ309,MATCH(Lists!$L$13,$A$1:$AJ$1,0))),INT(INDEX($A309:$AJ309,MATCH(Lists!$L$13,$A$1:$AJ$1,0))),DATE(VALUE(LEFT(INDEX($A309:$AJ309,MATCH(Lists!$L$13,$A$1:$AJ$1,0)),4)),VALUE(MID(INDEX($A309:$AJ309,MATCH(Lists!$L$13,$A$1:$AJ$1,0)),6,2)),VALUE(MID(INDEX($A309:$AJ309,MATCH(Lists!$L$13,$A$1:$AJ$1,0)),9,2))))),""))</f>
        <v/>
      </c>
      <c r="BF309" s="22">
        <f>IF(AT309="","",IFERROR(TRIM(INDEX($A309:$AJ309,MATCH(Lists!$L$14,$A$1:$AJ$1,0))&amp;""),""))</f>
        <v/>
      </c>
      <c r="BG309" s="23">
        <f>IF(AT309="","",IFERROR(IF(ISNUMBER(INDEX($A309:$AJ309,MATCH(Lists!$L$15,$A$1:$AJ$1,0))),INDEX($A309:$AJ309,MATCH(Lists!$L$15,$A$1:$AJ$1,0)),DATE(VALUE(LEFT(IFERROR(TRIM(INDEX($A309:$AJ309,MATCH(Lists!$L$15,$A$1:$AJ$1,0))&amp;""),""),4)),VALUE(MID(IFERROR(TRIM(INDEX($A309:$AJ309,MATCH(Lists!$L$15,$A$1:$AJ$1,0))&amp;""),""),6,2)),VALUE(MID(IFERROR(TRIM(INDEX($A309:$AJ309,MATCH(Lists!$L$15,$A$1:$AJ$1,0))&amp;""),""),9,2)))+TIME(VALUE(MID(IFERROR(TRIM(INDEX($A309:$AJ309,MATCH(Lists!$L$15,$A$1:$AJ$1,0))&amp;""),""),12,2)),VALUE(MID(IFERROR(TRIM(INDEX($A309:$AJ309,MATCH(Lists!$L$15,$A$1:$AJ$1,0))&amp;""),""),15,2)),VALUE(MID(IFERROR(TRIM(INDEX($A309:$AJ309,MATCH(Lists!$L$15,$A$1:$AJ$1,0))&amp;""),""),18,2)))),""))</f>
        <v/>
      </c>
      <c r="BH309" s="22">
        <f>IF(AT309="","",IF(AL309="","New",AL309))</f>
        <v/>
      </c>
      <c r="BI309" s="22">
        <f>IF(AT309="",0,IF(OR(BH309="Hired",BH309="Not now"),0,1))</f>
        <v/>
      </c>
      <c r="BJ309" s="22">
        <f>IF(AT309="","",IF(COUNTIF(AN309:AQ309,"No")&gt;0,"Has a No",IF(COUNTIF(AN309:AQ309,"Yes")=4,"All yes","Still checking")))</f>
        <v/>
      </c>
      <c r="BK309" s="22">
        <f>IF(AT309="","",IF(AND(BH309="New",NOT(ISNUMBER(AM309)),ISNUMBER(BG309)),IF(Pipeline!$M$14-INT(BG309)&gt;Pipeline!$M$15,"Reply due",""),""))</f>
        <v/>
      </c>
      <c r="BL309" s="22">
        <f>IF(AT309="","",IF(AND(ISNUMBER(AM309),ISNUMBER(BG309)),MAX(0,AM309-INT(BG309)),""))</f>
        <v/>
      </c>
      <c r="BM309" s="22">
        <f>IF(BI309=0,0,IF(AND(OR('Shift match'!$B$5="",ISNUMBER(SEARCH('Shift match'!$B$5,AY309))),OR('Shift match'!$B$6="",ISNUMBER(SEARCH('Shift match'!$B$6,BA309)))),1,0))</f>
        <v/>
      </c>
      <c r="BN309" s="22">
        <f>IF(BM309=1,SUM($BM$2:BM309),"")</f>
        <v/>
      </c>
      <c r="BO309" s="22">
        <f>IF(AT309="",0,IF(AX309="",0,IF(COUNTIF($AX$2:AX309,AX309)=1,1,0)))</f>
        <v/>
      </c>
      <c r="BP309" s="22">
        <f>IF(BO309=1,SUM($BO$2:BO309),"")</f>
        <v/>
      </c>
    </row>
    <row r="310">
      <c r="AK310" s="19" t="n"/>
      <c r="AL310" s="24" t="n"/>
      <c r="AM310" s="25" t="n"/>
      <c r="AN310" s="24" t="n"/>
      <c r="AO310" s="24" t="n"/>
      <c r="AP310" s="24" t="n"/>
      <c r="AQ310" s="24" t="n"/>
      <c r="AR310" s="24" t="n"/>
      <c r="AS310" s="19" t="n"/>
      <c r="AT310" s="22">
        <f>IFERROR(TRIM(INDEX($A310:$AJ310,MATCH(Lists!$L$2,$A$1:$AJ$1,0))&amp;""),"")</f>
        <v/>
      </c>
      <c r="AU310" s="22">
        <f>IF(AT310="","",IFERROR(TRIM(INDEX($A310:$AJ310,MATCH(Lists!$L$3,$A$1:$AJ$1,0))&amp;""),""))</f>
        <v/>
      </c>
      <c r="AV310" s="22">
        <f>IF(AT310="","",LOWER(IFERROR(TRIM(INDEX($A310:$AJ310,MATCH(Lists!$L$4,$A$1:$AJ$1,0))&amp;""),"")))</f>
        <v/>
      </c>
      <c r="AW310" s="22">
        <f>IF(AT310="","",IFERROR(TRIM(INDEX($A310:$AJ310,MATCH(Lists!$L$5,$A$1:$AJ$1,0))&amp;""),""))</f>
        <v/>
      </c>
      <c r="AX310" s="22">
        <f>IF(AT310="","",IFERROR(TRIM(INDEX($A310:$AJ310,MATCH(Lists!$L$6,$A$1:$AJ$1,0))&amp;""),""))</f>
        <v/>
      </c>
      <c r="AY310" s="22">
        <f>IF(AT310="","",IFERROR(TRIM(INDEX($A310:$AJ310,MATCH(Lists!$L$7,$A$1:$AJ$1,0))&amp;""),""))</f>
        <v/>
      </c>
      <c r="AZ310" s="22">
        <f>IF(AT310="","",IFERROR(TRIM(INDEX($A310:$AJ310,MATCH(Lists!$L$8,$A$1:$AJ$1,0))&amp;""),""))</f>
        <v/>
      </c>
      <c r="BA310" s="22">
        <f>IF(AT310="","",IFERROR(TRIM(INDEX($A310:$AJ310,MATCH(Lists!$L$9,$A$1:$AJ$1,0))&amp;""),""))</f>
        <v/>
      </c>
      <c r="BB310" s="22">
        <f>IF(AT310="","",IFERROR(TRIM(INDEX($A310:$AJ310,MATCH(Lists!$L$10,$A$1:$AJ$1,0))&amp;""),""))</f>
        <v/>
      </c>
      <c r="BC310" s="22">
        <f>IF(AT310="","",IFERROR(TRIM(INDEX($A310:$AJ310,MATCH(Lists!$L$11,$A$1:$AJ$1,0))&amp;""),""))</f>
        <v/>
      </c>
      <c r="BD310" s="22">
        <f>IF(AT310="","",IFERROR(TRIM(INDEX($A310:$AJ310,MATCH(Lists!$L$12,$A$1:$AJ$1,0))&amp;""),""))</f>
        <v/>
      </c>
      <c r="BE310" s="23">
        <f>IF(AT310="","",IFERROR(IF(TRIM(INDEX($A310:$AJ310,MATCH(Lists!$L$13,$A$1:$AJ$1,0))&amp;"")="","",IF(ISNUMBER(INDEX($A310:$AJ310,MATCH(Lists!$L$13,$A$1:$AJ$1,0))),INT(INDEX($A310:$AJ310,MATCH(Lists!$L$13,$A$1:$AJ$1,0))),DATE(VALUE(LEFT(INDEX($A310:$AJ310,MATCH(Lists!$L$13,$A$1:$AJ$1,0)),4)),VALUE(MID(INDEX($A310:$AJ310,MATCH(Lists!$L$13,$A$1:$AJ$1,0)),6,2)),VALUE(MID(INDEX($A310:$AJ310,MATCH(Lists!$L$13,$A$1:$AJ$1,0)),9,2))))),""))</f>
        <v/>
      </c>
      <c r="BF310" s="22">
        <f>IF(AT310="","",IFERROR(TRIM(INDEX($A310:$AJ310,MATCH(Lists!$L$14,$A$1:$AJ$1,0))&amp;""),""))</f>
        <v/>
      </c>
      <c r="BG310" s="23">
        <f>IF(AT310="","",IFERROR(IF(ISNUMBER(INDEX($A310:$AJ310,MATCH(Lists!$L$15,$A$1:$AJ$1,0))),INDEX($A310:$AJ310,MATCH(Lists!$L$15,$A$1:$AJ$1,0)),DATE(VALUE(LEFT(IFERROR(TRIM(INDEX($A310:$AJ310,MATCH(Lists!$L$15,$A$1:$AJ$1,0))&amp;""),""),4)),VALUE(MID(IFERROR(TRIM(INDEX($A310:$AJ310,MATCH(Lists!$L$15,$A$1:$AJ$1,0))&amp;""),""),6,2)),VALUE(MID(IFERROR(TRIM(INDEX($A310:$AJ310,MATCH(Lists!$L$15,$A$1:$AJ$1,0))&amp;""),""),9,2)))+TIME(VALUE(MID(IFERROR(TRIM(INDEX($A310:$AJ310,MATCH(Lists!$L$15,$A$1:$AJ$1,0))&amp;""),""),12,2)),VALUE(MID(IFERROR(TRIM(INDEX($A310:$AJ310,MATCH(Lists!$L$15,$A$1:$AJ$1,0))&amp;""),""),15,2)),VALUE(MID(IFERROR(TRIM(INDEX($A310:$AJ310,MATCH(Lists!$L$15,$A$1:$AJ$1,0))&amp;""),""),18,2)))),""))</f>
        <v/>
      </c>
      <c r="BH310" s="22">
        <f>IF(AT310="","",IF(AL310="","New",AL310))</f>
        <v/>
      </c>
      <c r="BI310" s="22">
        <f>IF(AT310="",0,IF(OR(BH310="Hired",BH310="Not now"),0,1))</f>
        <v/>
      </c>
      <c r="BJ310" s="22">
        <f>IF(AT310="","",IF(COUNTIF(AN310:AQ310,"No")&gt;0,"Has a No",IF(COUNTIF(AN310:AQ310,"Yes")=4,"All yes","Still checking")))</f>
        <v/>
      </c>
      <c r="BK310" s="22">
        <f>IF(AT310="","",IF(AND(BH310="New",NOT(ISNUMBER(AM310)),ISNUMBER(BG310)),IF(Pipeline!$M$14-INT(BG310)&gt;Pipeline!$M$15,"Reply due",""),""))</f>
        <v/>
      </c>
      <c r="BL310" s="22">
        <f>IF(AT310="","",IF(AND(ISNUMBER(AM310),ISNUMBER(BG310)),MAX(0,AM310-INT(BG310)),""))</f>
        <v/>
      </c>
      <c r="BM310" s="22">
        <f>IF(BI310=0,0,IF(AND(OR('Shift match'!$B$5="",ISNUMBER(SEARCH('Shift match'!$B$5,AY310))),OR('Shift match'!$B$6="",ISNUMBER(SEARCH('Shift match'!$B$6,BA310)))),1,0))</f>
        <v/>
      </c>
      <c r="BN310" s="22">
        <f>IF(BM310=1,SUM($BM$2:BM310),"")</f>
        <v/>
      </c>
      <c r="BO310" s="22">
        <f>IF(AT310="",0,IF(AX310="",0,IF(COUNTIF($AX$2:AX310,AX310)=1,1,0)))</f>
        <v/>
      </c>
      <c r="BP310" s="22">
        <f>IF(BO310=1,SUM($BO$2:BO310),"")</f>
        <v/>
      </c>
    </row>
    <row r="311">
      <c r="AK311" s="19" t="n"/>
      <c r="AL311" s="24" t="n"/>
      <c r="AM311" s="25" t="n"/>
      <c r="AN311" s="24" t="n"/>
      <c r="AO311" s="24" t="n"/>
      <c r="AP311" s="24" t="n"/>
      <c r="AQ311" s="24" t="n"/>
      <c r="AR311" s="24" t="n"/>
      <c r="AS311" s="19" t="n"/>
      <c r="AT311" s="22">
        <f>IFERROR(TRIM(INDEX($A311:$AJ311,MATCH(Lists!$L$2,$A$1:$AJ$1,0))&amp;""),"")</f>
        <v/>
      </c>
      <c r="AU311" s="22">
        <f>IF(AT311="","",IFERROR(TRIM(INDEX($A311:$AJ311,MATCH(Lists!$L$3,$A$1:$AJ$1,0))&amp;""),""))</f>
        <v/>
      </c>
      <c r="AV311" s="22">
        <f>IF(AT311="","",LOWER(IFERROR(TRIM(INDEX($A311:$AJ311,MATCH(Lists!$L$4,$A$1:$AJ$1,0))&amp;""),"")))</f>
        <v/>
      </c>
      <c r="AW311" s="22">
        <f>IF(AT311="","",IFERROR(TRIM(INDEX($A311:$AJ311,MATCH(Lists!$L$5,$A$1:$AJ$1,0))&amp;""),""))</f>
        <v/>
      </c>
      <c r="AX311" s="22">
        <f>IF(AT311="","",IFERROR(TRIM(INDEX($A311:$AJ311,MATCH(Lists!$L$6,$A$1:$AJ$1,0))&amp;""),""))</f>
        <v/>
      </c>
      <c r="AY311" s="22">
        <f>IF(AT311="","",IFERROR(TRIM(INDEX($A311:$AJ311,MATCH(Lists!$L$7,$A$1:$AJ$1,0))&amp;""),""))</f>
        <v/>
      </c>
      <c r="AZ311" s="22">
        <f>IF(AT311="","",IFERROR(TRIM(INDEX($A311:$AJ311,MATCH(Lists!$L$8,$A$1:$AJ$1,0))&amp;""),""))</f>
        <v/>
      </c>
      <c r="BA311" s="22">
        <f>IF(AT311="","",IFERROR(TRIM(INDEX($A311:$AJ311,MATCH(Lists!$L$9,$A$1:$AJ$1,0))&amp;""),""))</f>
        <v/>
      </c>
      <c r="BB311" s="22">
        <f>IF(AT311="","",IFERROR(TRIM(INDEX($A311:$AJ311,MATCH(Lists!$L$10,$A$1:$AJ$1,0))&amp;""),""))</f>
        <v/>
      </c>
      <c r="BC311" s="22">
        <f>IF(AT311="","",IFERROR(TRIM(INDEX($A311:$AJ311,MATCH(Lists!$L$11,$A$1:$AJ$1,0))&amp;""),""))</f>
        <v/>
      </c>
      <c r="BD311" s="22">
        <f>IF(AT311="","",IFERROR(TRIM(INDEX($A311:$AJ311,MATCH(Lists!$L$12,$A$1:$AJ$1,0))&amp;""),""))</f>
        <v/>
      </c>
      <c r="BE311" s="23">
        <f>IF(AT311="","",IFERROR(IF(TRIM(INDEX($A311:$AJ311,MATCH(Lists!$L$13,$A$1:$AJ$1,0))&amp;"")="","",IF(ISNUMBER(INDEX($A311:$AJ311,MATCH(Lists!$L$13,$A$1:$AJ$1,0))),INT(INDEX($A311:$AJ311,MATCH(Lists!$L$13,$A$1:$AJ$1,0))),DATE(VALUE(LEFT(INDEX($A311:$AJ311,MATCH(Lists!$L$13,$A$1:$AJ$1,0)),4)),VALUE(MID(INDEX($A311:$AJ311,MATCH(Lists!$L$13,$A$1:$AJ$1,0)),6,2)),VALUE(MID(INDEX($A311:$AJ311,MATCH(Lists!$L$13,$A$1:$AJ$1,0)),9,2))))),""))</f>
        <v/>
      </c>
      <c r="BF311" s="22">
        <f>IF(AT311="","",IFERROR(TRIM(INDEX($A311:$AJ311,MATCH(Lists!$L$14,$A$1:$AJ$1,0))&amp;""),""))</f>
        <v/>
      </c>
      <c r="BG311" s="23">
        <f>IF(AT311="","",IFERROR(IF(ISNUMBER(INDEX($A311:$AJ311,MATCH(Lists!$L$15,$A$1:$AJ$1,0))),INDEX($A311:$AJ311,MATCH(Lists!$L$15,$A$1:$AJ$1,0)),DATE(VALUE(LEFT(IFERROR(TRIM(INDEX($A311:$AJ311,MATCH(Lists!$L$15,$A$1:$AJ$1,0))&amp;""),""),4)),VALUE(MID(IFERROR(TRIM(INDEX($A311:$AJ311,MATCH(Lists!$L$15,$A$1:$AJ$1,0))&amp;""),""),6,2)),VALUE(MID(IFERROR(TRIM(INDEX($A311:$AJ311,MATCH(Lists!$L$15,$A$1:$AJ$1,0))&amp;""),""),9,2)))+TIME(VALUE(MID(IFERROR(TRIM(INDEX($A311:$AJ311,MATCH(Lists!$L$15,$A$1:$AJ$1,0))&amp;""),""),12,2)),VALUE(MID(IFERROR(TRIM(INDEX($A311:$AJ311,MATCH(Lists!$L$15,$A$1:$AJ$1,0))&amp;""),""),15,2)),VALUE(MID(IFERROR(TRIM(INDEX($A311:$AJ311,MATCH(Lists!$L$15,$A$1:$AJ$1,0))&amp;""),""),18,2)))),""))</f>
        <v/>
      </c>
      <c r="BH311" s="22">
        <f>IF(AT311="","",IF(AL311="","New",AL311))</f>
        <v/>
      </c>
      <c r="BI311" s="22">
        <f>IF(AT311="",0,IF(OR(BH311="Hired",BH311="Not now"),0,1))</f>
        <v/>
      </c>
      <c r="BJ311" s="22">
        <f>IF(AT311="","",IF(COUNTIF(AN311:AQ311,"No")&gt;0,"Has a No",IF(COUNTIF(AN311:AQ311,"Yes")=4,"All yes","Still checking")))</f>
        <v/>
      </c>
      <c r="BK311" s="22">
        <f>IF(AT311="","",IF(AND(BH311="New",NOT(ISNUMBER(AM311)),ISNUMBER(BG311)),IF(Pipeline!$M$14-INT(BG311)&gt;Pipeline!$M$15,"Reply due",""),""))</f>
        <v/>
      </c>
      <c r="BL311" s="22">
        <f>IF(AT311="","",IF(AND(ISNUMBER(AM311),ISNUMBER(BG311)),MAX(0,AM311-INT(BG311)),""))</f>
        <v/>
      </c>
      <c r="BM311" s="22">
        <f>IF(BI311=0,0,IF(AND(OR('Shift match'!$B$5="",ISNUMBER(SEARCH('Shift match'!$B$5,AY311))),OR('Shift match'!$B$6="",ISNUMBER(SEARCH('Shift match'!$B$6,BA311)))),1,0))</f>
        <v/>
      </c>
      <c r="BN311" s="22">
        <f>IF(BM311=1,SUM($BM$2:BM311),"")</f>
        <v/>
      </c>
      <c r="BO311" s="22">
        <f>IF(AT311="",0,IF(AX311="",0,IF(COUNTIF($AX$2:AX311,AX311)=1,1,0)))</f>
        <v/>
      </c>
      <c r="BP311" s="22">
        <f>IF(BO311=1,SUM($BO$2:BO311),"")</f>
        <v/>
      </c>
    </row>
    <row r="312">
      <c r="AK312" s="19" t="n"/>
      <c r="AL312" s="24" t="n"/>
      <c r="AM312" s="25" t="n"/>
      <c r="AN312" s="24" t="n"/>
      <c r="AO312" s="24" t="n"/>
      <c r="AP312" s="24" t="n"/>
      <c r="AQ312" s="24" t="n"/>
      <c r="AR312" s="24" t="n"/>
      <c r="AS312" s="19" t="n"/>
      <c r="AT312" s="22">
        <f>IFERROR(TRIM(INDEX($A312:$AJ312,MATCH(Lists!$L$2,$A$1:$AJ$1,0))&amp;""),"")</f>
        <v/>
      </c>
      <c r="AU312" s="22">
        <f>IF(AT312="","",IFERROR(TRIM(INDEX($A312:$AJ312,MATCH(Lists!$L$3,$A$1:$AJ$1,0))&amp;""),""))</f>
        <v/>
      </c>
      <c r="AV312" s="22">
        <f>IF(AT312="","",LOWER(IFERROR(TRIM(INDEX($A312:$AJ312,MATCH(Lists!$L$4,$A$1:$AJ$1,0))&amp;""),"")))</f>
        <v/>
      </c>
      <c r="AW312" s="22">
        <f>IF(AT312="","",IFERROR(TRIM(INDEX($A312:$AJ312,MATCH(Lists!$L$5,$A$1:$AJ$1,0))&amp;""),""))</f>
        <v/>
      </c>
      <c r="AX312" s="22">
        <f>IF(AT312="","",IFERROR(TRIM(INDEX($A312:$AJ312,MATCH(Lists!$L$6,$A$1:$AJ$1,0))&amp;""),""))</f>
        <v/>
      </c>
      <c r="AY312" s="22">
        <f>IF(AT312="","",IFERROR(TRIM(INDEX($A312:$AJ312,MATCH(Lists!$L$7,$A$1:$AJ$1,0))&amp;""),""))</f>
        <v/>
      </c>
      <c r="AZ312" s="22">
        <f>IF(AT312="","",IFERROR(TRIM(INDEX($A312:$AJ312,MATCH(Lists!$L$8,$A$1:$AJ$1,0))&amp;""),""))</f>
        <v/>
      </c>
      <c r="BA312" s="22">
        <f>IF(AT312="","",IFERROR(TRIM(INDEX($A312:$AJ312,MATCH(Lists!$L$9,$A$1:$AJ$1,0))&amp;""),""))</f>
        <v/>
      </c>
      <c r="BB312" s="22">
        <f>IF(AT312="","",IFERROR(TRIM(INDEX($A312:$AJ312,MATCH(Lists!$L$10,$A$1:$AJ$1,0))&amp;""),""))</f>
        <v/>
      </c>
      <c r="BC312" s="22">
        <f>IF(AT312="","",IFERROR(TRIM(INDEX($A312:$AJ312,MATCH(Lists!$L$11,$A$1:$AJ$1,0))&amp;""),""))</f>
        <v/>
      </c>
      <c r="BD312" s="22">
        <f>IF(AT312="","",IFERROR(TRIM(INDEX($A312:$AJ312,MATCH(Lists!$L$12,$A$1:$AJ$1,0))&amp;""),""))</f>
        <v/>
      </c>
      <c r="BE312" s="23">
        <f>IF(AT312="","",IFERROR(IF(TRIM(INDEX($A312:$AJ312,MATCH(Lists!$L$13,$A$1:$AJ$1,0))&amp;"")="","",IF(ISNUMBER(INDEX($A312:$AJ312,MATCH(Lists!$L$13,$A$1:$AJ$1,0))),INT(INDEX($A312:$AJ312,MATCH(Lists!$L$13,$A$1:$AJ$1,0))),DATE(VALUE(LEFT(INDEX($A312:$AJ312,MATCH(Lists!$L$13,$A$1:$AJ$1,0)),4)),VALUE(MID(INDEX($A312:$AJ312,MATCH(Lists!$L$13,$A$1:$AJ$1,0)),6,2)),VALUE(MID(INDEX($A312:$AJ312,MATCH(Lists!$L$13,$A$1:$AJ$1,0)),9,2))))),""))</f>
        <v/>
      </c>
      <c r="BF312" s="22">
        <f>IF(AT312="","",IFERROR(TRIM(INDEX($A312:$AJ312,MATCH(Lists!$L$14,$A$1:$AJ$1,0))&amp;""),""))</f>
        <v/>
      </c>
      <c r="BG312" s="23">
        <f>IF(AT312="","",IFERROR(IF(ISNUMBER(INDEX($A312:$AJ312,MATCH(Lists!$L$15,$A$1:$AJ$1,0))),INDEX($A312:$AJ312,MATCH(Lists!$L$15,$A$1:$AJ$1,0)),DATE(VALUE(LEFT(IFERROR(TRIM(INDEX($A312:$AJ312,MATCH(Lists!$L$15,$A$1:$AJ$1,0))&amp;""),""),4)),VALUE(MID(IFERROR(TRIM(INDEX($A312:$AJ312,MATCH(Lists!$L$15,$A$1:$AJ$1,0))&amp;""),""),6,2)),VALUE(MID(IFERROR(TRIM(INDEX($A312:$AJ312,MATCH(Lists!$L$15,$A$1:$AJ$1,0))&amp;""),""),9,2)))+TIME(VALUE(MID(IFERROR(TRIM(INDEX($A312:$AJ312,MATCH(Lists!$L$15,$A$1:$AJ$1,0))&amp;""),""),12,2)),VALUE(MID(IFERROR(TRIM(INDEX($A312:$AJ312,MATCH(Lists!$L$15,$A$1:$AJ$1,0))&amp;""),""),15,2)),VALUE(MID(IFERROR(TRIM(INDEX($A312:$AJ312,MATCH(Lists!$L$15,$A$1:$AJ$1,0))&amp;""),""),18,2)))),""))</f>
        <v/>
      </c>
      <c r="BH312" s="22">
        <f>IF(AT312="","",IF(AL312="","New",AL312))</f>
        <v/>
      </c>
      <c r="BI312" s="22">
        <f>IF(AT312="",0,IF(OR(BH312="Hired",BH312="Not now"),0,1))</f>
        <v/>
      </c>
      <c r="BJ312" s="22">
        <f>IF(AT312="","",IF(COUNTIF(AN312:AQ312,"No")&gt;0,"Has a No",IF(COUNTIF(AN312:AQ312,"Yes")=4,"All yes","Still checking")))</f>
        <v/>
      </c>
      <c r="BK312" s="22">
        <f>IF(AT312="","",IF(AND(BH312="New",NOT(ISNUMBER(AM312)),ISNUMBER(BG312)),IF(Pipeline!$M$14-INT(BG312)&gt;Pipeline!$M$15,"Reply due",""),""))</f>
        <v/>
      </c>
      <c r="BL312" s="22">
        <f>IF(AT312="","",IF(AND(ISNUMBER(AM312),ISNUMBER(BG312)),MAX(0,AM312-INT(BG312)),""))</f>
        <v/>
      </c>
      <c r="BM312" s="22">
        <f>IF(BI312=0,0,IF(AND(OR('Shift match'!$B$5="",ISNUMBER(SEARCH('Shift match'!$B$5,AY312))),OR('Shift match'!$B$6="",ISNUMBER(SEARCH('Shift match'!$B$6,BA312)))),1,0))</f>
        <v/>
      </c>
      <c r="BN312" s="22">
        <f>IF(BM312=1,SUM($BM$2:BM312),"")</f>
        <v/>
      </c>
      <c r="BO312" s="22">
        <f>IF(AT312="",0,IF(AX312="",0,IF(COUNTIF($AX$2:AX312,AX312)=1,1,0)))</f>
        <v/>
      </c>
      <c r="BP312" s="22">
        <f>IF(BO312=1,SUM($BO$2:BO312),"")</f>
        <v/>
      </c>
    </row>
    <row r="313">
      <c r="AK313" s="19" t="n"/>
      <c r="AL313" s="24" t="n"/>
      <c r="AM313" s="25" t="n"/>
      <c r="AN313" s="24" t="n"/>
      <c r="AO313" s="24" t="n"/>
      <c r="AP313" s="24" t="n"/>
      <c r="AQ313" s="24" t="n"/>
      <c r="AR313" s="24" t="n"/>
      <c r="AS313" s="19" t="n"/>
      <c r="AT313" s="22">
        <f>IFERROR(TRIM(INDEX($A313:$AJ313,MATCH(Lists!$L$2,$A$1:$AJ$1,0))&amp;""),"")</f>
        <v/>
      </c>
      <c r="AU313" s="22">
        <f>IF(AT313="","",IFERROR(TRIM(INDEX($A313:$AJ313,MATCH(Lists!$L$3,$A$1:$AJ$1,0))&amp;""),""))</f>
        <v/>
      </c>
      <c r="AV313" s="22">
        <f>IF(AT313="","",LOWER(IFERROR(TRIM(INDEX($A313:$AJ313,MATCH(Lists!$L$4,$A$1:$AJ$1,0))&amp;""),"")))</f>
        <v/>
      </c>
      <c r="AW313" s="22">
        <f>IF(AT313="","",IFERROR(TRIM(INDEX($A313:$AJ313,MATCH(Lists!$L$5,$A$1:$AJ$1,0))&amp;""),""))</f>
        <v/>
      </c>
      <c r="AX313" s="22">
        <f>IF(AT313="","",IFERROR(TRIM(INDEX($A313:$AJ313,MATCH(Lists!$L$6,$A$1:$AJ$1,0))&amp;""),""))</f>
        <v/>
      </c>
      <c r="AY313" s="22">
        <f>IF(AT313="","",IFERROR(TRIM(INDEX($A313:$AJ313,MATCH(Lists!$L$7,$A$1:$AJ$1,0))&amp;""),""))</f>
        <v/>
      </c>
      <c r="AZ313" s="22">
        <f>IF(AT313="","",IFERROR(TRIM(INDEX($A313:$AJ313,MATCH(Lists!$L$8,$A$1:$AJ$1,0))&amp;""),""))</f>
        <v/>
      </c>
      <c r="BA313" s="22">
        <f>IF(AT313="","",IFERROR(TRIM(INDEX($A313:$AJ313,MATCH(Lists!$L$9,$A$1:$AJ$1,0))&amp;""),""))</f>
        <v/>
      </c>
      <c r="BB313" s="22">
        <f>IF(AT313="","",IFERROR(TRIM(INDEX($A313:$AJ313,MATCH(Lists!$L$10,$A$1:$AJ$1,0))&amp;""),""))</f>
        <v/>
      </c>
      <c r="BC313" s="22">
        <f>IF(AT313="","",IFERROR(TRIM(INDEX($A313:$AJ313,MATCH(Lists!$L$11,$A$1:$AJ$1,0))&amp;""),""))</f>
        <v/>
      </c>
      <c r="BD313" s="22">
        <f>IF(AT313="","",IFERROR(TRIM(INDEX($A313:$AJ313,MATCH(Lists!$L$12,$A$1:$AJ$1,0))&amp;""),""))</f>
        <v/>
      </c>
      <c r="BE313" s="23">
        <f>IF(AT313="","",IFERROR(IF(TRIM(INDEX($A313:$AJ313,MATCH(Lists!$L$13,$A$1:$AJ$1,0))&amp;"")="","",IF(ISNUMBER(INDEX($A313:$AJ313,MATCH(Lists!$L$13,$A$1:$AJ$1,0))),INT(INDEX($A313:$AJ313,MATCH(Lists!$L$13,$A$1:$AJ$1,0))),DATE(VALUE(LEFT(INDEX($A313:$AJ313,MATCH(Lists!$L$13,$A$1:$AJ$1,0)),4)),VALUE(MID(INDEX($A313:$AJ313,MATCH(Lists!$L$13,$A$1:$AJ$1,0)),6,2)),VALUE(MID(INDEX($A313:$AJ313,MATCH(Lists!$L$13,$A$1:$AJ$1,0)),9,2))))),""))</f>
        <v/>
      </c>
      <c r="BF313" s="22">
        <f>IF(AT313="","",IFERROR(TRIM(INDEX($A313:$AJ313,MATCH(Lists!$L$14,$A$1:$AJ$1,0))&amp;""),""))</f>
        <v/>
      </c>
      <c r="BG313" s="23">
        <f>IF(AT313="","",IFERROR(IF(ISNUMBER(INDEX($A313:$AJ313,MATCH(Lists!$L$15,$A$1:$AJ$1,0))),INDEX($A313:$AJ313,MATCH(Lists!$L$15,$A$1:$AJ$1,0)),DATE(VALUE(LEFT(IFERROR(TRIM(INDEX($A313:$AJ313,MATCH(Lists!$L$15,$A$1:$AJ$1,0))&amp;""),""),4)),VALUE(MID(IFERROR(TRIM(INDEX($A313:$AJ313,MATCH(Lists!$L$15,$A$1:$AJ$1,0))&amp;""),""),6,2)),VALUE(MID(IFERROR(TRIM(INDEX($A313:$AJ313,MATCH(Lists!$L$15,$A$1:$AJ$1,0))&amp;""),""),9,2)))+TIME(VALUE(MID(IFERROR(TRIM(INDEX($A313:$AJ313,MATCH(Lists!$L$15,$A$1:$AJ$1,0))&amp;""),""),12,2)),VALUE(MID(IFERROR(TRIM(INDEX($A313:$AJ313,MATCH(Lists!$L$15,$A$1:$AJ$1,0))&amp;""),""),15,2)),VALUE(MID(IFERROR(TRIM(INDEX($A313:$AJ313,MATCH(Lists!$L$15,$A$1:$AJ$1,0))&amp;""),""),18,2)))),""))</f>
        <v/>
      </c>
      <c r="BH313" s="22">
        <f>IF(AT313="","",IF(AL313="","New",AL313))</f>
        <v/>
      </c>
      <c r="BI313" s="22">
        <f>IF(AT313="",0,IF(OR(BH313="Hired",BH313="Not now"),0,1))</f>
        <v/>
      </c>
      <c r="BJ313" s="22">
        <f>IF(AT313="","",IF(COUNTIF(AN313:AQ313,"No")&gt;0,"Has a No",IF(COUNTIF(AN313:AQ313,"Yes")=4,"All yes","Still checking")))</f>
        <v/>
      </c>
      <c r="BK313" s="22">
        <f>IF(AT313="","",IF(AND(BH313="New",NOT(ISNUMBER(AM313)),ISNUMBER(BG313)),IF(Pipeline!$M$14-INT(BG313)&gt;Pipeline!$M$15,"Reply due",""),""))</f>
        <v/>
      </c>
      <c r="BL313" s="22">
        <f>IF(AT313="","",IF(AND(ISNUMBER(AM313),ISNUMBER(BG313)),MAX(0,AM313-INT(BG313)),""))</f>
        <v/>
      </c>
      <c r="BM313" s="22">
        <f>IF(BI313=0,0,IF(AND(OR('Shift match'!$B$5="",ISNUMBER(SEARCH('Shift match'!$B$5,AY313))),OR('Shift match'!$B$6="",ISNUMBER(SEARCH('Shift match'!$B$6,BA313)))),1,0))</f>
        <v/>
      </c>
      <c r="BN313" s="22">
        <f>IF(BM313=1,SUM($BM$2:BM313),"")</f>
        <v/>
      </c>
      <c r="BO313" s="22">
        <f>IF(AT313="",0,IF(AX313="",0,IF(COUNTIF($AX$2:AX313,AX313)=1,1,0)))</f>
        <v/>
      </c>
      <c r="BP313" s="22">
        <f>IF(BO313=1,SUM($BO$2:BO313),"")</f>
        <v/>
      </c>
    </row>
    <row r="314">
      <c r="AK314" s="19" t="n"/>
      <c r="AL314" s="24" t="n"/>
      <c r="AM314" s="25" t="n"/>
      <c r="AN314" s="24" t="n"/>
      <c r="AO314" s="24" t="n"/>
      <c r="AP314" s="24" t="n"/>
      <c r="AQ314" s="24" t="n"/>
      <c r="AR314" s="24" t="n"/>
      <c r="AS314" s="19" t="n"/>
      <c r="AT314" s="22">
        <f>IFERROR(TRIM(INDEX($A314:$AJ314,MATCH(Lists!$L$2,$A$1:$AJ$1,0))&amp;""),"")</f>
        <v/>
      </c>
      <c r="AU314" s="22">
        <f>IF(AT314="","",IFERROR(TRIM(INDEX($A314:$AJ314,MATCH(Lists!$L$3,$A$1:$AJ$1,0))&amp;""),""))</f>
        <v/>
      </c>
      <c r="AV314" s="22">
        <f>IF(AT314="","",LOWER(IFERROR(TRIM(INDEX($A314:$AJ314,MATCH(Lists!$L$4,$A$1:$AJ$1,0))&amp;""),"")))</f>
        <v/>
      </c>
      <c r="AW314" s="22">
        <f>IF(AT314="","",IFERROR(TRIM(INDEX($A314:$AJ314,MATCH(Lists!$L$5,$A$1:$AJ$1,0))&amp;""),""))</f>
        <v/>
      </c>
      <c r="AX314" s="22">
        <f>IF(AT314="","",IFERROR(TRIM(INDEX($A314:$AJ314,MATCH(Lists!$L$6,$A$1:$AJ$1,0))&amp;""),""))</f>
        <v/>
      </c>
      <c r="AY314" s="22">
        <f>IF(AT314="","",IFERROR(TRIM(INDEX($A314:$AJ314,MATCH(Lists!$L$7,$A$1:$AJ$1,0))&amp;""),""))</f>
        <v/>
      </c>
      <c r="AZ314" s="22">
        <f>IF(AT314="","",IFERROR(TRIM(INDEX($A314:$AJ314,MATCH(Lists!$L$8,$A$1:$AJ$1,0))&amp;""),""))</f>
        <v/>
      </c>
      <c r="BA314" s="22">
        <f>IF(AT314="","",IFERROR(TRIM(INDEX($A314:$AJ314,MATCH(Lists!$L$9,$A$1:$AJ$1,0))&amp;""),""))</f>
        <v/>
      </c>
      <c r="BB314" s="22">
        <f>IF(AT314="","",IFERROR(TRIM(INDEX($A314:$AJ314,MATCH(Lists!$L$10,$A$1:$AJ$1,0))&amp;""),""))</f>
        <v/>
      </c>
      <c r="BC314" s="22">
        <f>IF(AT314="","",IFERROR(TRIM(INDEX($A314:$AJ314,MATCH(Lists!$L$11,$A$1:$AJ$1,0))&amp;""),""))</f>
        <v/>
      </c>
      <c r="BD314" s="22">
        <f>IF(AT314="","",IFERROR(TRIM(INDEX($A314:$AJ314,MATCH(Lists!$L$12,$A$1:$AJ$1,0))&amp;""),""))</f>
        <v/>
      </c>
      <c r="BE314" s="23">
        <f>IF(AT314="","",IFERROR(IF(TRIM(INDEX($A314:$AJ314,MATCH(Lists!$L$13,$A$1:$AJ$1,0))&amp;"")="","",IF(ISNUMBER(INDEX($A314:$AJ314,MATCH(Lists!$L$13,$A$1:$AJ$1,0))),INT(INDEX($A314:$AJ314,MATCH(Lists!$L$13,$A$1:$AJ$1,0))),DATE(VALUE(LEFT(INDEX($A314:$AJ314,MATCH(Lists!$L$13,$A$1:$AJ$1,0)),4)),VALUE(MID(INDEX($A314:$AJ314,MATCH(Lists!$L$13,$A$1:$AJ$1,0)),6,2)),VALUE(MID(INDEX($A314:$AJ314,MATCH(Lists!$L$13,$A$1:$AJ$1,0)),9,2))))),""))</f>
        <v/>
      </c>
      <c r="BF314" s="22">
        <f>IF(AT314="","",IFERROR(TRIM(INDEX($A314:$AJ314,MATCH(Lists!$L$14,$A$1:$AJ$1,0))&amp;""),""))</f>
        <v/>
      </c>
      <c r="BG314" s="23">
        <f>IF(AT314="","",IFERROR(IF(ISNUMBER(INDEX($A314:$AJ314,MATCH(Lists!$L$15,$A$1:$AJ$1,0))),INDEX($A314:$AJ314,MATCH(Lists!$L$15,$A$1:$AJ$1,0)),DATE(VALUE(LEFT(IFERROR(TRIM(INDEX($A314:$AJ314,MATCH(Lists!$L$15,$A$1:$AJ$1,0))&amp;""),""),4)),VALUE(MID(IFERROR(TRIM(INDEX($A314:$AJ314,MATCH(Lists!$L$15,$A$1:$AJ$1,0))&amp;""),""),6,2)),VALUE(MID(IFERROR(TRIM(INDEX($A314:$AJ314,MATCH(Lists!$L$15,$A$1:$AJ$1,0))&amp;""),""),9,2)))+TIME(VALUE(MID(IFERROR(TRIM(INDEX($A314:$AJ314,MATCH(Lists!$L$15,$A$1:$AJ$1,0))&amp;""),""),12,2)),VALUE(MID(IFERROR(TRIM(INDEX($A314:$AJ314,MATCH(Lists!$L$15,$A$1:$AJ$1,0))&amp;""),""),15,2)),VALUE(MID(IFERROR(TRIM(INDEX($A314:$AJ314,MATCH(Lists!$L$15,$A$1:$AJ$1,0))&amp;""),""),18,2)))),""))</f>
        <v/>
      </c>
      <c r="BH314" s="22">
        <f>IF(AT314="","",IF(AL314="","New",AL314))</f>
        <v/>
      </c>
      <c r="BI314" s="22">
        <f>IF(AT314="",0,IF(OR(BH314="Hired",BH314="Not now"),0,1))</f>
        <v/>
      </c>
      <c r="BJ314" s="22">
        <f>IF(AT314="","",IF(COUNTIF(AN314:AQ314,"No")&gt;0,"Has a No",IF(COUNTIF(AN314:AQ314,"Yes")=4,"All yes","Still checking")))</f>
        <v/>
      </c>
      <c r="BK314" s="22">
        <f>IF(AT314="","",IF(AND(BH314="New",NOT(ISNUMBER(AM314)),ISNUMBER(BG314)),IF(Pipeline!$M$14-INT(BG314)&gt;Pipeline!$M$15,"Reply due",""),""))</f>
        <v/>
      </c>
      <c r="BL314" s="22">
        <f>IF(AT314="","",IF(AND(ISNUMBER(AM314),ISNUMBER(BG314)),MAX(0,AM314-INT(BG314)),""))</f>
        <v/>
      </c>
      <c r="BM314" s="22">
        <f>IF(BI314=0,0,IF(AND(OR('Shift match'!$B$5="",ISNUMBER(SEARCH('Shift match'!$B$5,AY314))),OR('Shift match'!$B$6="",ISNUMBER(SEARCH('Shift match'!$B$6,BA314)))),1,0))</f>
        <v/>
      </c>
      <c r="BN314" s="22">
        <f>IF(BM314=1,SUM($BM$2:BM314),"")</f>
        <v/>
      </c>
      <c r="BO314" s="22">
        <f>IF(AT314="",0,IF(AX314="",0,IF(COUNTIF($AX$2:AX314,AX314)=1,1,0)))</f>
        <v/>
      </c>
      <c r="BP314" s="22">
        <f>IF(BO314=1,SUM($BO$2:BO314),"")</f>
        <v/>
      </c>
    </row>
    <row r="315">
      <c r="AK315" s="19" t="n"/>
      <c r="AL315" s="24" t="n"/>
      <c r="AM315" s="25" t="n"/>
      <c r="AN315" s="24" t="n"/>
      <c r="AO315" s="24" t="n"/>
      <c r="AP315" s="24" t="n"/>
      <c r="AQ315" s="24" t="n"/>
      <c r="AR315" s="24" t="n"/>
      <c r="AS315" s="19" t="n"/>
      <c r="AT315" s="22">
        <f>IFERROR(TRIM(INDEX($A315:$AJ315,MATCH(Lists!$L$2,$A$1:$AJ$1,0))&amp;""),"")</f>
        <v/>
      </c>
      <c r="AU315" s="22">
        <f>IF(AT315="","",IFERROR(TRIM(INDEX($A315:$AJ315,MATCH(Lists!$L$3,$A$1:$AJ$1,0))&amp;""),""))</f>
        <v/>
      </c>
      <c r="AV315" s="22">
        <f>IF(AT315="","",LOWER(IFERROR(TRIM(INDEX($A315:$AJ315,MATCH(Lists!$L$4,$A$1:$AJ$1,0))&amp;""),"")))</f>
        <v/>
      </c>
      <c r="AW315" s="22">
        <f>IF(AT315="","",IFERROR(TRIM(INDEX($A315:$AJ315,MATCH(Lists!$L$5,$A$1:$AJ$1,0))&amp;""),""))</f>
        <v/>
      </c>
      <c r="AX315" s="22">
        <f>IF(AT315="","",IFERROR(TRIM(INDEX($A315:$AJ315,MATCH(Lists!$L$6,$A$1:$AJ$1,0))&amp;""),""))</f>
        <v/>
      </c>
      <c r="AY315" s="22">
        <f>IF(AT315="","",IFERROR(TRIM(INDEX($A315:$AJ315,MATCH(Lists!$L$7,$A$1:$AJ$1,0))&amp;""),""))</f>
        <v/>
      </c>
      <c r="AZ315" s="22">
        <f>IF(AT315="","",IFERROR(TRIM(INDEX($A315:$AJ315,MATCH(Lists!$L$8,$A$1:$AJ$1,0))&amp;""),""))</f>
        <v/>
      </c>
      <c r="BA315" s="22">
        <f>IF(AT315="","",IFERROR(TRIM(INDEX($A315:$AJ315,MATCH(Lists!$L$9,$A$1:$AJ$1,0))&amp;""),""))</f>
        <v/>
      </c>
      <c r="BB315" s="22">
        <f>IF(AT315="","",IFERROR(TRIM(INDEX($A315:$AJ315,MATCH(Lists!$L$10,$A$1:$AJ$1,0))&amp;""),""))</f>
        <v/>
      </c>
      <c r="BC315" s="22">
        <f>IF(AT315="","",IFERROR(TRIM(INDEX($A315:$AJ315,MATCH(Lists!$L$11,$A$1:$AJ$1,0))&amp;""),""))</f>
        <v/>
      </c>
      <c r="BD315" s="22">
        <f>IF(AT315="","",IFERROR(TRIM(INDEX($A315:$AJ315,MATCH(Lists!$L$12,$A$1:$AJ$1,0))&amp;""),""))</f>
        <v/>
      </c>
      <c r="BE315" s="23">
        <f>IF(AT315="","",IFERROR(IF(TRIM(INDEX($A315:$AJ315,MATCH(Lists!$L$13,$A$1:$AJ$1,0))&amp;"")="","",IF(ISNUMBER(INDEX($A315:$AJ315,MATCH(Lists!$L$13,$A$1:$AJ$1,0))),INT(INDEX($A315:$AJ315,MATCH(Lists!$L$13,$A$1:$AJ$1,0))),DATE(VALUE(LEFT(INDEX($A315:$AJ315,MATCH(Lists!$L$13,$A$1:$AJ$1,0)),4)),VALUE(MID(INDEX($A315:$AJ315,MATCH(Lists!$L$13,$A$1:$AJ$1,0)),6,2)),VALUE(MID(INDEX($A315:$AJ315,MATCH(Lists!$L$13,$A$1:$AJ$1,0)),9,2))))),""))</f>
        <v/>
      </c>
      <c r="BF315" s="22">
        <f>IF(AT315="","",IFERROR(TRIM(INDEX($A315:$AJ315,MATCH(Lists!$L$14,$A$1:$AJ$1,0))&amp;""),""))</f>
        <v/>
      </c>
      <c r="BG315" s="23">
        <f>IF(AT315="","",IFERROR(IF(ISNUMBER(INDEX($A315:$AJ315,MATCH(Lists!$L$15,$A$1:$AJ$1,0))),INDEX($A315:$AJ315,MATCH(Lists!$L$15,$A$1:$AJ$1,0)),DATE(VALUE(LEFT(IFERROR(TRIM(INDEX($A315:$AJ315,MATCH(Lists!$L$15,$A$1:$AJ$1,0))&amp;""),""),4)),VALUE(MID(IFERROR(TRIM(INDEX($A315:$AJ315,MATCH(Lists!$L$15,$A$1:$AJ$1,0))&amp;""),""),6,2)),VALUE(MID(IFERROR(TRIM(INDEX($A315:$AJ315,MATCH(Lists!$L$15,$A$1:$AJ$1,0))&amp;""),""),9,2)))+TIME(VALUE(MID(IFERROR(TRIM(INDEX($A315:$AJ315,MATCH(Lists!$L$15,$A$1:$AJ$1,0))&amp;""),""),12,2)),VALUE(MID(IFERROR(TRIM(INDEX($A315:$AJ315,MATCH(Lists!$L$15,$A$1:$AJ$1,0))&amp;""),""),15,2)),VALUE(MID(IFERROR(TRIM(INDEX($A315:$AJ315,MATCH(Lists!$L$15,$A$1:$AJ$1,0))&amp;""),""),18,2)))),""))</f>
        <v/>
      </c>
      <c r="BH315" s="22">
        <f>IF(AT315="","",IF(AL315="","New",AL315))</f>
        <v/>
      </c>
      <c r="BI315" s="22">
        <f>IF(AT315="",0,IF(OR(BH315="Hired",BH315="Not now"),0,1))</f>
        <v/>
      </c>
      <c r="BJ315" s="22">
        <f>IF(AT315="","",IF(COUNTIF(AN315:AQ315,"No")&gt;0,"Has a No",IF(COUNTIF(AN315:AQ315,"Yes")=4,"All yes","Still checking")))</f>
        <v/>
      </c>
      <c r="BK315" s="22">
        <f>IF(AT315="","",IF(AND(BH315="New",NOT(ISNUMBER(AM315)),ISNUMBER(BG315)),IF(Pipeline!$M$14-INT(BG315)&gt;Pipeline!$M$15,"Reply due",""),""))</f>
        <v/>
      </c>
      <c r="BL315" s="22">
        <f>IF(AT315="","",IF(AND(ISNUMBER(AM315),ISNUMBER(BG315)),MAX(0,AM315-INT(BG315)),""))</f>
        <v/>
      </c>
      <c r="BM315" s="22">
        <f>IF(BI315=0,0,IF(AND(OR('Shift match'!$B$5="",ISNUMBER(SEARCH('Shift match'!$B$5,AY315))),OR('Shift match'!$B$6="",ISNUMBER(SEARCH('Shift match'!$B$6,BA315)))),1,0))</f>
        <v/>
      </c>
      <c r="BN315" s="22">
        <f>IF(BM315=1,SUM($BM$2:BM315),"")</f>
        <v/>
      </c>
      <c r="BO315" s="22">
        <f>IF(AT315="",0,IF(AX315="",0,IF(COUNTIF($AX$2:AX315,AX315)=1,1,0)))</f>
        <v/>
      </c>
      <c r="BP315" s="22">
        <f>IF(BO315=1,SUM($BO$2:BO315),"")</f>
        <v/>
      </c>
    </row>
    <row r="316">
      <c r="AK316" s="19" t="n"/>
      <c r="AL316" s="24" t="n"/>
      <c r="AM316" s="25" t="n"/>
      <c r="AN316" s="24" t="n"/>
      <c r="AO316" s="24" t="n"/>
      <c r="AP316" s="24" t="n"/>
      <c r="AQ316" s="24" t="n"/>
      <c r="AR316" s="24" t="n"/>
      <c r="AS316" s="19" t="n"/>
      <c r="AT316" s="22">
        <f>IFERROR(TRIM(INDEX($A316:$AJ316,MATCH(Lists!$L$2,$A$1:$AJ$1,0))&amp;""),"")</f>
        <v/>
      </c>
      <c r="AU316" s="22">
        <f>IF(AT316="","",IFERROR(TRIM(INDEX($A316:$AJ316,MATCH(Lists!$L$3,$A$1:$AJ$1,0))&amp;""),""))</f>
        <v/>
      </c>
      <c r="AV316" s="22">
        <f>IF(AT316="","",LOWER(IFERROR(TRIM(INDEX($A316:$AJ316,MATCH(Lists!$L$4,$A$1:$AJ$1,0))&amp;""),"")))</f>
        <v/>
      </c>
      <c r="AW316" s="22">
        <f>IF(AT316="","",IFERROR(TRIM(INDEX($A316:$AJ316,MATCH(Lists!$L$5,$A$1:$AJ$1,0))&amp;""),""))</f>
        <v/>
      </c>
      <c r="AX316" s="22">
        <f>IF(AT316="","",IFERROR(TRIM(INDEX($A316:$AJ316,MATCH(Lists!$L$6,$A$1:$AJ$1,0))&amp;""),""))</f>
        <v/>
      </c>
      <c r="AY316" s="22">
        <f>IF(AT316="","",IFERROR(TRIM(INDEX($A316:$AJ316,MATCH(Lists!$L$7,$A$1:$AJ$1,0))&amp;""),""))</f>
        <v/>
      </c>
      <c r="AZ316" s="22">
        <f>IF(AT316="","",IFERROR(TRIM(INDEX($A316:$AJ316,MATCH(Lists!$L$8,$A$1:$AJ$1,0))&amp;""),""))</f>
        <v/>
      </c>
      <c r="BA316" s="22">
        <f>IF(AT316="","",IFERROR(TRIM(INDEX($A316:$AJ316,MATCH(Lists!$L$9,$A$1:$AJ$1,0))&amp;""),""))</f>
        <v/>
      </c>
      <c r="BB316" s="22">
        <f>IF(AT316="","",IFERROR(TRIM(INDEX($A316:$AJ316,MATCH(Lists!$L$10,$A$1:$AJ$1,0))&amp;""),""))</f>
        <v/>
      </c>
      <c r="BC316" s="22">
        <f>IF(AT316="","",IFERROR(TRIM(INDEX($A316:$AJ316,MATCH(Lists!$L$11,$A$1:$AJ$1,0))&amp;""),""))</f>
        <v/>
      </c>
      <c r="BD316" s="22">
        <f>IF(AT316="","",IFERROR(TRIM(INDEX($A316:$AJ316,MATCH(Lists!$L$12,$A$1:$AJ$1,0))&amp;""),""))</f>
        <v/>
      </c>
      <c r="BE316" s="23">
        <f>IF(AT316="","",IFERROR(IF(TRIM(INDEX($A316:$AJ316,MATCH(Lists!$L$13,$A$1:$AJ$1,0))&amp;"")="","",IF(ISNUMBER(INDEX($A316:$AJ316,MATCH(Lists!$L$13,$A$1:$AJ$1,0))),INT(INDEX($A316:$AJ316,MATCH(Lists!$L$13,$A$1:$AJ$1,0))),DATE(VALUE(LEFT(INDEX($A316:$AJ316,MATCH(Lists!$L$13,$A$1:$AJ$1,0)),4)),VALUE(MID(INDEX($A316:$AJ316,MATCH(Lists!$L$13,$A$1:$AJ$1,0)),6,2)),VALUE(MID(INDEX($A316:$AJ316,MATCH(Lists!$L$13,$A$1:$AJ$1,0)),9,2))))),""))</f>
        <v/>
      </c>
      <c r="BF316" s="22">
        <f>IF(AT316="","",IFERROR(TRIM(INDEX($A316:$AJ316,MATCH(Lists!$L$14,$A$1:$AJ$1,0))&amp;""),""))</f>
        <v/>
      </c>
      <c r="BG316" s="23">
        <f>IF(AT316="","",IFERROR(IF(ISNUMBER(INDEX($A316:$AJ316,MATCH(Lists!$L$15,$A$1:$AJ$1,0))),INDEX($A316:$AJ316,MATCH(Lists!$L$15,$A$1:$AJ$1,0)),DATE(VALUE(LEFT(IFERROR(TRIM(INDEX($A316:$AJ316,MATCH(Lists!$L$15,$A$1:$AJ$1,0))&amp;""),""),4)),VALUE(MID(IFERROR(TRIM(INDEX($A316:$AJ316,MATCH(Lists!$L$15,$A$1:$AJ$1,0))&amp;""),""),6,2)),VALUE(MID(IFERROR(TRIM(INDEX($A316:$AJ316,MATCH(Lists!$L$15,$A$1:$AJ$1,0))&amp;""),""),9,2)))+TIME(VALUE(MID(IFERROR(TRIM(INDEX($A316:$AJ316,MATCH(Lists!$L$15,$A$1:$AJ$1,0))&amp;""),""),12,2)),VALUE(MID(IFERROR(TRIM(INDEX($A316:$AJ316,MATCH(Lists!$L$15,$A$1:$AJ$1,0))&amp;""),""),15,2)),VALUE(MID(IFERROR(TRIM(INDEX($A316:$AJ316,MATCH(Lists!$L$15,$A$1:$AJ$1,0))&amp;""),""),18,2)))),""))</f>
        <v/>
      </c>
      <c r="BH316" s="22">
        <f>IF(AT316="","",IF(AL316="","New",AL316))</f>
        <v/>
      </c>
      <c r="BI316" s="22">
        <f>IF(AT316="",0,IF(OR(BH316="Hired",BH316="Not now"),0,1))</f>
        <v/>
      </c>
      <c r="BJ316" s="22">
        <f>IF(AT316="","",IF(COUNTIF(AN316:AQ316,"No")&gt;0,"Has a No",IF(COUNTIF(AN316:AQ316,"Yes")=4,"All yes","Still checking")))</f>
        <v/>
      </c>
      <c r="BK316" s="22">
        <f>IF(AT316="","",IF(AND(BH316="New",NOT(ISNUMBER(AM316)),ISNUMBER(BG316)),IF(Pipeline!$M$14-INT(BG316)&gt;Pipeline!$M$15,"Reply due",""),""))</f>
        <v/>
      </c>
      <c r="BL316" s="22">
        <f>IF(AT316="","",IF(AND(ISNUMBER(AM316),ISNUMBER(BG316)),MAX(0,AM316-INT(BG316)),""))</f>
        <v/>
      </c>
      <c r="BM316" s="22">
        <f>IF(BI316=0,0,IF(AND(OR('Shift match'!$B$5="",ISNUMBER(SEARCH('Shift match'!$B$5,AY316))),OR('Shift match'!$B$6="",ISNUMBER(SEARCH('Shift match'!$B$6,BA316)))),1,0))</f>
        <v/>
      </c>
      <c r="BN316" s="22">
        <f>IF(BM316=1,SUM($BM$2:BM316),"")</f>
        <v/>
      </c>
      <c r="BO316" s="22">
        <f>IF(AT316="",0,IF(AX316="",0,IF(COUNTIF($AX$2:AX316,AX316)=1,1,0)))</f>
        <v/>
      </c>
      <c r="BP316" s="22">
        <f>IF(BO316=1,SUM($BO$2:BO316),"")</f>
        <v/>
      </c>
    </row>
    <row r="317">
      <c r="AK317" s="19" t="n"/>
      <c r="AL317" s="24" t="n"/>
      <c r="AM317" s="25" t="n"/>
      <c r="AN317" s="24" t="n"/>
      <c r="AO317" s="24" t="n"/>
      <c r="AP317" s="24" t="n"/>
      <c r="AQ317" s="24" t="n"/>
      <c r="AR317" s="24" t="n"/>
      <c r="AS317" s="19" t="n"/>
      <c r="AT317" s="22">
        <f>IFERROR(TRIM(INDEX($A317:$AJ317,MATCH(Lists!$L$2,$A$1:$AJ$1,0))&amp;""),"")</f>
        <v/>
      </c>
      <c r="AU317" s="22">
        <f>IF(AT317="","",IFERROR(TRIM(INDEX($A317:$AJ317,MATCH(Lists!$L$3,$A$1:$AJ$1,0))&amp;""),""))</f>
        <v/>
      </c>
      <c r="AV317" s="22">
        <f>IF(AT317="","",LOWER(IFERROR(TRIM(INDEX($A317:$AJ317,MATCH(Lists!$L$4,$A$1:$AJ$1,0))&amp;""),"")))</f>
        <v/>
      </c>
      <c r="AW317" s="22">
        <f>IF(AT317="","",IFERROR(TRIM(INDEX($A317:$AJ317,MATCH(Lists!$L$5,$A$1:$AJ$1,0))&amp;""),""))</f>
        <v/>
      </c>
      <c r="AX317" s="22">
        <f>IF(AT317="","",IFERROR(TRIM(INDEX($A317:$AJ317,MATCH(Lists!$L$6,$A$1:$AJ$1,0))&amp;""),""))</f>
        <v/>
      </c>
      <c r="AY317" s="22">
        <f>IF(AT317="","",IFERROR(TRIM(INDEX($A317:$AJ317,MATCH(Lists!$L$7,$A$1:$AJ$1,0))&amp;""),""))</f>
        <v/>
      </c>
      <c r="AZ317" s="22">
        <f>IF(AT317="","",IFERROR(TRIM(INDEX($A317:$AJ317,MATCH(Lists!$L$8,$A$1:$AJ$1,0))&amp;""),""))</f>
        <v/>
      </c>
      <c r="BA317" s="22">
        <f>IF(AT317="","",IFERROR(TRIM(INDEX($A317:$AJ317,MATCH(Lists!$L$9,$A$1:$AJ$1,0))&amp;""),""))</f>
        <v/>
      </c>
      <c r="BB317" s="22">
        <f>IF(AT317="","",IFERROR(TRIM(INDEX($A317:$AJ317,MATCH(Lists!$L$10,$A$1:$AJ$1,0))&amp;""),""))</f>
        <v/>
      </c>
      <c r="BC317" s="22">
        <f>IF(AT317="","",IFERROR(TRIM(INDEX($A317:$AJ317,MATCH(Lists!$L$11,$A$1:$AJ$1,0))&amp;""),""))</f>
        <v/>
      </c>
      <c r="BD317" s="22">
        <f>IF(AT317="","",IFERROR(TRIM(INDEX($A317:$AJ317,MATCH(Lists!$L$12,$A$1:$AJ$1,0))&amp;""),""))</f>
        <v/>
      </c>
      <c r="BE317" s="23">
        <f>IF(AT317="","",IFERROR(IF(TRIM(INDEX($A317:$AJ317,MATCH(Lists!$L$13,$A$1:$AJ$1,0))&amp;"")="","",IF(ISNUMBER(INDEX($A317:$AJ317,MATCH(Lists!$L$13,$A$1:$AJ$1,0))),INT(INDEX($A317:$AJ317,MATCH(Lists!$L$13,$A$1:$AJ$1,0))),DATE(VALUE(LEFT(INDEX($A317:$AJ317,MATCH(Lists!$L$13,$A$1:$AJ$1,0)),4)),VALUE(MID(INDEX($A317:$AJ317,MATCH(Lists!$L$13,$A$1:$AJ$1,0)),6,2)),VALUE(MID(INDEX($A317:$AJ317,MATCH(Lists!$L$13,$A$1:$AJ$1,0)),9,2))))),""))</f>
        <v/>
      </c>
      <c r="BF317" s="22">
        <f>IF(AT317="","",IFERROR(TRIM(INDEX($A317:$AJ317,MATCH(Lists!$L$14,$A$1:$AJ$1,0))&amp;""),""))</f>
        <v/>
      </c>
      <c r="BG317" s="23">
        <f>IF(AT317="","",IFERROR(IF(ISNUMBER(INDEX($A317:$AJ317,MATCH(Lists!$L$15,$A$1:$AJ$1,0))),INDEX($A317:$AJ317,MATCH(Lists!$L$15,$A$1:$AJ$1,0)),DATE(VALUE(LEFT(IFERROR(TRIM(INDEX($A317:$AJ317,MATCH(Lists!$L$15,$A$1:$AJ$1,0))&amp;""),""),4)),VALUE(MID(IFERROR(TRIM(INDEX($A317:$AJ317,MATCH(Lists!$L$15,$A$1:$AJ$1,0))&amp;""),""),6,2)),VALUE(MID(IFERROR(TRIM(INDEX($A317:$AJ317,MATCH(Lists!$L$15,$A$1:$AJ$1,0))&amp;""),""),9,2)))+TIME(VALUE(MID(IFERROR(TRIM(INDEX($A317:$AJ317,MATCH(Lists!$L$15,$A$1:$AJ$1,0))&amp;""),""),12,2)),VALUE(MID(IFERROR(TRIM(INDEX($A317:$AJ317,MATCH(Lists!$L$15,$A$1:$AJ$1,0))&amp;""),""),15,2)),VALUE(MID(IFERROR(TRIM(INDEX($A317:$AJ317,MATCH(Lists!$L$15,$A$1:$AJ$1,0))&amp;""),""),18,2)))),""))</f>
        <v/>
      </c>
      <c r="BH317" s="22">
        <f>IF(AT317="","",IF(AL317="","New",AL317))</f>
        <v/>
      </c>
      <c r="BI317" s="22">
        <f>IF(AT317="",0,IF(OR(BH317="Hired",BH317="Not now"),0,1))</f>
        <v/>
      </c>
      <c r="BJ317" s="22">
        <f>IF(AT317="","",IF(COUNTIF(AN317:AQ317,"No")&gt;0,"Has a No",IF(COUNTIF(AN317:AQ317,"Yes")=4,"All yes","Still checking")))</f>
        <v/>
      </c>
      <c r="BK317" s="22">
        <f>IF(AT317="","",IF(AND(BH317="New",NOT(ISNUMBER(AM317)),ISNUMBER(BG317)),IF(Pipeline!$M$14-INT(BG317)&gt;Pipeline!$M$15,"Reply due",""),""))</f>
        <v/>
      </c>
      <c r="BL317" s="22">
        <f>IF(AT317="","",IF(AND(ISNUMBER(AM317),ISNUMBER(BG317)),MAX(0,AM317-INT(BG317)),""))</f>
        <v/>
      </c>
      <c r="BM317" s="22">
        <f>IF(BI317=0,0,IF(AND(OR('Shift match'!$B$5="",ISNUMBER(SEARCH('Shift match'!$B$5,AY317))),OR('Shift match'!$B$6="",ISNUMBER(SEARCH('Shift match'!$B$6,BA317)))),1,0))</f>
        <v/>
      </c>
      <c r="BN317" s="22">
        <f>IF(BM317=1,SUM($BM$2:BM317),"")</f>
        <v/>
      </c>
      <c r="BO317" s="22">
        <f>IF(AT317="",0,IF(AX317="",0,IF(COUNTIF($AX$2:AX317,AX317)=1,1,0)))</f>
        <v/>
      </c>
      <c r="BP317" s="22">
        <f>IF(BO317=1,SUM($BO$2:BO317),"")</f>
        <v/>
      </c>
    </row>
    <row r="318">
      <c r="AK318" s="19" t="n"/>
      <c r="AL318" s="24" t="n"/>
      <c r="AM318" s="25" t="n"/>
      <c r="AN318" s="24" t="n"/>
      <c r="AO318" s="24" t="n"/>
      <c r="AP318" s="24" t="n"/>
      <c r="AQ318" s="24" t="n"/>
      <c r="AR318" s="24" t="n"/>
      <c r="AS318" s="19" t="n"/>
      <c r="AT318" s="22">
        <f>IFERROR(TRIM(INDEX($A318:$AJ318,MATCH(Lists!$L$2,$A$1:$AJ$1,0))&amp;""),"")</f>
        <v/>
      </c>
      <c r="AU318" s="22">
        <f>IF(AT318="","",IFERROR(TRIM(INDEX($A318:$AJ318,MATCH(Lists!$L$3,$A$1:$AJ$1,0))&amp;""),""))</f>
        <v/>
      </c>
      <c r="AV318" s="22">
        <f>IF(AT318="","",LOWER(IFERROR(TRIM(INDEX($A318:$AJ318,MATCH(Lists!$L$4,$A$1:$AJ$1,0))&amp;""),"")))</f>
        <v/>
      </c>
      <c r="AW318" s="22">
        <f>IF(AT318="","",IFERROR(TRIM(INDEX($A318:$AJ318,MATCH(Lists!$L$5,$A$1:$AJ$1,0))&amp;""),""))</f>
        <v/>
      </c>
      <c r="AX318" s="22">
        <f>IF(AT318="","",IFERROR(TRIM(INDEX($A318:$AJ318,MATCH(Lists!$L$6,$A$1:$AJ$1,0))&amp;""),""))</f>
        <v/>
      </c>
      <c r="AY318" s="22">
        <f>IF(AT318="","",IFERROR(TRIM(INDEX($A318:$AJ318,MATCH(Lists!$L$7,$A$1:$AJ$1,0))&amp;""),""))</f>
        <v/>
      </c>
      <c r="AZ318" s="22">
        <f>IF(AT318="","",IFERROR(TRIM(INDEX($A318:$AJ318,MATCH(Lists!$L$8,$A$1:$AJ$1,0))&amp;""),""))</f>
        <v/>
      </c>
      <c r="BA318" s="22">
        <f>IF(AT318="","",IFERROR(TRIM(INDEX($A318:$AJ318,MATCH(Lists!$L$9,$A$1:$AJ$1,0))&amp;""),""))</f>
        <v/>
      </c>
      <c r="BB318" s="22">
        <f>IF(AT318="","",IFERROR(TRIM(INDEX($A318:$AJ318,MATCH(Lists!$L$10,$A$1:$AJ$1,0))&amp;""),""))</f>
        <v/>
      </c>
      <c r="BC318" s="22">
        <f>IF(AT318="","",IFERROR(TRIM(INDEX($A318:$AJ318,MATCH(Lists!$L$11,$A$1:$AJ$1,0))&amp;""),""))</f>
        <v/>
      </c>
      <c r="BD318" s="22">
        <f>IF(AT318="","",IFERROR(TRIM(INDEX($A318:$AJ318,MATCH(Lists!$L$12,$A$1:$AJ$1,0))&amp;""),""))</f>
        <v/>
      </c>
      <c r="BE318" s="23">
        <f>IF(AT318="","",IFERROR(IF(TRIM(INDEX($A318:$AJ318,MATCH(Lists!$L$13,$A$1:$AJ$1,0))&amp;"")="","",IF(ISNUMBER(INDEX($A318:$AJ318,MATCH(Lists!$L$13,$A$1:$AJ$1,0))),INT(INDEX($A318:$AJ318,MATCH(Lists!$L$13,$A$1:$AJ$1,0))),DATE(VALUE(LEFT(INDEX($A318:$AJ318,MATCH(Lists!$L$13,$A$1:$AJ$1,0)),4)),VALUE(MID(INDEX($A318:$AJ318,MATCH(Lists!$L$13,$A$1:$AJ$1,0)),6,2)),VALUE(MID(INDEX($A318:$AJ318,MATCH(Lists!$L$13,$A$1:$AJ$1,0)),9,2))))),""))</f>
        <v/>
      </c>
      <c r="BF318" s="22">
        <f>IF(AT318="","",IFERROR(TRIM(INDEX($A318:$AJ318,MATCH(Lists!$L$14,$A$1:$AJ$1,0))&amp;""),""))</f>
        <v/>
      </c>
      <c r="BG318" s="23">
        <f>IF(AT318="","",IFERROR(IF(ISNUMBER(INDEX($A318:$AJ318,MATCH(Lists!$L$15,$A$1:$AJ$1,0))),INDEX($A318:$AJ318,MATCH(Lists!$L$15,$A$1:$AJ$1,0)),DATE(VALUE(LEFT(IFERROR(TRIM(INDEX($A318:$AJ318,MATCH(Lists!$L$15,$A$1:$AJ$1,0))&amp;""),""),4)),VALUE(MID(IFERROR(TRIM(INDEX($A318:$AJ318,MATCH(Lists!$L$15,$A$1:$AJ$1,0))&amp;""),""),6,2)),VALUE(MID(IFERROR(TRIM(INDEX($A318:$AJ318,MATCH(Lists!$L$15,$A$1:$AJ$1,0))&amp;""),""),9,2)))+TIME(VALUE(MID(IFERROR(TRIM(INDEX($A318:$AJ318,MATCH(Lists!$L$15,$A$1:$AJ$1,0))&amp;""),""),12,2)),VALUE(MID(IFERROR(TRIM(INDEX($A318:$AJ318,MATCH(Lists!$L$15,$A$1:$AJ$1,0))&amp;""),""),15,2)),VALUE(MID(IFERROR(TRIM(INDEX($A318:$AJ318,MATCH(Lists!$L$15,$A$1:$AJ$1,0))&amp;""),""),18,2)))),""))</f>
        <v/>
      </c>
      <c r="BH318" s="22">
        <f>IF(AT318="","",IF(AL318="","New",AL318))</f>
        <v/>
      </c>
      <c r="BI318" s="22">
        <f>IF(AT318="",0,IF(OR(BH318="Hired",BH318="Not now"),0,1))</f>
        <v/>
      </c>
      <c r="BJ318" s="22">
        <f>IF(AT318="","",IF(COUNTIF(AN318:AQ318,"No")&gt;0,"Has a No",IF(COUNTIF(AN318:AQ318,"Yes")=4,"All yes","Still checking")))</f>
        <v/>
      </c>
      <c r="BK318" s="22">
        <f>IF(AT318="","",IF(AND(BH318="New",NOT(ISNUMBER(AM318)),ISNUMBER(BG318)),IF(Pipeline!$M$14-INT(BG318)&gt;Pipeline!$M$15,"Reply due",""),""))</f>
        <v/>
      </c>
      <c r="BL318" s="22">
        <f>IF(AT318="","",IF(AND(ISNUMBER(AM318),ISNUMBER(BG318)),MAX(0,AM318-INT(BG318)),""))</f>
        <v/>
      </c>
      <c r="BM318" s="22">
        <f>IF(BI318=0,0,IF(AND(OR('Shift match'!$B$5="",ISNUMBER(SEARCH('Shift match'!$B$5,AY318))),OR('Shift match'!$B$6="",ISNUMBER(SEARCH('Shift match'!$B$6,BA318)))),1,0))</f>
        <v/>
      </c>
      <c r="BN318" s="22">
        <f>IF(BM318=1,SUM($BM$2:BM318),"")</f>
        <v/>
      </c>
      <c r="BO318" s="22">
        <f>IF(AT318="",0,IF(AX318="",0,IF(COUNTIF($AX$2:AX318,AX318)=1,1,0)))</f>
        <v/>
      </c>
      <c r="BP318" s="22">
        <f>IF(BO318=1,SUM($BO$2:BO318),"")</f>
        <v/>
      </c>
    </row>
    <row r="319">
      <c r="AK319" s="19" t="n"/>
      <c r="AL319" s="24" t="n"/>
      <c r="AM319" s="25" t="n"/>
      <c r="AN319" s="24" t="n"/>
      <c r="AO319" s="24" t="n"/>
      <c r="AP319" s="24" t="n"/>
      <c r="AQ319" s="24" t="n"/>
      <c r="AR319" s="24" t="n"/>
      <c r="AS319" s="19" t="n"/>
      <c r="AT319" s="22">
        <f>IFERROR(TRIM(INDEX($A319:$AJ319,MATCH(Lists!$L$2,$A$1:$AJ$1,0))&amp;""),"")</f>
        <v/>
      </c>
      <c r="AU319" s="22">
        <f>IF(AT319="","",IFERROR(TRIM(INDEX($A319:$AJ319,MATCH(Lists!$L$3,$A$1:$AJ$1,0))&amp;""),""))</f>
        <v/>
      </c>
      <c r="AV319" s="22">
        <f>IF(AT319="","",LOWER(IFERROR(TRIM(INDEX($A319:$AJ319,MATCH(Lists!$L$4,$A$1:$AJ$1,0))&amp;""),"")))</f>
        <v/>
      </c>
      <c r="AW319" s="22">
        <f>IF(AT319="","",IFERROR(TRIM(INDEX($A319:$AJ319,MATCH(Lists!$L$5,$A$1:$AJ$1,0))&amp;""),""))</f>
        <v/>
      </c>
      <c r="AX319" s="22">
        <f>IF(AT319="","",IFERROR(TRIM(INDEX($A319:$AJ319,MATCH(Lists!$L$6,$A$1:$AJ$1,0))&amp;""),""))</f>
        <v/>
      </c>
      <c r="AY319" s="22">
        <f>IF(AT319="","",IFERROR(TRIM(INDEX($A319:$AJ319,MATCH(Lists!$L$7,$A$1:$AJ$1,0))&amp;""),""))</f>
        <v/>
      </c>
      <c r="AZ319" s="22">
        <f>IF(AT319="","",IFERROR(TRIM(INDEX($A319:$AJ319,MATCH(Lists!$L$8,$A$1:$AJ$1,0))&amp;""),""))</f>
        <v/>
      </c>
      <c r="BA319" s="22">
        <f>IF(AT319="","",IFERROR(TRIM(INDEX($A319:$AJ319,MATCH(Lists!$L$9,$A$1:$AJ$1,0))&amp;""),""))</f>
        <v/>
      </c>
      <c r="BB319" s="22">
        <f>IF(AT319="","",IFERROR(TRIM(INDEX($A319:$AJ319,MATCH(Lists!$L$10,$A$1:$AJ$1,0))&amp;""),""))</f>
        <v/>
      </c>
      <c r="BC319" s="22">
        <f>IF(AT319="","",IFERROR(TRIM(INDEX($A319:$AJ319,MATCH(Lists!$L$11,$A$1:$AJ$1,0))&amp;""),""))</f>
        <v/>
      </c>
      <c r="BD319" s="22">
        <f>IF(AT319="","",IFERROR(TRIM(INDEX($A319:$AJ319,MATCH(Lists!$L$12,$A$1:$AJ$1,0))&amp;""),""))</f>
        <v/>
      </c>
      <c r="BE319" s="23">
        <f>IF(AT319="","",IFERROR(IF(TRIM(INDEX($A319:$AJ319,MATCH(Lists!$L$13,$A$1:$AJ$1,0))&amp;"")="","",IF(ISNUMBER(INDEX($A319:$AJ319,MATCH(Lists!$L$13,$A$1:$AJ$1,0))),INT(INDEX($A319:$AJ319,MATCH(Lists!$L$13,$A$1:$AJ$1,0))),DATE(VALUE(LEFT(INDEX($A319:$AJ319,MATCH(Lists!$L$13,$A$1:$AJ$1,0)),4)),VALUE(MID(INDEX($A319:$AJ319,MATCH(Lists!$L$13,$A$1:$AJ$1,0)),6,2)),VALUE(MID(INDEX($A319:$AJ319,MATCH(Lists!$L$13,$A$1:$AJ$1,0)),9,2))))),""))</f>
        <v/>
      </c>
      <c r="BF319" s="22">
        <f>IF(AT319="","",IFERROR(TRIM(INDEX($A319:$AJ319,MATCH(Lists!$L$14,$A$1:$AJ$1,0))&amp;""),""))</f>
        <v/>
      </c>
      <c r="BG319" s="23">
        <f>IF(AT319="","",IFERROR(IF(ISNUMBER(INDEX($A319:$AJ319,MATCH(Lists!$L$15,$A$1:$AJ$1,0))),INDEX($A319:$AJ319,MATCH(Lists!$L$15,$A$1:$AJ$1,0)),DATE(VALUE(LEFT(IFERROR(TRIM(INDEX($A319:$AJ319,MATCH(Lists!$L$15,$A$1:$AJ$1,0))&amp;""),""),4)),VALUE(MID(IFERROR(TRIM(INDEX($A319:$AJ319,MATCH(Lists!$L$15,$A$1:$AJ$1,0))&amp;""),""),6,2)),VALUE(MID(IFERROR(TRIM(INDEX($A319:$AJ319,MATCH(Lists!$L$15,$A$1:$AJ$1,0))&amp;""),""),9,2)))+TIME(VALUE(MID(IFERROR(TRIM(INDEX($A319:$AJ319,MATCH(Lists!$L$15,$A$1:$AJ$1,0))&amp;""),""),12,2)),VALUE(MID(IFERROR(TRIM(INDEX($A319:$AJ319,MATCH(Lists!$L$15,$A$1:$AJ$1,0))&amp;""),""),15,2)),VALUE(MID(IFERROR(TRIM(INDEX($A319:$AJ319,MATCH(Lists!$L$15,$A$1:$AJ$1,0))&amp;""),""),18,2)))),""))</f>
        <v/>
      </c>
      <c r="BH319" s="22">
        <f>IF(AT319="","",IF(AL319="","New",AL319))</f>
        <v/>
      </c>
      <c r="BI319" s="22">
        <f>IF(AT319="",0,IF(OR(BH319="Hired",BH319="Not now"),0,1))</f>
        <v/>
      </c>
      <c r="BJ319" s="22">
        <f>IF(AT319="","",IF(COUNTIF(AN319:AQ319,"No")&gt;0,"Has a No",IF(COUNTIF(AN319:AQ319,"Yes")=4,"All yes","Still checking")))</f>
        <v/>
      </c>
      <c r="BK319" s="22">
        <f>IF(AT319="","",IF(AND(BH319="New",NOT(ISNUMBER(AM319)),ISNUMBER(BG319)),IF(Pipeline!$M$14-INT(BG319)&gt;Pipeline!$M$15,"Reply due",""),""))</f>
        <v/>
      </c>
      <c r="BL319" s="22">
        <f>IF(AT319="","",IF(AND(ISNUMBER(AM319),ISNUMBER(BG319)),MAX(0,AM319-INT(BG319)),""))</f>
        <v/>
      </c>
      <c r="BM319" s="22">
        <f>IF(BI319=0,0,IF(AND(OR('Shift match'!$B$5="",ISNUMBER(SEARCH('Shift match'!$B$5,AY319))),OR('Shift match'!$B$6="",ISNUMBER(SEARCH('Shift match'!$B$6,BA319)))),1,0))</f>
        <v/>
      </c>
      <c r="BN319" s="22">
        <f>IF(BM319=1,SUM($BM$2:BM319),"")</f>
        <v/>
      </c>
      <c r="BO319" s="22">
        <f>IF(AT319="",0,IF(AX319="",0,IF(COUNTIF($AX$2:AX319,AX319)=1,1,0)))</f>
        <v/>
      </c>
      <c r="BP319" s="22">
        <f>IF(BO319=1,SUM($BO$2:BO319),"")</f>
        <v/>
      </c>
    </row>
    <row r="320">
      <c r="AK320" s="19" t="n"/>
      <c r="AL320" s="24" t="n"/>
      <c r="AM320" s="25" t="n"/>
      <c r="AN320" s="24" t="n"/>
      <c r="AO320" s="24" t="n"/>
      <c r="AP320" s="24" t="n"/>
      <c r="AQ320" s="24" t="n"/>
      <c r="AR320" s="24" t="n"/>
      <c r="AS320" s="19" t="n"/>
      <c r="AT320" s="22">
        <f>IFERROR(TRIM(INDEX($A320:$AJ320,MATCH(Lists!$L$2,$A$1:$AJ$1,0))&amp;""),"")</f>
        <v/>
      </c>
      <c r="AU320" s="22">
        <f>IF(AT320="","",IFERROR(TRIM(INDEX($A320:$AJ320,MATCH(Lists!$L$3,$A$1:$AJ$1,0))&amp;""),""))</f>
        <v/>
      </c>
      <c r="AV320" s="22">
        <f>IF(AT320="","",LOWER(IFERROR(TRIM(INDEX($A320:$AJ320,MATCH(Lists!$L$4,$A$1:$AJ$1,0))&amp;""),"")))</f>
        <v/>
      </c>
      <c r="AW320" s="22">
        <f>IF(AT320="","",IFERROR(TRIM(INDEX($A320:$AJ320,MATCH(Lists!$L$5,$A$1:$AJ$1,0))&amp;""),""))</f>
        <v/>
      </c>
      <c r="AX320" s="22">
        <f>IF(AT320="","",IFERROR(TRIM(INDEX($A320:$AJ320,MATCH(Lists!$L$6,$A$1:$AJ$1,0))&amp;""),""))</f>
        <v/>
      </c>
      <c r="AY320" s="22">
        <f>IF(AT320="","",IFERROR(TRIM(INDEX($A320:$AJ320,MATCH(Lists!$L$7,$A$1:$AJ$1,0))&amp;""),""))</f>
        <v/>
      </c>
      <c r="AZ320" s="22">
        <f>IF(AT320="","",IFERROR(TRIM(INDEX($A320:$AJ320,MATCH(Lists!$L$8,$A$1:$AJ$1,0))&amp;""),""))</f>
        <v/>
      </c>
      <c r="BA320" s="22">
        <f>IF(AT320="","",IFERROR(TRIM(INDEX($A320:$AJ320,MATCH(Lists!$L$9,$A$1:$AJ$1,0))&amp;""),""))</f>
        <v/>
      </c>
      <c r="BB320" s="22">
        <f>IF(AT320="","",IFERROR(TRIM(INDEX($A320:$AJ320,MATCH(Lists!$L$10,$A$1:$AJ$1,0))&amp;""),""))</f>
        <v/>
      </c>
      <c r="BC320" s="22">
        <f>IF(AT320="","",IFERROR(TRIM(INDEX($A320:$AJ320,MATCH(Lists!$L$11,$A$1:$AJ$1,0))&amp;""),""))</f>
        <v/>
      </c>
      <c r="BD320" s="22">
        <f>IF(AT320="","",IFERROR(TRIM(INDEX($A320:$AJ320,MATCH(Lists!$L$12,$A$1:$AJ$1,0))&amp;""),""))</f>
        <v/>
      </c>
      <c r="BE320" s="23">
        <f>IF(AT320="","",IFERROR(IF(TRIM(INDEX($A320:$AJ320,MATCH(Lists!$L$13,$A$1:$AJ$1,0))&amp;"")="","",IF(ISNUMBER(INDEX($A320:$AJ320,MATCH(Lists!$L$13,$A$1:$AJ$1,0))),INT(INDEX($A320:$AJ320,MATCH(Lists!$L$13,$A$1:$AJ$1,0))),DATE(VALUE(LEFT(INDEX($A320:$AJ320,MATCH(Lists!$L$13,$A$1:$AJ$1,0)),4)),VALUE(MID(INDEX($A320:$AJ320,MATCH(Lists!$L$13,$A$1:$AJ$1,0)),6,2)),VALUE(MID(INDEX($A320:$AJ320,MATCH(Lists!$L$13,$A$1:$AJ$1,0)),9,2))))),""))</f>
        <v/>
      </c>
      <c r="BF320" s="22">
        <f>IF(AT320="","",IFERROR(TRIM(INDEX($A320:$AJ320,MATCH(Lists!$L$14,$A$1:$AJ$1,0))&amp;""),""))</f>
        <v/>
      </c>
      <c r="BG320" s="23">
        <f>IF(AT320="","",IFERROR(IF(ISNUMBER(INDEX($A320:$AJ320,MATCH(Lists!$L$15,$A$1:$AJ$1,0))),INDEX($A320:$AJ320,MATCH(Lists!$L$15,$A$1:$AJ$1,0)),DATE(VALUE(LEFT(IFERROR(TRIM(INDEX($A320:$AJ320,MATCH(Lists!$L$15,$A$1:$AJ$1,0))&amp;""),""),4)),VALUE(MID(IFERROR(TRIM(INDEX($A320:$AJ320,MATCH(Lists!$L$15,$A$1:$AJ$1,0))&amp;""),""),6,2)),VALUE(MID(IFERROR(TRIM(INDEX($A320:$AJ320,MATCH(Lists!$L$15,$A$1:$AJ$1,0))&amp;""),""),9,2)))+TIME(VALUE(MID(IFERROR(TRIM(INDEX($A320:$AJ320,MATCH(Lists!$L$15,$A$1:$AJ$1,0))&amp;""),""),12,2)),VALUE(MID(IFERROR(TRIM(INDEX($A320:$AJ320,MATCH(Lists!$L$15,$A$1:$AJ$1,0))&amp;""),""),15,2)),VALUE(MID(IFERROR(TRIM(INDEX($A320:$AJ320,MATCH(Lists!$L$15,$A$1:$AJ$1,0))&amp;""),""),18,2)))),""))</f>
        <v/>
      </c>
      <c r="BH320" s="22">
        <f>IF(AT320="","",IF(AL320="","New",AL320))</f>
        <v/>
      </c>
      <c r="BI320" s="22">
        <f>IF(AT320="",0,IF(OR(BH320="Hired",BH320="Not now"),0,1))</f>
        <v/>
      </c>
      <c r="BJ320" s="22">
        <f>IF(AT320="","",IF(COUNTIF(AN320:AQ320,"No")&gt;0,"Has a No",IF(COUNTIF(AN320:AQ320,"Yes")=4,"All yes","Still checking")))</f>
        <v/>
      </c>
      <c r="BK320" s="22">
        <f>IF(AT320="","",IF(AND(BH320="New",NOT(ISNUMBER(AM320)),ISNUMBER(BG320)),IF(Pipeline!$M$14-INT(BG320)&gt;Pipeline!$M$15,"Reply due",""),""))</f>
        <v/>
      </c>
      <c r="BL320" s="22">
        <f>IF(AT320="","",IF(AND(ISNUMBER(AM320),ISNUMBER(BG320)),MAX(0,AM320-INT(BG320)),""))</f>
        <v/>
      </c>
      <c r="BM320" s="22">
        <f>IF(BI320=0,0,IF(AND(OR('Shift match'!$B$5="",ISNUMBER(SEARCH('Shift match'!$B$5,AY320))),OR('Shift match'!$B$6="",ISNUMBER(SEARCH('Shift match'!$B$6,BA320)))),1,0))</f>
        <v/>
      </c>
      <c r="BN320" s="22">
        <f>IF(BM320=1,SUM($BM$2:BM320),"")</f>
        <v/>
      </c>
      <c r="BO320" s="22">
        <f>IF(AT320="",0,IF(AX320="",0,IF(COUNTIF($AX$2:AX320,AX320)=1,1,0)))</f>
        <v/>
      </c>
      <c r="BP320" s="22">
        <f>IF(BO320=1,SUM($BO$2:BO320),"")</f>
        <v/>
      </c>
    </row>
    <row r="321">
      <c r="AK321" s="19" t="n"/>
      <c r="AL321" s="24" t="n"/>
      <c r="AM321" s="25" t="n"/>
      <c r="AN321" s="24" t="n"/>
      <c r="AO321" s="24" t="n"/>
      <c r="AP321" s="24" t="n"/>
      <c r="AQ321" s="24" t="n"/>
      <c r="AR321" s="24" t="n"/>
      <c r="AS321" s="19" t="n"/>
      <c r="AT321" s="22">
        <f>IFERROR(TRIM(INDEX($A321:$AJ321,MATCH(Lists!$L$2,$A$1:$AJ$1,0))&amp;""),"")</f>
        <v/>
      </c>
      <c r="AU321" s="22">
        <f>IF(AT321="","",IFERROR(TRIM(INDEX($A321:$AJ321,MATCH(Lists!$L$3,$A$1:$AJ$1,0))&amp;""),""))</f>
        <v/>
      </c>
      <c r="AV321" s="22">
        <f>IF(AT321="","",LOWER(IFERROR(TRIM(INDEX($A321:$AJ321,MATCH(Lists!$L$4,$A$1:$AJ$1,0))&amp;""),"")))</f>
        <v/>
      </c>
      <c r="AW321" s="22">
        <f>IF(AT321="","",IFERROR(TRIM(INDEX($A321:$AJ321,MATCH(Lists!$L$5,$A$1:$AJ$1,0))&amp;""),""))</f>
        <v/>
      </c>
      <c r="AX321" s="22">
        <f>IF(AT321="","",IFERROR(TRIM(INDEX($A321:$AJ321,MATCH(Lists!$L$6,$A$1:$AJ$1,0))&amp;""),""))</f>
        <v/>
      </c>
      <c r="AY321" s="22">
        <f>IF(AT321="","",IFERROR(TRIM(INDEX($A321:$AJ321,MATCH(Lists!$L$7,$A$1:$AJ$1,0))&amp;""),""))</f>
        <v/>
      </c>
      <c r="AZ321" s="22">
        <f>IF(AT321="","",IFERROR(TRIM(INDEX($A321:$AJ321,MATCH(Lists!$L$8,$A$1:$AJ$1,0))&amp;""),""))</f>
        <v/>
      </c>
      <c r="BA321" s="22">
        <f>IF(AT321="","",IFERROR(TRIM(INDEX($A321:$AJ321,MATCH(Lists!$L$9,$A$1:$AJ$1,0))&amp;""),""))</f>
        <v/>
      </c>
      <c r="BB321" s="22">
        <f>IF(AT321="","",IFERROR(TRIM(INDEX($A321:$AJ321,MATCH(Lists!$L$10,$A$1:$AJ$1,0))&amp;""),""))</f>
        <v/>
      </c>
      <c r="BC321" s="22">
        <f>IF(AT321="","",IFERROR(TRIM(INDEX($A321:$AJ321,MATCH(Lists!$L$11,$A$1:$AJ$1,0))&amp;""),""))</f>
        <v/>
      </c>
      <c r="BD321" s="22">
        <f>IF(AT321="","",IFERROR(TRIM(INDEX($A321:$AJ321,MATCH(Lists!$L$12,$A$1:$AJ$1,0))&amp;""),""))</f>
        <v/>
      </c>
      <c r="BE321" s="23">
        <f>IF(AT321="","",IFERROR(IF(TRIM(INDEX($A321:$AJ321,MATCH(Lists!$L$13,$A$1:$AJ$1,0))&amp;"")="","",IF(ISNUMBER(INDEX($A321:$AJ321,MATCH(Lists!$L$13,$A$1:$AJ$1,0))),INT(INDEX($A321:$AJ321,MATCH(Lists!$L$13,$A$1:$AJ$1,0))),DATE(VALUE(LEFT(INDEX($A321:$AJ321,MATCH(Lists!$L$13,$A$1:$AJ$1,0)),4)),VALUE(MID(INDEX($A321:$AJ321,MATCH(Lists!$L$13,$A$1:$AJ$1,0)),6,2)),VALUE(MID(INDEX($A321:$AJ321,MATCH(Lists!$L$13,$A$1:$AJ$1,0)),9,2))))),""))</f>
        <v/>
      </c>
      <c r="BF321" s="22">
        <f>IF(AT321="","",IFERROR(TRIM(INDEX($A321:$AJ321,MATCH(Lists!$L$14,$A$1:$AJ$1,0))&amp;""),""))</f>
        <v/>
      </c>
      <c r="BG321" s="23">
        <f>IF(AT321="","",IFERROR(IF(ISNUMBER(INDEX($A321:$AJ321,MATCH(Lists!$L$15,$A$1:$AJ$1,0))),INDEX($A321:$AJ321,MATCH(Lists!$L$15,$A$1:$AJ$1,0)),DATE(VALUE(LEFT(IFERROR(TRIM(INDEX($A321:$AJ321,MATCH(Lists!$L$15,$A$1:$AJ$1,0))&amp;""),""),4)),VALUE(MID(IFERROR(TRIM(INDEX($A321:$AJ321,MATCH(Lists!$L$15,$A$1:$AJ$1,0))&amp;""),""),6,2)),VALUE(MID(IFERROR(TRIM(INDEX($A321:$AJ321,MATCH(Lists!$L$15,$A$1:$AJ$1,0))&amp;""),""),9,2)))+TIME(VALUE(MID(IFERROR(TRIM(INDEX($A321:$AJ321,MATCH(Lists!$L$15,$A$1:$AJ$1,0))&amp;""),""),12,2)),VALUE(MID(IFERROR(TRIM(INDEX($A321:$AJ321,MATCH(Lists!$L$15,$A$1:$AJ$1,0))&amp;""),""),15,2)),VALUE(MID(IFERROR(TRIM(INDEX($A321:$AJ321,MATCH(Lists!$L$15,$A$1:$AJ$1,0))&amp;""),""),18,2)))),""))</f>
        <v/>
      </c>
      <c r="BH321" s="22">
        <f>IF(AT321="","",IF(AL321="","New",AL321))</f>
        <v/>
      </c>
      <c r="BI321" s="22">
        <f>IF(AT321="",0,IF(OR(BH321="Hired",BH321="Not now"),0,1))</f>
        <v/>
      </c>
      <c r="BJ321" s="22">
        <f>IF(AT321="","",IF(COUNTIF(AN321:AQ321,"No")&gt;0,"Has a No",IF(COUNTIF(AN321:AQ321,"Yes")=4,"All yes","Still checking")))</f>
        <v/>
      </c>
      <c r="BK321" s="22">
        <f>IF(AT321="","",IF(AND(BH321="New",NOT(ISNUMBER(AM321)),ISNUMBER(BG321)),IF(Pipeline!$M$14-INT(BG321)&gt;Pipeline!$M$15,"Reply due",""),""))</f>
        <v/>
      </c>
      <c r="BL321" s="22">
        <f>IF(AT321="","",IF(AND(ISNUMBER(AM321),ISNUMBER(BG321)),MAX(0,AM321-INT(BG321)),""))</f>
        <v/>
      </c>
      <c r="BM321" s="22">
        <f>IF(BI321=0,0,IF(AND(OR('Shift match'!$B$5="",ISNUMBER(SEARCH('Shift match'!$B$5,AY321))),OR('Shift match'!$B$6="",ISNUMBER(SEARCH('Shift match'!$B$6,BA321)))),1,0))</f>
        <v/>
      </c>
      <c r="BN321" s="22">
        <f>IF(BM321=1,SUM($BM$2:BM321),"")</f>
        <v/>
      </c>
      <c r="BO321" s="22">
        <f>IF(AT321="",0,IF(AX321="",0,IF(COUNTIF($AX$2:AX321,AX321)=1,1,0)))</f>
        <v/>
      </c>
      <c r="BP321" s="22">
        <f>IF(BO321=1,SUM($BO$2:BO321),"")</f>
        <v/>
      </c>
    </row>
    <row r="322">
      <c r="AK322" s="19" t="n"/>
      <c r="AL322" s="24" t="n"/>
      <c r="AM322" s="25" t="n"/>
      <c r="AN322" s="24" t="n"/>
      <c r="AO322" s="24" t="n"/>
      <c r="AP322" s="24" t="n"/>
      <c r="AQ322" s="24" t="n"/>
      <c r="AR322" s="24" t="n"/>
      <c r="AS322" s="19" t="n"/>
      <c r="AT322" s="22">
        <f>IFERROR(TRIM(INDEX($A322:$AJ322,MATCH(Lists!$L$2,$A$1:$AJ$1,0))&amp;""),"")</f>
        <v/>
      </c>
      <c r="AU322" s="22">
        <f>IF(AT322="","",IFERROR(TRIM(INDEX($A322:$AJ322,MATCH(Lists!$L$3,$A$1:$AJ$1,0))&amp;""),""))</f>
        <v/>
      </c>
      <c r="AV322" s="22">
        <f>IF(AT322="","",LOWER(IFERROR(TRIM(INDEX($A322:$AJ322,MATCH(Lists!$L$4,$A$1:$AJ$1,0))&amp;""),"")))</f>
        <v/>
      </c>
      <c r="AW322" s="22">
        <f>IF(AT322="","",IFERROR(TRIM(INDEX($A322:$AJ322,MATCH(Lists!$L$5,$A$1:$AJ$1,0))&amp;""),""))</f>
        <v/>
      </c>
      <c r="AX322" s="22">
        <f>IF(AT322="","",IFERROR(TRIM(INDEX($A322:$AJ322,MATCH(Lists!$L$6,$A$1:$AJ$1,0))&amp;""),""))</f>
        <v/>
      </c>
      <c r="AY322" s="22">
        <f>IF(AT322="","",IFERROR(TRIM(INDEX($A322:$AJ322,MATCH(Lists!$L$7,$A$1:$AJ$1,0))&amp;""),""))</f>
        <v/>
      </c>
      <c r="AZ322" s="22">
        <f>IF(AT322="","",IFERROR(TRIM(INDEX($A322:$AJ322,MATCH(Lists!$L$8,$A$1:$AJ$1,0))&amp;""),""))</f>
        <v/>
      </c>
      <c r="BA322" s="22">
        <f>IF(AT322="","",IFERROR(TRIM(INDEX($A322:$AJ322,MATCH(Lists!$L$9,$A$1:$AJ$1,0))&amp;""),""))</f>
        <v/>
      </c>
      <c r="BB322" s="22">
        <f>IF(AT322="","",IFERROR(TRIM(INDEX($A322:$AJ322,MATCH(Lists!$L$10,$A$1:$AJ$1,0))&amp;""),""))</f>
        <v/>
      </c>
      <c r="BC322" s="22">
        <f>IF(AT322="","",IFERROR(TRIM(INDEX($A322:$AJ322,MATCH(Lists!$L$11,$A$1:$AJ$1,0))&amp;""),""))</f>
        <v/>
      </c>
      <c r="BD322" s="22">
        <f>IF(AT322="","",IFERROR(TRIM(INDEX($A322:$AJ322,MATCH(Lists!$L$12,$A$1:$AJ$1,0))&amp;""),""))</f>
        <v/>
      </c>
      <c r="BE322" s="23">
        <f>IF(AT322="","",IFERROR(IF(TRIM(INDEX($A322:$AJ322,MATCH(Lists!$L$13,$A$1:$AJ$1,0))&amp;"")="","",IF(ISNUMBER(INDEX($A322:$AJ322,MATCH(Lists!$L$13,$A$1:$AJ$1,0))),INT(INDEX($A322:$AJ322,MATCH(Lists!$L$13,$A$1:$AJ$1,0))),DATE(VALUE(LEFT(INDEX($A322:$AJ322,MATCH(Lists!$L$13,$A$1:$AJ$1,0)),4)),VALUE(MID(INDEX($A322:$AJ322,MATCH(Lists!$L$13,$A$1:$AJ$1,0)),6,2)),VALUE(MID(INDEX($A322:$AJ322,MATCH(Lists!$L$13,$A$1:$AJ$1,0)),9,2))))),""))</f>
        <v/>
      </c>
      <c r="BF322" s="22">
        <f>IF(AT322="","",IFERROR(TRIM(INDEX($A322:$AJ322,MATCH(Lists!$L$14,$A$1:$AJ$1,0))&amp;""),""))</f>
        <v/>
      </c>
      <c r="BG322" s="23">
        <f>IF(AT322="","",IFERROR(IF(ISNUMBER(INDEX($A322:$AJ322,MATCH(Lists!$L$15,$A$1:$AJ$1,0))),INDEX($A322:$AJ322,MATCH(Lists!$L$15,$A$1:$AJ$1,0)),DATE(VALUE(LEFT(IFERROR(TRIM(INDEX($A322:$AJ322,MATCH(Lists!$L$15,$A$1:$AJ$1,0))&amp;""),""),4)),VALUE(MID(IFERROR(TRIM(INDEX($A322:$AJ322,MATCH(Lists!$L$15,$A$1:$AJ$1,0))&amp;""),""),6,2)),VALUE(MID(IFERROR(TRIM(INDEX($A322:$AJ322,MATCH(Lists!$L$15,$A$1:$AJ$1,0))&amp;""),""),9,2)))+TIME(VALUE(MID(IFERROR(TRIM(INDEX($A322:$AJ322,MATCH(Lists!$L$15,$A$1:$AJ$1,0))&amp;""),""),12,2)),VALUE(MID(IFERROR(TRIM(INDEX($A322:$AJ322,MATCH(Lists!$L$15,$A$1:$AJ$1,0))&amp;""),""),15,2)),VALUE(MID(IFERROR(TRIM(INDEX($A322:$AJ322,MATCH(Lists!$L$15,$A$1:$AJ$1,0))&amp;""),""),18,2)))),""))</f>
        <v/>
      </c>
      <c r="BH322" s="22">
        <f>IF(AT322="","",IF(AL322="","New",AL322))</f>
        <v/>
      </c>
      <c r="BI322" s="22">
        <f>IF(AT322="",0,IF(OR(BH322="Hired",BH322="Not now"),0,1))</f>
        <v/>
      </c>
      <c r="BJ322" s="22">
        <f>IF(AT322="","",IF(COUNTIF(AN322:AQ322,"No")&gt;0,"Has a No",IF(COUNTIF(AN322:AQ322,"Yes")=4,"All yes","Still checking")))</f>
        <v/>
      </c>
      <c r="BK322" s="22">
        <f>IF(AT322="","",IF(AND(BH322="New",NOT(ISNUMBER(AM322)),ISNUMBER(BG322)),IF(Pipeline!$M$14-INT(BG322)&gt;Pipeline!$M$15,"Reply due",""),""))</f>
        <v/>
      </c>
      <c r="BL322" s="22">
        <f>IF(AT322="","",IF(AND(ISNUMBER(AM322),ISNUMBER(BG322)),MAX(0,AM322-INT(BG322)),""))</f>
        <v/>
      </c>
      <c r="BM322" s="22">
        <f>IF(BI322=0,0,IF(AND(OR('Shift match'!$B$5="",ISNUMBER(SEARCH('Shift match'!$B$5,AY322))),OR('Shift match'!$B$6="",ISNUMBER(SEARCH('Shift match'!$B$6,BA322)))),1,0))</f>
        <v/>
      </c>
      <c r="BN322" s="22">
        <f>IF(BM322=1,SUM($BM$2:BM322),"")</f>
        <v/>
      </c>
      <c r="BO322" s="22">
        <f>IF(AT322="",0,IF(AX322="",0,IF(COUNTIF($AX$2:AX322,AX322)=1,1,0)))</f>
        <v/>
      </c>
      <c r="BP322" s="22">
        <f>IF(BO322=1,SUM($BO$2:BO322),"")</f>
        <v/>
      </c>
    </row>
    <row r="323">
      <c r="AK323" s="19" t="n"/>
      <c r="AL323" s="24" t="n"/>
      <c r="AM323" s="25" t="n"/>
      <c r="AN323" s="24" t="n"/>
      <c r="AO323" s="24" t="n"/>
      <c r="AP323" s="24" t="n"/>
      <c r="AQ323" s="24" t="n"/>
      <c r="AR323" s="24" t="n"/>
      <c r="AS323" s="19" t="n"/>
      <c r="AT323" s="22">
        <f>IFERROR(TRIM(INDEX($A323:$AJ323,MATCH(Lists!$L$2,$A$1:$AJ$1,0))&amp;""),"")</f>
        <v/>
      </c>
      <c r="AU323" s="22">
        <f>IF(AT323="","",IFERROR(TRIM(INDEX($A323:$AJ323,MATCH(Lists!$L$3,$A$1:$AJ$1,0))&amp;""),""))</f>
        <v/>
      </c>
      <c r="AV323" s="22">
        <f>IF(AT323="","",LOWER(IFERROR(TRIM(INDEX($A323:$AJ323,MATCH(Lists!$L$4,$A$1:$AJ$1,0))&amp;""),"")))</f>
        <v/>
      </c>
      <c r="AW323" s="22">
        <f>IF(AT323="","",IFERROR(TRIM(INDEX($A323:$AJ323,MATCH(Lists!$L$5,$A$1:$AJ$1,0))&amp;""),""))</f>
        <v/>
      </c>
      <c r="AX323" s="22">
        <f>IF(AT323="","",IFERROR(TRIM(INDEX($A323:$AJ323,MATCH(Lists!$L$6,$A$1:$AJ$1,0))&amp;""),""))</f>
        <v/>
      </c>
      <c r="AY323" s="22">
        <f>IF(AT323="","",IFERROR(TRIM(INDEX($A323:$AJ323,MATCH(Lists!$L$7,$A$1:$AJ$1,0))&amp;""),""))</f>
        <v/>
      </c>
      <c r="AZ323" s="22">
        <f>IF(AT323="","",IFERROR(TRIM(INDEX($A323:$AJ323,MATCH(Lists!$L$8,$A$1:$AJ$1,0))&amp;""),""))</f>
        <v/>
      </c>
      <c r="BA323" s="22">
        <f>IF(AT323="","",IFERROR(TRIM(INDEX($A323:$AJ323,MATCH(Lists!$L$9,$A$1:$AJ$1,0))&amp;""),""))</f>
        <v/>
      </c>
      <c r="BB323" s="22">
        <f>IF(AT323="","",IFERROR(TRIM(INDEX($A323:$AJ323,MATCH(Lists!$L$10,$A$1:$AJ$1,0))&amp;""),""))</f>
        <v/>
      </c>
      <c r="BC323" s="22">
        <f>IF(AT323="","",IFERROR(TRIM(INDEX($A323:$AJ323,MATCH(Lists!$L$11,$A$1:$AJ$1,0))&amp;""),""))</f>
        <v/>
      </c>
      <c r="BD323" s="22">
        <f>IF(AT323="","",IFERROR(TRIM(INDEX($A323:$AJ323,MATCH(Lists!$L$12,$A$1:$AJ$1,0))&amp;""),""))</f>
        <v/>
      </c>
      <c r="BE323" s="23">
        <f>IF(AT323="","",IFERROR(IF(TRIM(INDEX($A323:$AJ323,MATCH(Lists!$L$13,$A$1:$AJ$1,0))&amp;"")="","",IF(ISNUMBER(INDEX($A323:$AJ323,MATCH(Lists!$L$13,$A$1:$AJ$1,0))),INT(INDEX($A323:$AJ323,MATCH(Lists!$L$13,$A$1:$AJ$1,0))),DATE(VALUE(LEFT(INDEX($A323:$AJ323,MATCH(Lists!$L$13,$A$1:$AJ$1,0)),4)),VALUE(MID(INDEX($A323:$AJ323,MATCH(Lists!$L$13,$A$1:$AJ$1,0)),6,2)),VALUE(MID(INDEX($A323:$AJ323,MATCH(Lists!$L$13,$A$1:$AJ$1,0)),9,2))))),""))</f>
        <v/>
      </c>
      <c r="BF323" s="22">
        <f>IF(AT323="","",IFERROR(TRIM(INDEX($A323:$AJ323,MATCH(Lists!$L$14,$A$1:$AJ$1,0))&amp;""),""))</f>
        <v/>
      </c>
      <c r="BG323" s="23">
        <f>IF(AT323="","",IFERROR(IF(ISNUMBER(INDEX($A323:$AJ323,MATCH(Lists!$L$15,$A$1:$AJ$1,0))),INDEX($A323:$AJ323,MATCH(Lists!$L$15,$A$1:$AJ$1,0)),DATE(VALUE(LEFT(IFERROR(TRIM(INDEX($A323:$AJ323,MATCH(Lists!$L$15,$A$1:$AJ$1,0))&amp;""),""),4)),VALUE(MID(IFERROR(TRIM(INDEX($A323:$AJ323,MATCH(Lists!$L$15,$A$1:$AJ$1,0))&amp;""),""),6,2)),VALUE(MID(IFERROR(TRIM(INDEX($A323:$AJ323,MATCH(Lists!$L$15,$A$1:$AJ$1,0))&amp;""),""),9,2)))+TIME(VALUE(MID(IFERROR(TRIM(INDEX($A323:$AJ323,MATCH(Lists!$L$15,$A$1:$AJ$1,0))&amp;""),""),12,2)),VALUE(MID(IFERROR(TRIM(INDEX($A323:$AJ323,MATCH(Lists!$L$15,$A$1:$AJ$1,0))&amp;""),""),15,2)),VALUE(MID(IFERROR(TRIM(INDEX($A323:$AJ323,MATCH(Lists!$L$15,$A$1:$AJ$1,0))&amp;""),""),18,2)))),""))</f>
        <v/>
      </c>
      <c r="BH323" s="22">
        <f>IF(AT323="","",IF(AL323="","New",AL323))</f>
        <v/>
      </c>
      <c r="BI323" s="22">
        <f>IF(AT323="",0,IF(OR(BH323="Hired",BH323="Not now"),0,1))</f>
        <v/>
      </c>
      <c r="BJ323" s="22">
        <f>IF(AT323="","",IF(COUNTIF(AN323:AQ323,"No")&gt;0,"Has a No",IF(COUNTIF(AN323:AQ323,"Yes")=4,"All yes","Still checking")))</f>
        <v/>
      </c>
      <c r="BK323" s="22">
        <f>IF(AT323="","",IF(AND(BH323="New",NOT(ISNUMBER(AM323)),ISNUMBER(BG323)),IF(Pipeline!$M$14-INT(BG323)&gt;Pipeline!$M$15,"Reply due",""),""))</f>
        <v/>
      </c>
      <c r="BL323" s="22">
        <f>IF(AT323="","",IF(AND(ISNUMBER(AM323),ISNUMBER(BG323)),MAX(0,AM323-INT(BG323)),""))</f>
        <v/>
      </c>
      <c r="BM323" s="22">
        <f>IF(BI323=0,0,IF(AND(OR('Shift match'!$B$5="",ISNUMBER(SEARCH('Shift match'!$B$5,AY323))),OR('Shift match'!$B$6="",ISNUMBER(SEARCH('Shift match'!$B$6,BA323)))),1,0))</f>
        <v/>
      </c>
      <c r="BN323" s="22">
        <f>IF(BM323=1,SUM($BM$2:BM323),"")</f>
        <v/>
      </c>
      <c r="BO323" s="22">
        <f>IF(AT323="",0,IF(AX323="",0,IF(COUNTIF($AX$2:AX323,AX323)=1,1,0)))</f>
        <v/>
      </c>
      <c r="BP323" s="22">
        <f>IF(BO323=1,SUM($BO$2:BO323),"")</f>
        <v/>
      </c>
    </row>
    <row r="324">
      <c r="AK324" s="19" t="n"/>
      <c r="AL324" s="24" t="n"/>
      <c r="AM324" s="25" t="n"/>
      <c r="AN324" s="24" t="n"/>
      <c r="AO324" s="24" t="n"/>
      <c r="AP324" s="24" t="n"/>
      <c r="AQ324" s="24" t="n"/>
      <c r="AR324" s="24" t="n"/>
      <c r="AS324" s="19" t="n"/>
      <c r="AT324" s="22">
        <f>IFERROR(TRIM(INDEX($A324:$AJ324,MATCH(Lists!$L$2,$A$1:$AJ$1,0))&amp;""),"")</f>
        <v/>
      </c>
      <c r="AU324" s="22">
        <f>IF(AT324="","",IFERROR(TRIM(INDEX($A324:$AJ324,MATCH(Lists!$L$3,$A$1:$AJ$1,0))&amp;""),""))</f>
        <v/>
      </c>
      <c r="AV324" s="22">
        <f>IF(AT324="","",LOWER(IFERROR(TRIM(INDEX($A324:$AJ324,MATCH(Lists!$L$4,$A$1:$AJ$1,0))&amp;""),"")))</f>
        <v/>
      </c>
      <c r="AW324" s="22">
        <f>IF(AT324="","",IFERROR(TRIM(INDEX($A324:$AJ324,MATCH(Lists!$L$5,$A$1:$AJ$1,0))&amp;""),""))</f>
        <v/>
      </c>
      <c r="AX324" s="22">
        <f>IF(AT324="","",IFERROR(TRIM(INDEX($A324:$AJ324,MATCH(Lists!$L$6,$A$1:$AJ$1,0))&amp;""),""))</f>
        <v/>
      </c>
      <c r="AY324" s="22">
        <f>IF(AT324="","",IFERROR(TRIM(INDEX($A324:$AJ324,MATCH(Lists!$L$7,$A$1:$AJ$1,0))&amp;""),""))</f>
        <v/>
      </c>
      <c r="AZ324" s="22">
        <f>IF(AT324="","",IFERROR(TRIM(INDEX($A324:$AJ324,MATCH(Lists!$L$8,$A$1:$AJ$1,0))&amp;""),""))</f>
        <v/>
      </c>
      <c r="BA324" s="22">
        <f>IF(AT324="","",IFERROR(TRIM(INDEX($A324:$AJ324,MATCH(Lists!$L$9,$A$1:$AJ$1,0))&amp;""),""))</f>
        <v/>
      </c>
      <c r="BB324" s="22">
        <f>IF(AT324="","",IFERROR(TRIM(INDEX($A324:$AJ324,MATCH(Lists!$L$10,$A$1:$AJ$1,0))&amp;""),""))</f>
        <v/>
      </c>
      <c r="BC324" s="22">
        <f>IF(AT324="","",IFERROR(TRIM(INDEX($A324:$AJ324,MATCH(Lists!$L$11,$A$1:$AJ$1,0))&amp;""),""))</f>
        <v/>
      </c>
      <c r="BD324" s="22">
        <f>IF(AT324="","",IFERROR(TRIM(INDEX($A324:$AJ324,MATCH(Lists!$L$12,$A$1:$AJ$1,0))&amp;""),""))</f>
        <v/>
      </c>
      <c r="BE324" s="23">
        <f>IF(AT324="","",IFERROR(IF(TRIM(INDEX($A324:$AJ324,MATCH(Lists!$L$13,$A$1:$AJ$1,0))&amp;"")="","",IF(ISNUMBER(INDEX($A324:$AJ324,MATCH(Lists!$L$13,$A$1:$AJ$1,0))),INT(INDEX($A324:$AJ324,MATCH(Lists!$L$13,$A$1:$AJ$1,0))),DATE(VALUE(LEFT(INDEX($A324:$AJ324,MATCH(Lists!$L$13,$A$1:$AJ$1,0)),4)),VALUE(MID(INDEX($A324:$AJ324,MATCH(Lists!$L$13,$A$1:$AJ$1,0)),6,2)),VALUE(MID(INDEX($A324:$AJ324,MATCH(Lists!$L$13,$A$1:$AJ$1,0)),9,2))))),""))</f>
        <v/>
      </c>
      <c r="BF324" s="22">
        <f>IF(AT324="","",IFERROR(TRIM(INDEX($A324:$AJ324,MATCH(Lists!$L$14,$A$1:$AJ$1,0))&amp;""),""))</f>
        <v/>
      </c>
      <c r="BG324" s="23">
        <f>IF(AT324="","",IFERROR(IF(ISNUMBER(INDEX($A324:$AJ324,MATCH(Lists!$L$15,$A$1:$AJ$1,0))),INDEX($A324:$AJ324,MATCH(Lists!$L$15,$A$1:$AJ$1,0)),DATE(VALUE(LEFT(IFERROR(TRIM(INDEX($A324:$AJ324,MATCH(Lists!$L$15,$A$1:$AJ$1,0))&amp;""),""),4)),VALUE(MID(IFERROR(TRIM(INDEX($A324:$AJ324,MATCH(Lists!$L$15,$A$1:$AJ$1,0))&amp;""),""),6,2)),VALUE(MID(IFERROR(TRIM(INDEX($A324:$AJ324,MATCH(Lists!$L$15,$A$1:$AJ$1,0))&amp;""),""),9,2)))+TIME(VALUE(MID(IFERROR(TRIM(INDEX($A324:$AJ324,MATCH(Lists!$L$15,$A$1:$AJ$1,0))&amp;""),""),12,2)),VALUE(MID(IFERROR(TRIM(INDEX($A324:$AJ324,MATCH(Lists!$L$15,$A$1:$AJ$1,0))&amp;""),""),15,2)),VALUE(MID(IFERROR(TRIM(INDEX($A324:$AJ324,MATCH(Lists!$L$15,$A$1:$AJ$1,0))&amp;""),""),18,2)))),""))</f>
        <v/>
      </c>
      <c r="BH324" s="22">
        <f>IF(AT324="","",IF(AL324="","New",AL324))</f>
        <v/>
      </c>
      <c r="BI324" s="22">
        <f>IF(AT324="",0,IF(OR(BH324="Hired",BH324="Not now"),0,1))</f>
        <v/>
      </c>
      <c r="BJ324" s="22">
        <f>IF(AT324="","",IF(COUNTIF(AN324:AQ324,"No")&gt;0,"Has a No",IF(COUNTIF(AN324:AQ324,"Yes")=4,"All yes","Still checking")))</f>
        <v/>
      </c>
      <c r="BK324" s="22">
        <f>IF(AT324="","",IF(AND(BH324="New",NOT(ISNUMBER(AM324)),ISNUMBER(BG324)),IF(Pipeline!$M$14-INT(BG324)&gt;Pipeline!$M$15,"Reply due",""),""))</f>
        <v/>
      </c>
      <c r="BL324" s="22">
        <f>IF(AT324="","",IF(AND(ISNUMBER(AM324),ISNUMBER(BG324)),MAX(0,AM324-INT(BG324)),""))</f>
        <v/>
      </c>
      <c r="BM324" s="22">
        <f>IF(BI324=0,0,IF(AND(OR('Shift match'!$B$5="",ISNUMBER(SEARCH('Shift match'!$B$5,AY324))),OR('Shift match'!$B$6="",ISNUMBER(SEARCH('Shift match'!$B$6,BA324)))),1,0))</f>
        <v/>
      </c>
      <c r="BN324" s="22">
        <f>IF(BM324=1,SUM($BM$2:BM324),"")</f>
        <v/>
      </c>
      <c r="BO324" s="22">
        <f>IF(AT324="",0,IF(AX324="",0,IF(COUNTIF($AX$2:AX324,AX324)=1,1,0)))</f>
        <v/>
      </c>
      <c r="BP324" s="22">
        <f>IF(BO324=1,SUM($BO$2:BO324),"")</f>
        <v/>
      </c>
    </row>
    <row r="325">
      <c r="AK325" s="19" t="n"/>
      <c r="AL325" s="24" t="n"/>
      <c r="AM325" s="25" t="n"/>
      <c r="AN325" s="24" t="n"/>
      <c r="AO325" s="24" t="n"/>
      <c r="AP325" s="24" t="n"/>
      <c r="AQ325" s="24" t="n"/>
      <c r="AR325" s="24" t="n"/>
      <c r="AS325" s="19" t="n"/>
      <c r="AT325" s="22">
        <f>IFERROR(TRIM(INDEX($A325:$AJ325,MATCH(Lists!$L$2,$A$1:$AJ$1,0))&amp;""),"")</f>
        <v/>
      </c>
      <c r="AU325" s="22">
        <f>IF(AT325="","",IFERROR(TRIM(INDEX($A325:$AJ325,MATCH(Lists!$L$3,$A$1:$AJ$1,0))&amp;""),""))</f>
        <v/>
      </c>
      <c r="AV325" s="22">
        <f>IF(AT325="","",LOWER(IFERROR(TRIM(INDEX($A325:$AJ325,MATCH(Lists!$L$4,$A$1:$AJ$1,0))&amp;""),"")))</f>
        <v/>
      </c>
      <c r="AW325" s="22">
        <f>IF(AT325="","",IFERROR(TRIM(INDEX($A325:$AJ325,MATCH(Lists!$L$5,$A$1:$AJ$1,0))&amp;""),""))</f>
        <v/>
      </c>
      <c r="AX325" s="22">
        <f>IF(AT325="","",IFERROR(TRIM(INDEX($A325:$AJ325,MATCH(Lists!$L$6,$A$1:$AJ$1,0))&amp;""),""))</f>
        <v/>
      </c>
      <c r="AY325" s="22">
        <f>IF(AT325="","",IFERROR(TRIM(INDEX($A325:$AJ325,MATCH(Lists!$L$7,$A$1:$AJ$1,0))&amp;""),""))</f>
        <v/>
      </c>
      <c r="AZ325" s="22">
        <f>IF(AT325="","",IFERROR(TRIM(INDEX($A325:$AJ325,MATCH(Lists!$L$8,$A$1:$AJ$1,0))&amp;""),""))</f>
        <v/>
      </c>
      <c r="BA325" s="22">
        <f>IF(AT325="","",IFERROR(TRIM(INDEX($A325:$AJ325,MATCH(Lists!$L$9,$A$1:$AJ$1,0))&amp;""),""))</f>
        <v/>
      </c>
      <c r="BB325" s="22">
        <f>IF(AT325="","",IFERROR(TRIM(INDEX($A325:$AJ325,MATCH(Lists!$L$10,$A$1:$AJ$1,0))&amp;""),""))</f>
        <v/>
      </c>
      <c r="BC325" s="22">
        <f>IF(AT325="","",IFERROR(TRIM(INDEX($A325:$AJ325,MATCH(Lists!$L$11,$A$1:$AJ$1,0))&amp;""),""))</f>
        <v/>
      </c>
      <c r="BD325" s="22">
        <f>IF(AT325="","",IFERROR(TRIM(INDEX($A325:$AJ325,MATCH(Lists!$L$12,$A$1:$AJ$1,0))&amp;""),""))</f>
        <v/>
      </c>
      <c r="BE325" s="23">
        <f>IF(AT325="","",IFERROR(IF(TRIM(INDEX($A325:$AJ325,MATCH(Lists!$L$13,$A$1:$AJ$1,0))&amp;"")="","",IF(ISNUMBER(INDEX($A325:$AJ325,MATCH(Lists!$L$13,$A$1:$AJ$1,0))),INT(INDEX($A325:$AJ325,MATCH(Lists!$L$13,$A$1:$AJ$1,0))),DATE(VALUE(LEFT(INDEX($A325:$AJ325,MATCH(Lists!$L$13,$A$1:$AJ$1,0)),4)),VALUE(MID(INDEX($A325:$AJ325,MATCH(Lists!$L$13,$A$1:$AJ$1,0)),6,2)),VALUE(MID(INDEX($A325:$AJ325,MATCH(Lists!$L$13,$A$1:$AJ$1,0)),9,2))))),""))</f>
        <v/>
      </c>
      <c r="BF325" s="22">
        <f>IF(AT325="","",IFERROR(TRIM(INDEX($A325:$AJ325,MATCH(Lists!$L$14,$A$1:$AJ$1,0))&amp;""),""))</f>
        <v/>
      </c>
      <c r="BG325" s="23">
        <f>IF(AT325="","",IFERROR(IF(ISNUMBER(INDEX($A325:$AJ325,MATCH(Lists!$L$15,$A$1:$AJ$1,0))),INDEX($A325:$AJ325,MATCH(Lists!$L$15,$A$1:$AJ$1,0)),DATE(VALUE(LEFT(IFERROR(TRIM(INDEX($A325:$AJ325,MATCH(Lists!$L$15,$A$1:$AJ$1,0))&amp;""),""),4)),VALUE(MID(IFERROR(TRIM(INDEX($A325:$AJ325,MATCH(Lists!$L$15,$A$1:$AJ$1,0))&amp;""),""),6,2)),VALUE(MID(IFERROR(TRIM(INDEX($A325:$AJ325,MATCH(Lists!$L$15,$A$1:$AJ$1,0))&amp;""),""),9,2)))+TIME(VALUE(MID(IFERROR(TRIM(INDEX($A325:$AJ325,MATCH(Lists!$L$15,$A$1:$AJ$1,0))&amp;""),""),12,2)),VALUE(MID(IFERROR(TRIM(INDEX($A325:$AJ325,MATCH(Lists!$L$15,$A$1:$AJ$1,0))&amp;""),""),15,2)),VALUE(MID(IFERROR(TRIM(INDEX($A325:$AJ325,MATCH(Lists!$L$15,$A$1:$AJ$1,0))&amp;""),""),18,2)))),""))</f>
        <v/>
      </c>
      <c r="BH325" s="22">
        <f>IF(AT325="","",IF(AL325="","New",AL325))</f>
        <v/>
      </c>
      <c r="BI325" s="22">
        <f>IF(AT325="",0,IF(OR(BH325="Hired",BH325="Not now"),0,1))</f>
        <v/>
      </c>
      <c r="BJ325" s="22">
        <f>IF(AT325="","",IF(COUNTIF(AN325:AQ325,"No")&gt;0,"Has a No",IF(COUNTIF(AN325:AQ325,"Yes")=4,"All yes","Still checking")))</f>
        <v/>
      </c>
      <c r="BK325" s="22">
        <f>IF(AT325="","",IF(AND(BH325="New",NOT(ISNUMBER(AM325)),ISNUMBER(BG325)),IF(Pipeline!$M$14-INT(BG325)&gt;Pipeline!$M$15,"Reply due",""),""))</f>
        <v/>
      </c>
      <c r="BL325" s="22">
        <f>IF(AT325="","",IF(AND(ISNUMBER(AM325),ISNUMBER(BG325)),MAX(0,AM325-INT(BG325)),""))</f>
        <v/>
      </c>
      <c r="BM325" s="22">
        <f>IF(BI325=0,0,IF(AND(OR('Shift match'!$B$5="",ISNUMBER(SEARCH('Shift match'!$B$5,AY325))),OR('Shift match'!$B$6="",ISNUMBER(SEARCH('Shift match'!$B$6,BA325)))),1,0))</f>
        <v/>
      </c>
      <c r="BN325" s="22">
        <f>IF(BM325=1,SUM($BM$2:BM325),"")</f>
        <v/>
      </c>
      <c r="BO325" s="22">
        <f>IF(AT325="",0,IF(AX325="",0,IF(COUNTIF($AX$2:AX325,AX325)=1,1,0)))</f>
        <v/>
      </c>
      <c r="BP325" s="22">
        <f>IF(BO325=1,SUM($BO$2:BO325),"")</f>
        <v/>
      </c>
    </row>
    <row r="326">
      <c r="AK326" s="19" t="n"/>
      <c r="AL326" s="24" t="n"/>
      <c r="AM326" s="25" t="n"/>
      <c r="AN326" s="24" t="n"/>
      <c r="AO326" s="24" t="n"/>
      <c r="AP326" s="24" t="n"/>
      <c r="AQ326" s="24" t="n"/>
      <c r="AR326" s="24" t="n"/>
      <c r="AS326" s="19" t="n"/>
      <c r="AT326" s="22">
        <f>IFERROR(TRIM(INDEX($A326:$AJ326,MATCH(Lists!$L$2,$A$1:$AJ$1,0))&amp;""),"")</f>
        <v/>
      </c>
      <c r="AU326" s="22">
        <f>IF(AT326="","",IFERROR(TRIM(INDEX($A326:$AJ326,MATCH(Lists!$L$3,$A$1:$AJ$1,0))&amp;""),""))</f>
        <v/>
      </c>
      <c r="AV326" s="22">
        <f>IF(AT326="","",LOWER(IFERROR(TRIM(INDEX($A326:$AJ326,MATCH(Lists!$L$4,$A$1:$AJ$1,0))&amp;""),"")))</f>
        <v/>
      </c>
      <c r="AW326" s="22">
        <f>IF(AT326="","",IFERROR(TRIM(INDEX($A326:$AJ326,MATCH(Lists!$L$5,$A$1:$AJ$1,0))&amp;""),""))</f>
        <v/>
      </c>
      <c r="AX326" s="22">
        <f>IF(AT326="","",IFERROR(TRIM(INDEX($A326:$AJ326,MATCH(Lists!$L$6,$A$1:$AJ$1,0))&amp;""),""))</f>
        <v/>
      </c>
      <c r="AY326" s="22">
        <f>IF(AT326="","",IFERROR(TRIM(INDEX($A326:$AJ326,MATCH(Lists!$L$7,$A$1:$AJ$1,0))&amp;""),""))</f>
        <v/>
      </c>
      <c r="AZ326" s="22">
        <f>IF(AT326="","",IFERROR(TRIM(INDEX($A326:$AJ326,MATCH(Lists!$L$8,$A$1:$AJ$1,0))&amp;""),""))</f>
        <v/>
      </c>
      <c r="BA326" s="22">
        <f>IF(AT326="","",IFERROR(TRIM(INDEX($A326:$AJ326,MATCH(Lists!$L$9,$A$1:$AJ$1,0))&amp;""),""))</f>
        <v/>
      </c>
      <c r="BB326" s="22">
        <f>IF(AT326="","",IFERROR(TRIM(INDEX($A326:$AJ326,MATCH(Lists!$L$10,$A$1:$AJ$1,0))&amp;""),""))</f>
        <v/>
      </c>
      <c r="BC326" s="22">
        <f>IF(AT326="","",IFERROR(TRIM(INDEX($A326:$AJ326,MATCH(Lists!$L$11,$A$1:$AJ$1,0))&amp;""),""))</f>
        <v/>
      </c>
      <c r="BD326" s="22">
        <f>IF(AT326="","",IFERROR(TRIM(INDEX($A326:$AJ326,MATCH(Lists!$L$12,$A$1:$AJ$1,0))&amp;""),""))</f>
        <v/>
      </c>
      <c r="BE326" s="23">
        <f>IF(AT326="","",IFERROR(IF(TRIM(INDEX($A326:$AJ326,MATCH(Lists!$L$13,$A$1:$AJ$1,0))&amp;"")="","",IF(ISNUMBER(INDEX($A326:$AJ326,MATCH(Lists!$L$13,$A$1:$AJ$1,0))),INT(INDEX($A326:$AJ326,MATCH(Lists!$L$13,$A$1:$AJ$1,0))),DATE(VALUE(LEFT(INDEX($A326:$AJ326,MATCH(Lists!$L$13,$A$1:$AJ$1,0)),4)),VALUE(MID(INDEX($A326:$AJ326,MATCH(Lists!$L$13,$A$1:$AJ$1,0)),6,2)),VALUE(MID(INDEX($A326:$AJ326,MATCH(Lists!$L$13,$A$1:$AJ$1,0)),9,2))))),""))</f>
        <v/>
      </c>
      <c r="BF326" s="22">
        <f>IF(AT326="","",IFERROR(TRIM(INDEX($A326:$AJ326,MATCH(Lists!$L$14,$A$1:$AJ$1,0))&amp;""),""))</f>
        <v/>
      </c>
      <c r="BG326" s="23">
        <f>IF(AT326="","",IFERROR(IF(ISNUMBER(INDEX($A326:$AJ326,MATCH(Lists!$L$15,$A$1:$AJ$1,0))),INDEX($A326:$AJ326,MATCH(Lists!$L$15,$A$1:$AJ$1,0)),DATE(VALUE(LEFT(IFERROR(TRIM(INDEX($A326:$AJ326,MATCH(Lists!$L$15,$A$1:$AJ$1,0))&amp;""),""),4)),VALUE(MID(IFERROR(TRIM(INDEX($A326:$AJ326,MATCH(Lists!$L$15,$A$1:$AJ$1,0))&amp;""),""),6,2)),VALUE(MID(IFERROR(TRIM(INDEX($A326:$AJ326,MATCH(Lists!$L$15,$A$1:$AJ$1,0))&amp;""),""),9,2)))+TIME(VALUE(MID(IFERROR(TRIM(INDEX($A326:$AJ326,MATCH(Lists!$L$15,$A$1:$AJ$1,0))&amp;""),""),12,2)),VALUE(MID(IFERROR(TRIM(INDEX($A326:$AJ326,MATCH(Lists!$L$15,$A$1:$AJ$1,0))&amp;""),""),15,2)),VALUE(MID(IFERROR(TRIM(INDEX($A326:$AJ326,MATCH(Lists!$L$15,$A$1:$AJ$1,0))&amp;""),""),18,2)))),""))</f>
        <v/>
      </c>
      <c r="BH326" s="22">
        <f>IF(AT326="","",IF(AL326="","New",AL326))</f>
        <v/>
      </c>
      <c r="BI326" s="22">
        <f>IF(AT326="",0,IF(OR(BH326="Hired",BH326="Not now"),0,1))</f>
        <v/>
      </c>
      <c r="BJ326" s="22">
        <f>IF(AT326="","",IF(COUNTIF(AN326:AQ326,"No")&gt;0,"Has a No",IF(COUNTIF(AN326:AQ326,"Yes")=4,"All yes","Still checking")))</f>
        <v/>
      </c>
      <c r="BK326" s="22">
        <f>IF(AT326="","",IF(AND(BH326="New",NOT(ISNUMBER(AM326)),ISNUMBER(BG326)),IF(Pipeline!$M$14-INT(BG326)&gt;Pipeline!$M$15,"Reply due",""),""))</f>
        <v/>
      </c>
      <c r="BL326" s="22">
        <f>IF(AT326="","",IF(AND(ISNUMBER(AM326),ISNUMBER(BG326)),MAX(0,AM326-INT(BG326)),""))</f>
        <v/>
      </c>
      <c r="BM326" s="22">
        <f>IF(BI326=0,0,IF(AND(OR('Shift match'!$B$5="",ISNUMBER(SEARCH('Shift match'!$B$5,AY326))),OR('Shift match'!$B$6="",ISNUMBER(SEARCH('Shift match'!$B$6,BA326)))),1,0))</f>
        <v/>
      </c>
      <c r="BN326" s="22">
        <f>IF(BM326=1,SUM($BM$2:BM326),"")</f>
        <v/>
      </c>
      <c r="BO326" s="22">
        <f>IF(AT326="",0,IF(AX326="",0,IF(COUNTIF($AX$2:AX326,AX326)=1,1,0)))</f>
        <v/>
      </c>
      <c r="BP326" s="22">
        <f>IF(BO326=1,SUM($BO$2:BO326),"")</f>
        <v/>
      </c>
    </row>
    <row r="327">
      <c r="AK327" s="19" t="n"/>
      <c r="AL327" s="24" t="n"/>
      <c r="AM327" s="25" t="n"/>
      <c r="AN327" s="24" t="n"/>
      <c r="AO327" s="24" t="n"/>
      <c r="AP327" s="24" t="n"/>
      <c r="AQ327" s="24" t="n"/>
      <c r="AR327" s="24" t="n"/>
      <c r="AS327" s="19" t="n"/>
      <c r="AT327" s="22">
        <f>IFERROR(TRIM(INDEX($A327:$AJ327,MATCH(Lists!$L$2,$A$1:$AJ$1,0))&amp;""),"")</f>
        <v/>
      </c>
      <c r="AU327" s="22">
        <f>IF(AT327="","",IFERROR(TRIM(INDEX($A327:$AJ327,MATCH(Lists!$L$3,$A$1:$AJ$1,0))&amp;""),""))</f>
        <v/>
      </c>
      <c r="AV327" s="22">
        <f>IF(AT327="","",LOWER(IFERROR(TRIM(INDEX($A327:$AJ327,MATCH(Lists!$L$4,$A$1:$AJ$1,0))&amp;""),"")))</f>
        <v/>
      </c>
      <c r="AW327" s="22">
        <f>IF(AT327="","",IFERROR(TRIM(INDEX($A327:$AJ327,MATCH(Lists!$L$5,$A$1:$AJ$1,0))&amp;""),""))</f>
        <v/>
      </c>
      <c r="AX327" s="22">
        <f>IF(AT327="","",IFERROR(TRIM(INDEX($A327:$AJ327,MATCH(Lists!$L$6,$A$1:$AJ$1,0))&amp;""),""))</f>
        <v/>
      </c>
      <c r="AY327" s="22">
        <f>IF(AT327="","",IFERROR(TRIM(INDEX($A327:$AJ327,MATCH(Lists!$L$7,$A$1:$AJ$1,0))&amp;""),""))</f>
        <v/>
      </c>
      <c r="AZ327" s="22">
        <f>IF(AT327="","",IFERROR(TRIM(INDEX($A327:$AJ327,MATCH(Lists!$L$8,$A$1:$AJ$1,0))&amp;""),""))</f>
        <v/>
      </c>
      <c r="BA327" s="22">
        <f>IF(AT327="","",IFERROR(TRIM(INDEX($A327:$AJ327,MATCH(Lists!$L$9,$A$1:$AJ$1,0))&amp;""),""))</f>
        <v/>
      </c>
      <c r="BB327" s="22">
        <f>IF(AT327="","",IFERROR(TRIM(INDEX($A327:$AJ327,MATCH(Lists!$L$10,$A$1:$AJ$1,0))&amp;""),""))</f>
        <v/>
      </c>
      <c r="BC327" s="22">
        <f>IF(AT327="","",IFERROR(TRIM(INDEX($A327:$AJ327,MATCH(Lists!$L$11,$A$1:$AJ$1,0))&amp;""),""))</f>
        <v/>
      </c>
      <c r="BD327" s="22">
        <f>IF(AT327="","",IFERROR(TRIM(INDEX($A327:$AJ327,MATCH(Lists!$L$12,$A$1:$AJ$1,0))&amp;""),""))</f>
        <v/>
      </c>
      <c r="BE327" s="23">
        <f>IF(AT327="","",IFERROR(IF(TRIM(INDEX($A327:$AJ327,MATCH(Lists!$L$13,$A$1:$AJ$1,0))&amp;"")="","",IF(ISNUMBER(INDEX($A327:$AJ327,MATCH(Lists!$L$13,$A$1:$AJ$1,0))),INT(INDEX($A327:$AJ327,MATCH(Lists!$L$13,$A$1:$AJ$1,0))),DATE(VALUE(LEFT(INDEX($A327:$AJ327,MATCH(Lists!$L$13,$A$1:$AJ$1,0)),4)),VALUE(MID(INDEX($A327:$AJ327,MATCH(Lists!$L$13,$A$1:$AJ$1,0)),6,2)),VALUE(MID(INDEX($A327:$AJ327,MATCH(Lists!$L$13,$A$1:$AJ$1,0)),9,2))))),""))</f>
        <v/>
      </c>
      <c r="BF327" s="22">
        <f>IF(AT327="","",IFERROR(TRIM(INDEX($A327:$AJ327,MATCH(Lists!$L$14,$A$1:$AJ$1,0))&amp;""),""))</f>
        <v/>
      </c>
      <c r="BG327" s="23">
        <f>IF(AT327="","",IFERROR(IF(ISNUMBER(INDEX($A327:$AJ327,MATCH(Lists!$L$15,$A$1:$AJ$1,0))),INDEX($A327:$AJ327,MATCH(Lists!$L$15,$A$1:$AJ$1,0)),DATE(VALUE(LEFT(IFERROR(TRIM(INDEX($A327:$AJ327,MATCH(Lists!$L$15,$A$1:$AJ$1,0))&amp;""),""),4)),VALUE(MID(IFERROR(TRIM(INDEX($A327:$AJ327,MATCH(Lists!$L$15,$A$1:$AJ$1,0))&amp;""),""),6,2)),VALUE(MID(IFERROR(TRIM(INDEX($A327:$AJ327,MATCH(Lists!$L$15,$A$1:$AJ$1,0))&amp;""),""),9,2)))+TIME(VALUE(MID(IFERROR(TRIM(INDEX($A327:$AJ327,MATCH(Lists!$L$15,$A$1:$AJ$1,0))&amp;""),""),12,2)),VALUE(MID(IFERROR(TRIM(INDEX($A327:$AJ327,MATCH(Lists!$L$15,$A$1:$AJ$1,0))&amp;""),""),15,2)),VALUE(MID(IFERROR(TRIM(INDEX($A327:$AJ327,MATCH(Lists!$L$15,$A$1:$AJ$1,0))&amp;""),""),18,2)))),""))</f>
        <v/>
      </c>
      <c r="BH327" s="22">
        <f>IF(AT327="","",IF(AL327="","New",AL327))</f>
        <v/>
      </c>
      <c r="BI327" s="22">
        <f>IF(AT327="",0,IF(OR(BH327="Hired",BH327="Not now"),0,1))</f>
        <v/>
      </c>
      <c r="BJ327" s="22">
        <f>IF(AT327="","",IF(COUNTIF(AN327:AQ327,"No")&gt;0,"Has a No",IF(COUNTIF(AN327:AQ327,"Yes")=4,"All yes","Still checking")))</f>
        <v/>
      </c>
      <c r="BK327" s="22">
        <f>IF(AT327="","",IF(AND(BH327="New",NOT(ISNUMBER(AM327)),ISNUMBER(BG327)),IF(Pipeline!$M$14-INT(BG327)&gt;Pipeline!$M$15,"Reply due",""),""))</f>
        <v/>
      </c>
      <c r="BL327" s="22">
        <f>IF(AT327="","",IF(AND(ISNUMBER(AM327),ISNUMBER(BG327)),MAX(0,AM327-INT(BG327)),""))</f>
        <v/>
      </c>
      <c r="BM327" s="22">
        <f>IF(BI327=0,0,IF(AND(OR('Shift match'!$B$5="",ISNUMBER(SEARCH('Shift match'!$B$5,AY327))),OR('Shift match'!$B$6="",ISNUMBER(SEARCH('Shift match'!$B$6,BA327)))),1,0))</f>
        <v/>
      </c>
      <c r="BN327" s="22">
        <f>IF(BM327=1,SUM($BM$2:BM327),"")</f>
        <v/>
      </c>
      <c r="BO327" s="22">
        <f>IF(AT327="",0,IF(AX327="",0,IF(COUNTIF($AX$2:AX327,AX327)=1,1,0)))</f>
        <v/>
      </c>
      <c r="BP327" s="22">
        <f>IF(BO327=1,SUM($BO$2:BO327),"")</f>
        <v/>
      </c>
    </row>
    <row r="328">
      <c r="AK328" s="19" t="n"/>
      <c r="AL328" s="24" t="n"/>
      <c r="AM328" s="25" t="n"/>
      <c r="AN328" s="24" t="n"/>
      <c r="AO328" s="24" t="n"/>
      <c r="AP328" s="24" t="n"/>
      <c r="AQ328" s="24" t="n"/>
      <c r="AR328" s="24" t="n"/>
      <c r="AS328" s="19" t="n"/>
      <c r="AT328" s="22">
        <f>IFERROR(TRIM(INDEX($A328:$AJ328,MATCH(Lists!$L$2,$A$1:$AJ$1,0))&amp;""),"")</f>
        <v/>
      </c>
      <c r="AU328" s="22">
        <f>IF(AT328="","",IFERROR(TRIM(INDEX($A328:$AJ328,MATCH(Lists!$L$3,$A$1:$AJ$1,0))&amp;""),""))</f>
        <v/>
      </c>
      <c r="AV328" s="22">
        <f>IF(AT328="","",LOWER(IFERROR(TRIM(INDEX($A328:$AJ328,MATCH(Lists!$L$4,$A$1:$AJ$1,0))&amp;""),"")))</f>
        <v/>
      </c>
      <c r="AW328" s="22">
        <f>IF(AT328="","",IFERROR(TRIM(INDEX($A328:$AJ328,MATCH(Lists!$L$5,$A$1:$AJ$1,0))&amp;""),""))</f>
        <v/>
      </c>
      <c r="AX328" s="22">
        <f>IF(AT328="","",IFERROR(TRIM(INDEX($A328:$AJ328,MATCH(Lists!$L$6,$A$1:$AJ$1,0))&amp;""),""))</f>
        <v/>
      </c>
      <c r="AY328" s="22">
        <f>IF(AT328="","",IFERROR(TRIM(INDEX($A328:$AJ328,MATCH(Lists!$L$7,$A$1:$AJ$1,0))&amp;""),""))</f>
        <v/>
      </c>
      <c r="AZ328" s="22">
        <f>IF(AT328="","",IFERROR(TRIM(INDEX($A328:$AJ328,MATCH(Lists!$L$8,$A$1:$AJ$1,0))&amp;""),""))</f>
        <v/>
      </c>
      <c r="BA328" s="22">
        <f>IF(AT328="","",IFERROR(TRIM(INDEX($A328:$AJ328,MATCH(Lists!$L$9,$A$1:$AJ$1,0))&amp;""),""))</f>
        <v/>
      </c>
      <c r="BB328" s="22">
        <f>IF(AT328="","",IFERROR(TRIM(INDEX($A328:$AJ328,MATCH(Lists!$L$10,$A$1:$AJ$1,0))&amp;""),""))</f>
        <v/>
      </c>
      <c r="BC328" s="22">
        <f>IF(AT328="","",IFERROR(TRIM(INDEX($A328:$AJ328,MATCH(Lists!$L$11,$A$1:$AJ$1,0))&amp;""),""))</f>
        <v/>
      </c>
      <c r="BD328" s="22">
        <f>IF(AT328="","",IFERROR(TRIM(INDEX($A328:$AJ328,MATCH(Lists!$L$12,$A$1:$AJ$1,0))&amp;""),""))</f>
        <v/>
      </c>
      <c r="BE328" s="23">
        <f>IF(AT328="","",IFERROR(IF(TRIM(INDEX($A328:$AJ328,MATCH(Lists!$L$13,$A$1:$AJ$1,0))&amp;"")="","",IF(ISNUMBER(INDEX($A328:$AJ328,MATCH(Lists!$L$13,$A$1:$AJ$1,0))),INT(INDEX($A328:$AJ328,MATCH(Lists!$L$13,$A$1:$AJ$1,0))),DATE(VALUE(LEFT(INDEX($A328:$AJ328,MATCH(Lists!$L$13,$A$1:$AJ$1,0)),4)),VALUE(MID(INDEX($A328:$AJ328,MATCH(Lists!$L$13,$A$1:$AJ$1,0)),6,2)),VALUE(MID(INDEX($A328:$AJ328,MATCH(Lists!$L$13,$A$1:$AJ$1,0)),9,2))))),""))</f>
        <v/>
      </c>
      <c r="BF328" s="22">
        <f>IF(AT328="","",IFERROR(TRIM(INDEX($A328:$AJ328,MATCH(Lists!$L$14,$A$1:$AJ$1,0))&amp;""),""))</f>
        <v/>
      </c>
      <c r="BG328" s="23">
        <f>IF(AT328="","",IFERROR(IF(ISNUMBER(INDEX($A328:$AJ328,MATCH(Lists!$L$15,$A$1:$AJ$1,0))),INDEX($A328:$AJ328,MATCH(Lists!$L$15,$A$1:$AJ$1,0)),DATE(VALUE(LEFT(IFERROR(TRIM(INDEX($A328:$AJ328,MATCH(Lists!$L$15,$A$1:$AJ$1,0))&amp;""),""),4)),VALUE(MID(IFERROR(TRIM(INDEX($A328:$AJ328,MATCH(Lists!$L$15,$A$1:$AJ$1,0))&amp;""),""),6,2)),VALUE(MID(IFERROR(TRIM(INDEX($A328:$AJ328,MATCH(Lists!$L$15,$A$1:$AJ$1,0))&amp;""),""),9,2)))+TIME(VALUE(MID(IFERROR(TRIM(INDEX($A328:$AJ328,MATCH(Lists!$L$15,$A$1:$AJ$1,0))&amp;""),""),12,2)),VALUE(MID(IFERROR(TRIM(INDEX($A328:$AJ328,MATCH(Lists!$L$15,$A$1:$AJ$1,0))&amp;""),""),15,2)),VALUE(MID(IFERROR(TRIM(INDEX($A328:$AJ328,MATCH(Lists!$L$15,$A$1:$AJ$1,0))&amp;""),""),18,2)))),""))</f>
        <v/>
      </c>
      <c r="BH328" s="22">
        <f>IF(AT328="","",IF(AL328="","New",AL328))</f>
        <v/>
      </c>
      <c r="BI328" s="22">
        <f>IF(AT328="",0,IF(OR(BH328="Hired",BH328="Not now"),0,1))</f>
        <v/>
      </c>
      <c r="BJ328" s="22">
        <f>IF(AT328="","",IF(COUNTIF(AN328:AQ328,"No")&gt;0,"Has a No",IF(COUNTIF(AN328:AQ328,"Yes")=4,"All yes","Still checking")))</f>
        <v/>
      </c>
      <c r="BK328" s="22">
        <f>IF(AT328="","",IF(AND(BH328="New",NOT(ISNUMBER(AM328)),ISNUMBER(BG328)),IF(Pipeline!$M$14-INT(BG328)&gt;Pipeline!$M$15,"Reply due",""),""))</f>
        <v/>
      </c>
      <c r="BL328" s="22">
        <f>IF(AT328="","",IF(AND(ISNUMBER(AM328),ISNUMBER(BG328)),MAX(0,AM328-INT(BG328)),""))</f>
        <v/>
      </c>
      <c r="BM328" s="22">
        <f>IF(BI328=0,0,IF(AND(OR('Shift match'!$B$5="",ISNUMBER(SEARCH('Shift match'!$B$5,AY328))),OR('Shift match'!$B$6="",ISNUMBER(SEARCH('Shift match'!$B$6,BA328)))),1,0))</f>
        <v/>
      </c>
      <c r="BN328" s="22">
        <f>IF(BM328=1,SUM($BM$2:BM328),"")</f>
        <v/>
      </c>
      <c r="BO328" s="22">
        <f>IF(AT328="",0,IF(AX328="",0,IF(COUNTIF($AX$2:AX328,AX328)=1,1,0)))</f>
        <v/>
      </c>
      <c r="BP328" s="22">
        <f>IF(BO328=1,SUM($BO$2:BO328),"")</f>
        <v/>
      </c>
    </row>
    <row r="329">
      <c r="AK329" s="19" t="n"/>
      <c r="AL329" s="24" t="n"/>
      <c r="AM329" s="25" t="n"/>
      <c r="AN329" s="24" t="n"/>
      <c r="AO329" s="24" t="n"/>
      <c r="AP329" s="24" t="n"/>
      <c r="AQ329" s="24" t="n"/>
      <c r="AR329" s="24" t="n"/>
      <c r="AS329" s="19" t="n"/>
      <c r="AT329" s="22">
        <f>IFERROR(TRIM(INDEX($A329:$AJ329,MATCH(Lists!$L$2,$A$1:$AJ$1,0))&amp;""),"")</f>
        <v/>
      </c>
      <c r="AU329" s="22">
        <f>IF(AT329="","",IFERROR(TRIM(INDEX($A329:$AJ329,MATCH(Lists!$L$3,$A$1:$AJ$1,0))&amp;""),""))</f>
        <v/>
      </c>
      <c r="AV329" s="22">
        <f>IF(AT329="","",LOWER(IFERROR(TRIM(INDEX($A329:$AJ329,MATCH(Lists!$L$4,$A$1:$AJ$1,0))&amp;""),"")))</f>
        <v/>
      </c>
      <c r="AW329" s="22">
        <f>IF(AT329="","",IFERROR(TRIM(INDEX($A329:$AJ329,MATCH(Lists!$L$5,$A$1:$AJ$1,0))&amp;""),""))</f>
        <v/>
      </c>
      <c r="AX329" s="22">
        <f>IF(AT329="","",IFERROR(TRIM(INDEX($A329:$AJ329,MATCH(Lists!$L$6,$A$1:$AJ$1,0))&amp;""),""))</f>
        <v/>
      </c>
      <c r="AY329" s="22">
        <f>IF(AT329="","",IFERROR(TRIM(INDEX($A329:$AJ329,MATCH(Lists!$L$7,$A$1:$AJ$1,0))&amp;""),""))</f>
        <v/>
      </c>
      <c r="AZ329" s="22">
        <f>IF(AT329="","",IFERROR(TRIM(INDEX($A329:$AJ329,MATCH(Lists!$L$8,$A$1:$AJ$1,0))&amp;""),""))</f>
        <v/>
      </c>
      <c r="BA329" s="22">
        <f>IF(AT329="","",IFERROR(TRIM(INDEX($A329:$AJ329,MATCH(Lists!$L$9,$A$1:$AJ$1,0))&amp;""),""))</f>
        <v/>
      </c>
      <c r="BB329" s="22">
        <f>IF(AT329="","",IFERROR(TRIM(INDEX($A329:$AJ329,MATCH(Lists!$L$10,$A$1:$AJ$1,0))&amp;""),""))</f>
        <v/>
      </c>
      <c r="BC329" s="22">
        <f>IF(AT329="","",IFERROR(TRIM(INDEX($A329:$AJ329,MATCH(Lists!$L$11,$A$1:$AJ$1,0))&amp;""),""))</f>
        <v/>
      </c>
      <c r="BD329" s="22">
        <f>IF(AT329="","",IFERROR(TRIM(INDEX($A329:$AJ329,MATCH(Lists!$L$12,$A$1:$AJ$1,0))&amp;""),""))</f>
        <v/>
      </c>
      <c r="BE329" s="23">
        <f>IF(AT329="","",IFERROR(IF(TRIM(INDEX($A329:$AJ329,MATCH(Lists!$L$13,$A$1:$AJ$1,0))&amp;"")="","",IF(ISNUMBER(INDEX($A329:$AJ329,MATCH(Lists!$L$13,$A$1:$AJ$1,0))),INT(INDEX($A329:$AJ329,MATCH(Lists!$L$13,$A$1:$AJ$1,0))),DATE(VALUE(LEFT(INDEX($A329:$AJ329,MATCH(Lists!$L$13,$A$1:$AJ$1,0)),4)),VALUE(MID(INDEX($A329:$AJ329,MATCH(Lists!$L$13,$A$1:$AJ$1,0)),6,2)),VALUE(MID(INDEX($A329:$AJ329,MATCH(Lists!$L$13,$A$1:$AJ$1,0)),9,2))))),""))</f>
        <v/>
      </c>
      <c r="BF329" s="22">
        <f>IF(AT329="","",IFERROR(TRIM(INDEX($A329:$AJ329,MATCH(Lists!$L$14,$A$1:$AJ$1,0))&amp;""),""))</f>
        <v/>
      </c>
      <c r="BG329" s="23">
        <f>IF(AT329="","",IFERROR(IF(ISNUMBER(INDEX($A329:$AJ329,MATCH(Lists!$L$15,$A$1:$AJ$1,0))),INDEX($A329:$AJ329,MATCH(Lists!$L$15,$A$1:$AJ$1,0)),DATE(VALUE(LEFT(IFERROR(TRIM(INDEX($A329:$AJ329,MATCH(Lists!$L$15,$A$1:$AJ$1,0))&amp;""),""),4)),VALUE(MID(IFERROR(TRIM(INDEX($A329:$AJ329,MATCH(Lists!$L$15,$A$1:$AJ$1,0))&amp;""),""),6,2)),VALUE(MID(IFERROR(TRIM(INDEX($A329:$AJ329,MATCH(Lists!$L$15,$A$1:$AJ$1,0))&amp;""),""),9,2)))+TIME(VALUE(MID(IFERROR(TRIM(INDEX($A329:$AJ329,MATCH(Lists!$L$15,$A$1:$AJ$1,0))&amp;""),""),12,2)),VALUE(MID(IFERROR(TRIM(INDEX($A329:$AJ329,MATCH(Lists!$L$15,$A$1:$AJ$1,0))&amp;""),""),15,2)),VALUE(MID(IFERROR(TRIM(INDEX($A329:$AJ329,MATCH(Lists!$L$15,$A$1:$AJ$1,0))&amp;""),""),18,2)))),""))</f>
        <v/>
      </c>
      <c r="BH329" s="22">
        <f>IF(AT329="","",IF(AL329="","New",AL329))</f>
        <v/>
      </c>
      <c r="BI329" s="22">
        <f>IF(AT329="",0,IF(OR(BH329="Hired",BH329="Not now"),0,1))</f>
        <v/>
      </c>
      <c r="BJ329" s="22">
        <f>IF(AT329="","",IF(COUNTIF(AN329:AQ329,"No")&gt;0,"Has a No",IF(COUNTIF(AN329:AQ329,"Yes")=4,"All yes","Still checking")))</f>
        <v/>
      </c>
      <c r="BK329" s="22">
        <f>IF(AT329="","",IF(AND(BH329="New",NOT(ISNUMBER(AM329)),ISNUMBER(BG329)),IF(Pipeline!$M$14-INT(BG329)&gt;Pipeline!$M$15,"Reply due",""),""))</f>
        <v/>
      </c>
      <c r="BL329" s="22">
        <f>IF(AT329="","",IF(AND(ISNUMBER(AM329),ISNUMBER(BG329)),MAX(0,AM329-INT(BG329)),""))</f>
        <v/>
      </c>
      <c r="BM329" s="22">
        <f>IF(BI329=0,0,IF(AND(OR('Shift match'!$B$5="",ISNUMBER(SEARCH('Shift match'!$B$5,AY329))),OR('Shift match'!$B$6="",ISNUMBER(SEARCH('Shift match'!$B$6,BA329)))),1,0))</f>
        <v/>
      </c>
      <c r="BN329" s="22">
        <f>IF(BM329=1,SUM($BM$2:BM329),"")</f>
        <v/>
      </c>
      <c r="BO329" s="22">
        <f>IF(AT329="",0,IF(AX329="",0,IF(COUNTIF($AX$2:AX329,AX329)=1,1,0)))</f>
        <v/>
      </c>
      <c r="BP329" s="22">
        <f>IF(BO329=1,SUM($BO$2:BO329),"")</f>
        <v/>
      </c>
    </row>
    <row r="330">
      <c r="AK330" s="19" t="n"/>
      <c r="AL330" s="24" t="n"/>
      <c r="AM330" s="25" t="n"/>
      <c r="AN330" s="24" t="n"/>
      <c r="AO330" s="24" t="n"/>
      <c r="AP330" s="24" t="n"/>
      <c r="AQ330" s="24" t="n"/>
      <c r="AR330" s="24" t="n"/>
      <c r="AS330" s="19" t="n"/>
      <c r="AT330" s="22">
        <f>IFERROR(TRIM(INDEX($A330:$AJ330,MATCH(Lists!$L$2,$A$1:$AJ$1,0))&amp;""),"")</f>
        <v/>
      </c>
      <c r="AU330" s="22">
        <f>IF(AT330="","",IFERROR(TRIM(INDEX($A330:$AJ330,MATCH(Lists!$L$3,$A$1:$AJ$1,0))&amp;""),""))</f>
        <v/>
      </c>
      <c r="AV330" s="22">
        <f>IF(AT330="","",LOWER(IFERROR(TRIM(INDEX($A330:$AJ330,MATCH(Lists!$L$4,$A$1:$AJ$1,0))&amp;""),"")))</f>
        <v/>
      </c>
      <c r="AW330" s="22">
        <f>IF(AT330="","",IFERROR(TRIM(INDEX($A330:$AJ330,MATCH(Lists!$L$5,$A$1:$AJ$1,0))&amp;""),""))</f>
        <v/>
      </c>
      <c r="AX330" s="22">
        <f>IF(AT330="","",IFERROR(TRIM(INDEX($A330:$AJ330,MATCH(Lists!$L$6,$A$1:$AJ$1,0))&amp;""),""))</f>
        <v/>
      </c>
      <c r="AY330" s="22">
        <f>IF(AT330="","",IFERROR(TRIM(INDEX($A330:$AJ330,MATCH(Lists!$L$7,$A$1:$AJ$1,0))&amp;""),""))</f>
        <v/>
      </c>
      <c r="AZ330" s="22">
        <f>IF(AT330="","",IFERROR(TRIM(INDEX($A330:$AJ330,MATCH(Lists!$L$8,$A$1:$AJ$1,0))&amp;""),""))</f>
        <v/>
      </c>
      <c r="BA330" s="22">
        <f>IF(AT330="","",IFERROR(TRIM(INDEX($A330:$AJ330,MATCH(Lists!$L$9,$A$1:$AJ$1,0))&amp;""),""))</f>
        <v/>
      </c>
      <c r="BB330" s="22">
        <f>IF(AT330="","",IFERROR(TRIM(INDEX($A330:$AJ330,MATCH(Lists!$L$10,$A$1:$AJ$1,0))&amp;""),""))</f>
        <v/>
      </c>
      <c r="BC330" s="22">
        <f>IF(AT330="","",IFERROR(TRIM(INDEX($A330:$AJ330,MATCH(Lists!$L$11,$A$1:$AJ$1,0))&amp;""),""))</f>
        <v/>
      </c>
      <c r="BD330" s="22">
        <f>IF(AT330="","",IFERROR(TRIM(INDEX($A330:$AJ330,MATCH(Lists!$L$12,$A$1:$AJ$1,0))&amp;""),""))</f>
        <v/>
      </c>
      <c r="BE330" s="23">
        <f>IF(AT330="","",IFERROR(IF(TRIM(INDEX($A330:$AJ330,MATCH(Lists!$L$13,$A$1:$AJ$1,0))&amp;"")="","",IF(ISNUMBER(INDEX($A330:$AJ330,MATCH(Lists!$L$13,$A$1:$AJ$1,0))),INT(INDEX($A330:$AJ330,MATCH(Lists!$L$13,$A$1:$AJ$1,0))),DATE(VALUE(LEFT(INDEX($A330:$AJ330,MATCH(Lists!$L$13,$A$1:$AJ$1,0)),4)),VALUE(MID(INDEX($A330:$AJ330,MATCH(Lists!$L$13,$A$1:$AJ$1,0)),6,2)),VALUE(MID(INDEX($A330:$AJ330,MATCH(Lists!$L$13,$A$1:$AJ$1,0)),9,2))))),""))</f>
        <v/>
      </c>
      <c r="BF330" s="22">
        <f>IF(AT330="","",IFERROR(TRIM(INDEX($A330:$AJ330,MATCH(Lists!$L$14,$A$1:$AJ$1,0))&amp;""),""))</f>
        <v/>
      </c>
      <c r="BG330" s="23">
        <f>IF(AT330="","",IFERROR(IF(ISNUMBER(INDEX($A330:$AJ330,MATCH(Lists!$L$15,$A$1:$AJ$1,0))),INDEX($A330:$AJ330,MATCH(Lists!$L$15,$A$1:$AJ$1,0)),DATE(VALUE(LEFT(IFERROR(TRIM(INDEX($A330:$AJ330,MATCH(Lists!$L$15,$A$1:$AJ$1,0))&amp;""),""),4)),VALUE(MID(IFERROR(TRIM(INDEX($A330:$AJ330,MATCH(Lists!$L$15,$A$1:$AJ$1,0))&amp;""),""),6,2)),VALUE(MID(IFERROR(TRIM(INDEX($A330:$AJ330,MATCH(Lists!$L$15,$A$1:$AJ$1,0))&amp;""),""),9,2)))+TIME(VALUE(MID(IFERROR(TRIM(INDEX($A330:$AJ330,MATCH(Lists!$L$15,$A$1:$AJ$1,0))&amp;""),""),12,2)),VALUE(MID(IFERROR(TRIM(INDEX($A330:$AJ330,MATCH(Lists!$L$15,$A$1:$AJ$1,0))&amp;""),""),15,2)),VALUE(MID(IFERROR(TRIM(INDEX($A330:$AJ330,MATCH(Lists!$L$15,$A$1:$AJ$1,0))&amp;""),""),18,2)))),""))</f>
        <v/>
      </c>
      <c r="BH330" s="22">
        <f>IF(AT330="","",IF(AL330="","New",AL330))</f>
        <v/>
      </c>
      <c r="BI330" s="22">
        <f>IF(AT330="",0,IF(OR(BH330="Hired",BH330="Not now"),0,1))</f>
        <v/>
      </c>
      <c r="BJ330" s="22">
        <f>IF(AT330="","",IF(COUNTIF(AN330:AQ330,"No")&gt;0,"Has a No",IF(COUNTIF(AN330:AQ330,"Yes")=4,"All yes","Still checking")))</f>
        <v/>
      </c>
      <c r="BK330" s="22">
        <f>IF(AT330="","",IF(AND(BH330="New",NOT(ISNUMBER(AM330)),ISNUMBER(BG330)),IF(Pipeline!$M$14-INT(BG330)&gt;Pipeline!$M$15,"Reply due",""),""))</f>
        <v/>
      </c>
      <c r="BL330" s="22">
        <f>IF(AT330="","",IF(AND(ISNUMBER(AM330),ISNUMBER(BG330)),MAX(0,AM330-INT(BG330)),""))</f>
        <v/>
      </c>
      <c r="BM330" s="22">
        <f>IF(BI330=0,0,IF(AND(OR('Shift match'!$B$5="",ISNUMBER(SEARCH('Shift match'!$B$5,AY330))),OR('Shift match'!$B$6="",ISNUMBER(SEARCH('Shift match'!$B$6,BA330)))),1,0))</f>
        <v/>
      </c>
      <c r="BN330" s="22">
        <f>IF(BM330=1,SUM($BM$2:BM330),"")</f>
        <v/>
      </c>
      <c r="BO330" s="22">
        <f>IF(AT330="",0,IF(AX330="",0,IF(COUNTIF($AX$2:AX330,AX330)=1,1,0)))</f>
        <v/>
      </c>
      <c r="BP330" s="22">
        <f>IF(BO330=1,SUM($BO$2:BO330),"")</f>
        <v/>
      </c>
    </row>
    <row r="331">
      <c r="AK331" s="19" t="n"/>
      <c r="AL331" s="24" t="n"/>
      <c r="AM331" s="25" t="n"/>
      <c r="AN331" s="24" t="n"/>
      <c r="AO331" s="24" t="n"/>
      <c r="AP331" s="24" t="n"/>
      <c r="AQ331" s="24" t="n"/>
      <c r="AR331" s="24" t="n"/>
      <c r="AS331" s="19" t="n"/>
      <c r="AT331" s="22">
        <f>IFERROR(TRIM(INDEX($A331:$AJ331,MATCH(Lists!$L$2,$A$1:$AJ$1,0))&amp;""),"")</f>
        <v/>
      </c>
      <c r="AU331" s="22">
        <f>IF(AT331="","",IFERROR(TRIM(INDEX($A331:$AJ331,MATCH(Lists!$L$3,$A$1:$AJ$1,0))&amp;""),""))</f>
        <v/>
      </c>
      <c r="AV331" s="22">
        <f>IF(AT331="","",LOWER(IFERROR(TRIM(INDEX($A331:$AJ331,MATCH(Lists!$L$4,$A$1:$AJ$1,0))&amp;""),"")))</f>
        <v/>
      </c>
      <c r="AW331" s="22">
        <f>IF(AT331="","",IFERROR(TRIM(INDEX($A331:$AJ331,MATCH(Lists!$L$5,$A$1:$AJ$1,0))&amp;""),""))</f>
        <v/>
      </c>
      <c r="AX331" s="22">
        <f>IF(AT331="","",IFERROR(TRIM(INDEX($A331:$AJ331,MATCH(Lists!$L$6,$A$1:$AJ$1,0))&amp;""),""))</f>
        <v/>
      </c>
      <c r="AY331" s="22">
        <f>IF(AT331="","",IFERROR(TRIM(INDEX($A331:$AJ331,MATCH(Lists!$L$7,$A$1:$AJ$1,0))&amp;""),""))</f>
        <v/>
      </c>
      <c r="AZ331" s="22">
        <f>IF(AT331="","",IFERROR(TRIM(INDEX($A331:$AJ331,MATCH(Lists!$L$8,$A$1:$AJ$1,0))&amp;""),""))</f>
        <v/>
      </c>
      <c r="BA331" s="22">
        <f>IF(AT331="","",IFERROR(TRIM(INDEX($A331:$AJ331,MATCH(Lists!$L$9,$A$1:$AJ$1,0))&amp;""),""))</f>
        <v/>
      </c>
      <c r="BB331" s="22">
        <f>IF(AT331="","",IFERROR(TRIM(INDEX($A331:$AJ331,MATCH(Lists!$L$10,$A$1:$AJ$1,0))&amp;""),""))</f>
        <v/>
      </c>
      <c r="BC331" s="22">
        <f>IF(AT331="","",IFERROR(TRIM(INDEX($A331:$AJ331,MATCH(Lists!$L$11,$A$1:$AJ$1,0))&amp;""),""))</f>
        <v/>
      </c>
      <c r="BD331" s="22">
        <f>IF(AT331="","",IFERROR(TRIM(INDEX($A331:$AJ331,MATCH(Lists!$L$12,$A$1:$AJ$1,0))&amp;""),""))</f>
        <v/>
      </c>
      <c r="BE331" s="23">
        <f>IF(AT331="","",IFERROR(IF(TRIM(INDEX($A331:$AJ331,MATCH(Lists!$L$13,$A$1:$AJ$1,0))&amp;"")="","",IF(ISNUMBER(INDEX($A331:$AJ331,MATCH(Lists!$L$13,$A$1:$AJ$1,0))),INT(INDEX($A331:$AJ331,MATCH(Lists!$L$13,$A$1:$AJ$1,0))),DATE(VALUE(LEFT(INDEX($A331:$AJ331,MATCH(Lists!$L$13,$A$1:$AJ$1,0)),4)),VALUE(MID(INDEX($A331:$AJ331,MATCH(Lists!$L$13,$A$1:$AJ$1,0)),6,2)),VALUE(MID(INDEX($A331:$AJ331,MATCH(Lists!$L$13,$A$1:$AJ$1,0)),9,2))))),""))</f>
        <v/>
      </c>
      <c r="BF331" s="22">
        <f>IF(AT331="","",IFERROR(TRIM(INDEX($A331:$AJ331,MATCH(Lists!$L$14,$A$1:$AJ$1,0))&amp;""),""))</f>
        <v/>
      </c>
      <c r="BG331" s="23">
        <f>IF(AT331="","",IFERROR(IF(ISNUMBER(INDEX($A331:$AJ331,MATCH(Lists!$L$15,$A$1:$AJ$1,0))),INDEX($A331:$AJ331,MATCH(Lists!$L$15,$A$1:$AJ$1,0)),DATE(VALUE(LEFT(IFERROR(TRIM(INDEX($A331:$AJ331,MATCH(Lists!$L$15,$A$1:$AJ$1,0))&amp;""),""),4)),VALUE(MID(IFERROR(TRIM(INDEX($A331:$AJ331,MATCH(Lists!$L$15,$A$1:$AJ$1,0))&amp;""),""),6,2)),VALUE(MID(IFERROR(TRIM(INDEX($A331:$AJ331,MATCH(Lists!$L$15,$A$1:$AJ$1,0))&amp;""),""),9,2)))+TIME(VALUE(MID(IFERROR(TRIM(INDEX($A331:$AJ331,MATCH(Lists!$L$15,$A$1:$AJ$1,0))&amp;""),""),12,2)),VALUE(MID(IFERROR(TRIM(INDEX($A331:$AJ331,MATCH(Lists!$L$15,$A$1:$AJ$1,0))&amp;""),""),15,2)),VALUE(MID(IFERROR(TRIM(INDEX($A331:$AJ331,MATCH(Lists!$L$15,$A$1:$AJ$1,0))&amp;""),""),18,2)))),""))</f>
        <v/>
      </c>
      <c r="BH331" s="22">
        <f>IF(AT331="","",IF(AL331="","New",AL331))</f>
        <v/>
      </c>
      <c r="BI331" s="22">
        <f>IF(AT331="",0,IF(OR(BH331="Hired",BH331="Not now"),0,1))</f>
        <v/>
      </c>
      <c r="BJ331" s="22">
        <f>IF(AT331="","",IF(COUNTIF(AN331:AQ331,"No")&gt;0,"Has a No",IF(COUNTIF(AN331:AQ331,"Yes")=4,"All yes","Still checking")))</f>
        <v/>
      </c>
      <c r="BK331" s="22">
        <f>IF(AT331="","",IF(AND(BH331="New",NOT(ISNUMBER(AM331)),ISNUMBER(BG331)),IF(Pipeline!$M$14-INT(BG331)&gt;Pipeline!$M$15,"Reply due",""),""))</f>
        <v/>
      </c>
      <c r="BL331" s="22">
        <f>IF(AT331="","",IF(AND(ISNUMBER(AM331),ISNUMBER(BG331)),MAX(0,AM331-INT(BG331)),""))</f>
        <v/>
      </c>
      <c r="BM331" s="22">
        <f>IF(BI331=0,0,IF(AND(OR('Shift match'!$B$5="",ISNUMBER(SEARCH('Shift match'!$B$5,AY331))),OR('Shift match'!$B$6="",ISNUMBER(SEARCH('Shift match'!$B$6,BA331)))),1,0))</f>
        <v/>
      </c>
      <c r="BN331" s="22">
        <f>IF(BM331=1,SUM($BM$2:BM331),"")</f>
        <v/>
      </c>
      <c r="BO331" s="22">
        <f>IF(AT331="",0,IF(AX331="",0,IF(COUNTIF($AX$2:AX331,AX331)=1,1,0)))</f>
        <v/>
      </c>
      <c r="BP331" s="22">
        <f>IF(BO331=1,SUM($BO$2:BO331),"")</f>
        <v/>
      </c>
    </row>
    <row r="332">
      <c r="AK332" s="19" t="n"/>
      <c r="AL332" s="24" t="n"/>
      <c r="AM332" s="25" t="n"/>
      <c r="AN332" s="24" t="n"/>
      <c r="AO332" s="24" t="n"/>
      <c r="AP332" s="24" t="n"/>
      <c r="AQ332" s="24" t="n"/>
      <c r="AR332" s="24" t="n"/>
      <c r="AS332" s="19" t="n"/>
      <c r="AT332" s="22">
        <f>IFERROR(TRIM(INDEX($A332:$AJ332,MATCH(Lists!$L$2,$A$1:$AJ$1,0))&amp;""),"")</f>
        <v/>
      </c>
      <c r="AU332" s="22">
        <f>IF(AT332="","",IFERROR(TRIM(INDEX($A332:$AJ332,MATCH(Lists!$L$3,$A$1:$AJ$1,0))&amp;""),""))</f>
        <v/>
      </c>
      <c r="AV332" s="22">
        <f>IF(AT332="","",LOWER(IFERROR(TRIM(INDEX($A332:$AJ332,MATCH(Lists!$L$4,$A$1:$AJ$1,0))&amp;""),"")))</f>
        <v/>
      </c>
      <c r="AW332" s="22">
        <f>IF(AT332="","",IFERROR(TRIM(INDEX($A332:$AJ332,MATCH(Lists!$L$5,$A$1:$AJ$1,0))&amp;""),""))</f>
        <v/>
      </c>
      <c r="AX332" s="22">
        <f>IF(AT332="","",IFERROR(TRIM(INDEX($A332:$AJ332,MATCH(Lists!$L$6,$A$1:$AJ$1,0))&amp;""),""))</f>
        <v/>
      </c>
      <c r="AY332" s="22">
        <f>IF(AT332="","",IFERROR(TRIM(INDEX($A332:$AJ332,MATCH(Lists!$L$7,$A$1:$AJ$1,0))&amp;""),""))</f>
        <v/>
      </c>
      <c r="AZ332" s="22">
        <f>IF(AT332="","",IFERROR(TRIM(INDEX($A332:$AJ332,MATCH(Lists!$L$8,$A$1:$AJ$1,0))&amp;""),""))</f>
        <v/>
      </c>
      <c r="BA332" s="22">
        <f>IF(AT332="","",IFERROR(TRIM(INDEX($A332:$AJ332,MATCH(Lists!$L$9,$A$1:$AJ$1,0))&amp;""),""))</f>
        <v/>
      </c>
      <c r="BB332" s="22">
        <f>IF(AT332="","",IFERROR(TRIM(INDEX($A332:$AJ332,MATCH(Lists!$L$10,$A$1:$AJ$1,0))&amp;""),""))</f>
        <v/>
      </c>
      <c r="BC332" s="22">
        <f>IF(AT332="","",IFERROR(TRIM(INDEX($A332:$AJ332,MATCH(Lists!$L$11,$A$1:$AJ$1,0))&amp;""),""))</f>
        <v/>
      </c>
      <c r="BD332" s="22">
        <f>IF(AT332="","",IFERROR(TRIM(INDEX($A332:$AJ332,MATCH(Lists!$L$12,$A$1:$AJ$1,0))&amp;""),""))</f>
        <v/>
      </c>
      <c r="BE332" s="23">
        <f>IF(AT332="","",IFERROR(IF(TRIM(INDEX($A332:$AJ332,MATCH(Lists!$L$13,$A$1:$AJ$1,0))&amp;"")="","",IF(ISNUMBER(INDEX($A332:$AJ332,MATCH(Lists!$L$13,$A$1:$AJ$1,0))),INT(INDEX($A332:$AJ332,MATCH(Lists!$L$13,$A$1:$AJ$1,0))),DATE(VALUE(LEFT(INDEX($A332:$AJ332,MATCH(Lists!$L$13,$A$1:$AJ$1,0)),4)),VALUE(MID(INDEX($A332:$AJ332,MATCH(Lists!$L$13,$A$1:$AJ$1,0)),6,2)),VALUE(MID(INDEX($A332:$AJ332,MATCH(Lists!$L$13,$A$1:$AJ$1,0)),9,2))))),""))</f>
        <v/>
      </c>
      <c r="BF332" s="22">
        <f>IF(AT332="","",IFERROR(TRIM(INDEX($A332:$AJ332,MATCH(Lists!$L$14,$A$1:$AJ$1,0))&amp;""),""))</f>
        <v/>
      </c>
      <c r="BG332" s="23">
        <f>IF(AT332="","",IFERROR(IF(ISNUMBER(INDEX($A332:$AJ332,MATCH(Lists!$L$15,$A$1:$AJ$1,0))),INDEX($A332:$AJ332,MATCH(Lists!$L$15,$A$1:$AJ$1,0)),DATE(VALUE(LEFT(IFERROR(TRIM(INDEX($A332:$AJ332,MATCH(Lists!$L$15,$A$1:$AJ$1,0))&amp;""),""),4)),VALUE(MID(IFERROR(TRIM(INDEX($A332:$AJ332,MATCH(Lists!$L$15,$A$1:$AJ$1,0))&amp;""),""),6,2)),VALUE(MID(IFERROR(TRIM(INDEX($A332:$AJ332,MATCH(Lists!$L$15,$A$1:$AJ$1,0))&amp;""),""),9,2)))+TIME(VALUE(MID(IFERROR(TRIM(INDEX($A332:$AJ332,MATCH(Lists!$L$15,$A$1:$AJ$1,0))&amp;""),""),12,2)),VALUE(MID(IFERROR(TRIM(INDEX($A332:$AJ332,MATCH(Lists!$L$15,$A$1:$AJ$1,0))&amp;""),""),15,2)),VALUE(MID(IFERROR(TRIM(INDEX($A332:$AJ332,MATCH(Lists!$L$15,$A$1:$AJ$1,0))&amp;""),""),18,2)))),""))</f>
        <v/>
      </c>
      <c r="BH332" s="22">
        <f>IF(AT332="","",IF(AL332="","New",AL332))</f>
        <v/>
      </c>
      <c r="BI332" s="22">
        <f>IF(AT332="",0,IF(OR(BH332="Hired",BH332="Not now"),0,1))</f>
        <v/>
      </c>
      <c r="BJ332" s="22">
        <f>IF(AT332="","",IF(COUNTIF(AN332:AQ332,"No")&gt;0,"Has a No",IF(COUNTIF(AN332:AQ332,"Yes")=4,"All yes","Still checking")))</f>
        <v/>
      </c>
      <c r="BK332" s="22">
        <f>IF(AT332="","",IF(AND(BH332="New",NOT(ISNUMBER(AM332)),ISNUMBER(BG332)),IF(Pipeline!$M$14-INT(BG332)&gt;Pipeline!$M$15,"Reply due",""),""))</f>
        <v/>
      </c>
      <c r="BL332" s="22">
        <f>IF(AT332="","",IF(AND(ISNUMBER(AM332),ISNUMBER(BG332)),MAX(0,AM332-INT(BG332)),""))</f>
        <v/>
      </c>
      <c r="BM332" s="22">
        <f>IF(BI332=0,0,IF(AND(OR('Shift match'!$B$5="",ISNUMBER(SEARCH('Shift match'!$B$5,AY332))),OR('Shift match'!$B$6="",ISNUMBER(SEARCH('Shift match'!$B$6,BA332)))),1,0))</f>
        <v/>
      </c>
      <c r="BN332" s="22">
        <f>IF(BM332=1,SUM($BM$2:BM332),"")</f>
        <v/>
      </c>
      <c r="BO332" s="22">
        <f>IF(AT332="",0,IF(AX332="",0,IF(COUNTIF($AX$2:AX332,AX332)=1,1,0)))</f>
        <v/>
      </c>
      <c r="BP332" s="22">
        <f>IF(BO332=1,SUM($BO$2:BO332),"")</f>
        <v/>
      </c>
    </row>
    <row r="333">
      <c r="AK333" s="19" t="n"/>
      <c r="AL333" s="24" t="n"/>
      <c r="AM333" s="25" t="n"/>
      <c r="AN333" s="24" t="n"/>
      <c r="AO333" s="24" t="n"/>
      <c r="AP333" s="24" t="n"/>
      <c r="AQ333" s="24" t="n"/>
      <c r="AR333" s="24" t="n"/>
      <c r="AS333" s="19" t="n"/>
      <c r="AT333" s="22">
        <f>IFERROR(TRIM(INDEX($A333:$AJ333,MATCH(Lists!$L$2,$A$1:$AJ$1,0))&amp;""),"")</f>
        <v/>
      </c>
      <c r="AU333" s="22">
        <f>IF(AT333="","",IFERROR(TRIM(INDEX($A333:$AJ333,MATCH(Lists!$L$3,$A$1:$AJ$1,0))&amp;""),""))</f>
        <v/>
      </c>
      <c r="AV333" s="22">
        <f>IF(AT333="","",LOWER(IFERROR(TRIM(INDEX($A333:$AJ333,MATCH(Lists!$L$4,$A$1:$AJ$1,0))&amp;""),"")))</f>
        <v/>
      </c>
      <c r="AW333" s="22">
        <f>IF(AT333="","",IFERROR(TRIM(INDEX($A333:$AJ333,MATCH(Lists!$L$5,$A$1:$AJ$1,0))&amp;""),""))</f>
        <v/>
      </c>
      <c r="AX333" s="22">
        <f>IF(AT333="","",IFERROR(TRIM(INDEX($A333:$AJ333,MATCH(Lists!$L$6,$A$1:$AJ$1,0))&amp;""),""))</f>
        <v/>
      </c>
      <c r="AY333" s="22">
        <f>IF(AT333="","",IFERROR(TRIM(INDEX($A333:$AJ333,MATCH(Lists!$L$7,$A$1:$AJ$1,0))&amp;""),""))</f>
        <v/>
      </c>
      <c r="AZ333" s="22">
        <f>IF(AT333="","",IFERROR(TRIM(INDEX($A333:$AJ333,MATCH(Lists!$L$8,$A$1:$AJ$1,0))&amp;""),""))</f>
        <v/>
      </c>
      <c r="BA333" s="22">
        <f>IF(AT333="","",IFERROR(TRIM(INDEX($A333:$AJ333,MATCH(Lists!$L$9,$A$1:$AJ$1,0))&amp;""),""))</f>
        <v/>
      </c>
      <c r="BB333" s="22">
        <f>IF(AT333="","",IFERROR(TRIM(INDEX($A333:$AJ333,MATCH(Lists!$L$10,$A$1:$AJ$1,0))&amp;""),""))</f>
        <v/>
      </c>
      <c r="BC333" s="22">
        <f>IF(AT333="","",IFERROR(TRIM(INDEX($A333:$AJ333,MATCH(Lists!$L$11,$A$1:$AJ$1,0))&amp;""),""))</f>
        <v/>
      </c>
      <c r="BD333" s="22">
        <f>IF(AT333="","",IFERROR(TRIM(INDEX($A333:$AJ333,MATCH(Lists!$L$12,$A$1:$AJ$1,0))&amp;""),""))</f>
        <v/>
      </c>
      <c r="BE333" s="23">
        <f>IF(AT333="","",IFERROR(IF(TRIM(INDEX($A333:$AJ333,MATCH(Lists!$L$13,$A$1:$AJ$1,0))&amp;"")="","",IF(ISNUMBER(INDEX($A333:$AJ333,MATCH(Lists!$L$13,$A$1:$AJ$1,0))),INT(INDEX($A333:$AJ333,MATCH(Lists!$L$13,$A$1:$AJ$1,0))),DATE(VALUE(LEFT(INDEX($A333:$AJ333,MATCH(Lists!$L$13,$A$1:$AJ$1,0)),4)),VALUE(MID(INDEX($A333:$AJ333,MATCH(Lists!$L$13,$A$1:$AJ$1,0)),6,2)),VALUE(MID(INDEX($A333:$AJ333,MATCH(Lists!$L$13,$A$1:$AJ$1,0)),9,2))))),""))</f>
        <v/>
      </c>
      <c r="BF333" s="22">
        <f>IF(AT333="","",IFERROR(TRIM(INDEX($A333:$AJ333,MATCH(Lists!$L$14,$A$1:$AJ$1,0))&amp;""),""))</f>
        <v/>
      </c>
      <c r="BG333" s="23">
        <f>IF(AT333="","",IFERROR(IF(ISNUMBER(INDEX($A333:$AJ333,MATCH(Lists!$L$15,$A$1:$AJ$1,0))),INDEX($A333:$AJ333,MATCH(Lists!$L$15,$A$1:$AJ$1,0)),DATE(VALUE(LEFT(IFERROR(TRIM(INDEX($A333:$AJ333,MATCH(Lists!$L$15,$A$1:$AJ$1,0))&amp;""),""),4)),VALUE(MID(IFERROR(TRIM(INDEX($A333:$AJ333,MATCH(Lists!$L$15,$A$1:$AJ$1,0))&amp;""),""),6,2)),VALUE(MID(IFERROR(TRIM(INDEX($A333:$AJ333,MATCH(Lists!$L$15,$A$1:$AJ$1,0))&amp;""),""),9,2)))+TIME(VALUE(MID(IFERROR(TRIM(INDEX($A333:$AJ333,MATCH(Lists!$L$15,$A$1:$AJ$1,0))&amp;""),""),12,2)),VALUE(MID(IFERROR(TRIM(INDEX($A333:$AJ333,MATCH(Lists!$L$15,$A$1:$AJ$1,0))&amp;""),""),15,2)),VALUE(MID(IFERROR(TRIM(INDEX($A333:$AJ333,MATCH(Lists!$L$15,$A$1:$AJ$1,0))&amp;""),""),18,2)))),""))</f>
        <v/>
      </c>
      <c r="BH333" s="22">
        <f>IF(AT333="","",IF(AL333="","New",AL333))</f>
        <v/>
      </c>
      <c r="BI333" s="22">
        <f>IF(AT333="",0,IF(OR(BH333="Hired",BH333="Not now"),0,1))</f>
        <v/>
      </c>
      <c r="BJ333" s="22">
        <f>IF(AT333="","",IF(COUNTIF(AN333:AQ333,"No")&gt;0,"Has a No",IF(COUNTIF(AN333:AQ333,"Yes")=4,"All yes","Still checking")))</f>
        <v/>
      </c>
      <c r="BK333" s="22">
        <f>IF(AT333="","",IF(AND(BH333="New",NOT(ISNUMBER(AM333)),ISNUMBER(BG333)),IF(Pipeline!$M$14-INT(BG333)&gt;Pipeline!$M$15,"Reply due",""),""))</f>
        <v/>
      </c>
      <c r="BL333" s="22">
        <f>IF(AT333="","",IF(AND(ISNUMBER(AM333),ISNUMBER(BG333)),MAX(0,AM333-INT(BG333)),""))</f>
        <v/>
      </c>
      <c r="BM333" s="22">
        <f>IF(BI333=0,0,IF(AND(OR('Shift match'!$B$5="",ISNUMBER(SEARCH('Shift match'!$B$5,AY333))),OR('Shift match'!$B$6="",ISNUMBER(SEARCH('Shift match'!$B$6,BA333)))),1,0))</f>
        <v/>
      </c>
      <c r="BN333" s="22">
        <f>IF(BM333=1,SUM($BM$2:BM333),"")</f>
        <v/>
      </c>
      <c r="BO333" s="22">
        <f>IF(AT333="",0,IF(AX333="",0,IF(COUNTIF($AX$2:AX333,AX333)=1,1,0)))</f>
        <v/>
      </c>
      <c r="BP333" s="22">
        <f>IF(BO333=1,SUM($BO$2:BO333),"")</f>
        <v/>
      </c>
    </row>
    <row r="334">
      <c r="AK334" s="19" t="n"/>
      <c r="AL334" s="24" t="n"/>
      <c r="AM334" s="25" t="n"/>
      <c r="AN334" s="24" t="n"/>
      <c r="AO334" s="24" t="n"/>
      <c r="AP334" s="24" t="n"/>
      <c r="AQ334" s="24" t="n"/>
      <c r="AR334" s="24" t="n"/>
      <c r="AS334" s="19" t="n"/>
      <c r="AT334" s="22">
        <f>IFERROR(TRIM(INDEX($A334:$AJ334,MATCH(Lists!$L$2,$A$1:$AJ$1,0))&amp;""),"")</f>
        <v/>
      </c>
      <c r="AU334" s="22">
        <f>IF(AT334="","",IFERROR(TRIM(INDEX($A334:$AJ334,MATCH(Lists!$L$3,$A$1:$AJ$1,0))&amp;""),""))</f>
        <v/>
      </c>
      <c r="AV334" s="22">
        <f>IF(AT334="","",LOWER(IFERROR(TRIM(INDEX($A334:$AJ334,MATCH(Lists!$L$4,$A$1:$AJ$1,0))&amp;""),"")))</f>
        <v/>
      </c>
      <c r="AW334" s="22">
        <f>IF(AT334="","",IFERROR(TRIM(INDEX($A334:$AJ334,MATCH(Lists!$L$5,$A$1:$AJ$1,0))&amp;""),""))</f>
        <v/>
      </c>
      <c r="AX334" s="22">
        <f>IF(AT334="","",IFERROR(TRIM(INDEX($A334:$AJ334,MATCH(Lists!$L$6,$A$1:$AJ$1,0))&amp;""),""))</f>
        <v/>
      </c>
      <c r="AY334" s="22">
        <f>IF(AT334="","",IFERROR(TRIM(INDEX($A334:$AJ334,MATCH(Lists!$L$7,$A$1:$AJ$1,0))&amp;""),""))</f>
        <v/>
      </c>
      <c r="AZ334" s="22">
        <f>IF(AT334="","",IFERROR(TRIM(INDEX($A334:$AJ334,MATCH(Lists!$L$8,$A$1:$AJ$1,0))&amp;""),""))</f>
        <v/>
      </c>
      <c r="BA334" s="22">
        <f>IF(AT334="","",IFERROR(TRIM(INDEX($A334:$AJ334,MATCH(Lists!$L$9,$A$1:$AJ$1,0))&amp;""),""))</f>
        <v/>
      </c>
      <c r="BB334" s="22">
        <f>IF(AT334="","",IFERROR(TRIM(INDEX($A334:$AJ334,MATCH(Lists!$L$10,$A$1:$AJ$1,0))&amp;""),""))</f>
        <v/>
      </c>
      <c r="BC334" s="22">
        <f>IF(AT334="","",IFERROR(TRIM(INDEX($A334:$AJ334,MATCH(Lists!$L$11,$A$1:$AJ$1,0))&amp;""),""))</f>
        <v/>
      </c>
      <c r="BD334" s="22">
        <f>IF(AT334="","",IFERROR(TRIM(INDEX($A334:$AJ334,MATCH(Lists!$L$12,$A$1:$AJ$1,0))&amp;""),""))</f>
        <v/>
      </c>
      <c r="BE334" s="23">
        <f>IF(AT334="","",IFERROR(IF(TRIM(INDEX($A334:$AJ334,MATCH(Lists!$L$13,$A$1:$AJ$1,0))&amp;"")="","",IF(ISNUMBER(INDEX($A334:$AJ334,MATCH(Lists!$L$13,$A$1:$AJ$1,0))),INT(INDEX($A334:$AJ334,MATCH(Lists!$L$13,$A$1:$AJ$1,0))),DATE(VALUE(LEFT(INDEX($A334:$AJ334,MATCH(Lists!$L$13,$A$1:$AJ$1,0)),4)),VALUE(MID(INDEX($A334:$AJ334,MATCH(Lists!$L$13,$A$1:$AJ$1,0)),6,2)),VALUE(MID(INDEX($A334:$AJ334,MATCH(Lists!$L$13,$A$1:$AJ$1,0)),9,2))))),""))</f>
        <v/>
      </c>
      <c r="BF334" s="22">
        <f>IF(AT334="","",IFERROR(TRIM(INDEX($A334:$AJ334,MATCH(Lists!$L$14,$A$1:$AJ$1,0))&amp;""),""))</f>
        <v/>
      </c>
      <c r="BG334" s="23">
        <f>IF(AT334="","",IFERROR(IF(ISNUMBER(INDEX($A334:$AJ334,MATCH(Lists!$L$15,$A$1:$AJ$1,0))),INDEX($A334:$AJ334,MATCH(Lists!$L$15,$A$1:$AJ$1,0)),DATE(VALUE(LEFT(IFERROR(TRIM(INDEX($A334:$AJ334,MATCH(Lists!$L$15,$A$1:$AJ$1,0))&amp;""),""),4)),VALUE(MID(IFERROR(TRIM(INDEX($A334:$AJ334,MATCH(Lists!$L$15,$A$1:$AJ$1,0))&amp;""),""),6,2)),VALUE(MID(IFERROR(TRIM(INDEX($A334:$AJ334,MATCH(Lists!$L$15,$A$1:$AJ$1,0))&amp;""),""),9,2)))+TIME(VALUE(MID(IFERROR(TRIM(INDEX($A334:$AJ334,MATCH(Lists!$L$15,$A$1:$AJ$1,0))&amp;""),""),12,2)),VALUE(MID(IFERROR(TRIM(INDEX($A334:$AJ334,MATCH(Lists!$L$15,$A$1:$AJ$1,0))&amp;""),""),15,2)),VALUE(MID(IFERROR(TRIM(INDEX($A334:$AJ334,MATCH(Lists!$L$15,$A$1:$AJ$1,0))&amp;""),""),18,2)))),""))</f>
        <v/>
      </c>
      <c r="BH334" s="22">
        <f>IF(AT334="","",IF(AL334="","New",AL334))</f>
        <v/>
      </c>
      <c r="BI334" s="22">
        <f>IF(AT334="",0,IF(OR(BH334="Hired",BH334="Not now"),0,1))</f>
        <v/>
      </c>
      <c r="BJ334" s="22">
        <f>IF(AT334="","",IF(COUNTIF(AN334:AQ334,"No")&gt;0,"Has a No",IF(COUNTIF(AN334:AQ334,"Yes")=4,"All yes","Still checking")))</f>
        <v/>
      </c>
      <c r="BK334" s="22">
        <f>IF(AT334="","",IF(AND(BH334="New",NOT(ISNUMBER(AM334)),ISNUMBER(BG334)),IF(Pipeline!$M$14-INT(BG334)&gt;Pipeline!$M$15,"Reply due",""),""))</f>
        <v/>
      </c>
      <c r="BL334" s="22">
        <f>IF(AT334="","",IF(AND(ISNUMBER(AM334),ISNUMBER(BG334)),MAX(0,AM334-INT(BG334)),""))</f>
        <v/>
      </c>
      <c r="BM334" s="22">
        <f>IF(BI334=0,0,IF(AND(OR('Shift match'!$B$5="",ISNUMBER(SEARCH('Shift match'!$B$5,AY334))),OR('Shift match'!$B$6="",ISNUMBER(SEARCH('Shift match'!$B$6,BA334)))),1,0))</f>
        <v/>
      </c>
      <c r="BN334" s="22">
        <f>IF(BM334=1,SUM($BM$2:BM334),"")</f>
        <v/>
      </c>
      <c r="BO334" s="22">
        <f>IF(AT334="",0,IF(AX334="",0,IF(COUNTIF($AX$2:AX334,AX334)=1,1,0)))</f>
        <v/>
      </c>
      <c r="BP334" s="22">
        <f>IF(BO334=1,SUM($BO$2:BO334),"")</f>
        <v/>
      </c>
    </row>
    <row r="335">
      <c r="AK335" s="19" t="n"/>
      <c r="AL335" s="24" t="n"/>
      <c r="AM335" s="25" t="n"/>
      <c r="AN335" s="24" t="n"/>
      <c r="AO335" s="24" t="n"/>
      <c r="AP335" s="24" t="n"/>
      <c r="AQ335" s="24" t="n"/>
      <c r="AR335" s="24" t="n"/>
      <c r="AS335" s="19" t="n"/>
      <c r="AT335" s="22">
        <f>IFERROR(TRIM(INDEX($A335:$AJ335,MATCH(Lists!$L$2,$A$1:$AJ$1,0))&amp;""),"")</f>
        <v/>
      </c>
      <c r="AU335" s="22">
        <f>IF(AT335="","",IFERROR(TRIM(INDEX($A335:$AJ335,MATCH(Lists!$L$3,$A$1:$AJ$1,0))&amp;""),""))</f>
        <v/>
      </c>
      <c r="AV335" s="22">
        <f>IF(AT335="","",LOWER(IFERROR(TRIM(INDEX($A335:$AJ335,MATCH(Lists!$L$4,$A$1:$AJ$1,0))&amp;""),"")))</f>
        <v/>
      </c>
      <c r="AW335" s="22">
        <f>IF(AT335="","",IFERROR(TRIM(INDEX($A335:$AJ335,MATCH(Lists!$L$5,$A$1:$AJ$1,0))&amp;""),""))</f>
        <v/>
      </c>
      <c r="AX335" s="22">
        <f>IF(AT335="","",IFERROR(TRIM(INDEX($A335:$AJ335,MATCH(Lists!$L$6,$A$1:$AJ$1,0))&amp;""),""))</f>
        <v/>
      </c>
      <c r="AY335" s="22">
        <f>IF(AT335="","",IFERROR(TRIM(INDEX($A335:$AJ335,MATCH(Lists!$L$7,$A$1:$AJ$1,0))&amp;""),""))</f>
        <v/>
      </c>
      <c r="AZ335" s="22">
        <f>IF(AT335="","",IFERROR(TRIM(INDEX($A335:$AJ335,MATCH(Lists!$L$8,$A$1:$AJ$1,0))&amp;""),""))</f>
        <v/>
      </c>
      <c r="BA335" s="22">
        <f>IF(AT335="","",IFERROR(TRIM(INDEX($A335:$AJ335,MATCH(Lists!$L$9,$A$1:$AJ$1,0))&amp;""),""))</f>
        <v/>
      </c>
      <c r="BB335" s="22">
        <f>IF(AT335="","",IFERROR(TRIM(INDEX($A335:$AJ335,MATCH(Lists!$L$10,$A$1:$AJ$1,0))&amp;""),""))</f>
        <v/>
      </c>
      <c r="BC335" s="22">
        <f>IF(AT335="","",IFERROR(TRIM(INDEX($A335:$AJ335,MATCH(Lists!$L$11,$A$1:$AJ$1,0))&amp;""),""))</f>
        <v/>
      </c>
      <c r="BD335" s="22">
        <f>IF(AT335="","",IFERROR(TRIM(INDEX($A335:$AJ335,MATCH(Lists!$L$12,$A$1:$AJ$1,0))&amp;""),""))</f>
        <v/>
      </c>
      <c r="BE335" s="23">
        <f>IF(AT335="","",IFERROR(IF(TRIM(INDEX($A335:$AJ335,MATCH(Lists!$L$13,$A$1:$AJ$1,0))&amp;"")="","",IF(ISNUMBER(INDEX($A335:$AJ335,MATCH(Lists!$L$13,$A$1:$AJ$1,0))),INT(INDEX($A335:$AJ335,MATCH(Lists!$L$13,$A$1:$AJ$1,0))),DATE(VALUE(LEFT(INDEX($A335:$AJ335,MATCH(Lists!$L$13,$A$1:$AJ$1,0)),4)),VALUE(MID(INDEX($A335:$AJ335,MATCH(Lists!$L$13,$A$1:$AJ$1,0)),6,2)),VALUE(MID(INDEX($A335:$AJ335,MATCH(Lists!$L$13,$A$1:$AJ$1,0)),9,2))))),""))</f>
        <v/>
      </c>
      <c r="BF335" s="22">
        <f>IF(AT335="","",IFERROR(TRIM(INDEX($A335:$AJ335,MATCH(Lists!$L$14,$A$1:$AJ$1,0))&amp;""),""))</f>
        <v/>
      </c>
      <c r="BG335" s="23">
        <f>IF(AT335="","",IFERROR(IF(ISNUMBER(INDEX($A335:$AJ335,MATCH(Lists!$L$15,$A$1:$AJ$1,0))),INDEX($A335:$AJ335,MATCH(Lists!$L$15,$A$1:$AJ$1,0)),DATE(VALUE(LEFT(IFERROR(TRIM(INDEX($A335:$AJ335,MATCH(Lists!$L$15,$A$1:$AJ$1,0))&amp;""),""),4)),VALUE(MID(IFERROR(TRIM(INDEX($A335:$AJ335,MATCH(Lists!$L$15,$A$1:$AJ$1,0))&amp;""),""),6,2)),VALUE(MID(IFERROR(TRIM(INDEX($A335:$AJ335,MATCH(Lists!$L$15,$A$1:$AJ$1,0))&amp;""),""),9,2)))+TIME(VALUE(MID(IFERROR(TRIM(INDEX($A335:$AJ335,MATCH(Lists!$L$15,$A$1:$AJ$1,0))&amp;""),""),12,2)),VALUE(MID(IFERROR(TRIM(INDEX($A335:$AJ335,MATCH(Lists!$L$15,$A$1:$AJ$1,0))&amp;""),""),15,2)),VALUE(MID(IFERROR(TRIM(INDEX($A335:$AJ335,MATCH(Lists!$L$15,$A$1:$AJ$1,0))&amp;""),""),18,2)))),""))</f>
        <v/>
      </c>
      <c r="BH335" s="22">
        <f>IF(AT335="","",IF(AL335="","New",AL335))</f>
        <v/>
      </c>
      <c r="BI335" s="22">
        <f>IF(AT335="",0,IF(OR(BH335="Hired",BH335="Not now"),0,1))</f>
        <v/>
      </c>
      <c r="BJ335" s="22">
        <f>IF(AT335="","",IF(COUNTIF(AN335:AQ335,"No")&gt;0,"Has a No",IF(COUNTIF(AN335:AQ335,"Yes")=4,"All yes","Still checking")))</f>
        <v/>
      </c>
      <c r="BK335" s="22">
        <f>IF(AT335="","",IF(AND(BH335="New",NOT(ISNUMBER(AM335)),ISNUMBER(BG335)),IF(Pipeline!$M$14-INT(BG335)&gt;Pipeline!$M$15,"Reply due",""),""))</f>
        <v/>
      </c>
      <c r="BL335" s="22">
        <f>IF(AT335="","",IF(AND(ISNUMBER(AM335),ISNUMBER(BG335)),MAX(0,AM335-INT(BG335)),""))</f>
        <v/>
      </c>
      <c r="BM335" s="22">
        <f>IF(BI335=0,0,IF(AND(OR('Shift match'!$B$5="",ISNUMBER(SEARCH('Shift match'!$B$5,AY335))),OR('Shift match'!$B$6="",ISNUMBER(SEARCH('Shift match'!$B$6,BA335)))),1,0))</f>
        <v/>
      </c>
      <c r="BN335" s="22">
        <f>IF(BM335=1,SUM($BM$2:BM335),"")</f>
        <v/>
      </c>
      <c r="BO335" s="22">
        <f>IF(AT335="",0,IF(AX335="",0,IF(COUNTIF($AX$2:AX335,AX335)=1,1,0)))</f>
        <v/>
      </c>
      <c r="BP335" s="22">
        <f>IF(BO335=1,SUM($BO$2:BO335),"")</f>
        <v/>
      </c>
    </row>
    <row r="336">
      <c r="AK336" s="19" t="n"/>
      <c r="AL336" s="24" t="n"/>
      <c r="AM336" s="25" t="n"/>
      <c r="AN336" s="24" t="n"/>
      <c r="AO336" s="24" t="n"/>
      <c r="AP336" s="24" t="n"/>
      <c r="AQ336" s="24" t="n"/>
      <c r="AR336" s="24" t="n"/>
      <c r="AS336" s="19" t="n"/>
      <c r="AT336" s="22">
        <f>IFERROR(TRIM(INDEX($A336:$AJ336,MATCH(Lists!$L$2,$A$1:$AJ$1,0))&amp;""),"")</f>
        <v/>
      </c>
      <c r="AU336" s="22">
        <f>IF(AT336="","",IFERROR(TRIM(INDEX($A336:$AJ336,MATCH(Lists!$L$3,$A$1:$AJ$1,0))&amp;""),""))</f>
        <v/>
      </c>
      <c r="AV336" s="22">
        <f>IF(AT336="","",LOWER(IFERROR(TRIM(INDEX($A336:$AJ336,MATCH(Lists!$L$4,$A$1:$AJ$1,0))&amp;""),"")))</f>
        <v/>
      </c>
      <c r="AW336" s="22">
        <f>IF(AT336="","",IFERROR(TRIM(INDEX($A336:$AJ336,MATCH(Lists!$L$5,$A$1:$AJ$1,0))&amp;""),""))</f>
        <v/>
      </c>
      <c r="AX336" s="22">
        <f>IF(AT336="","",IFERROR(TRIM(INDEX($A336:$AJ336,MATCH(Lists!$L$6,$A$1:$AJ$1,0))&amp;""),""))</f>
        <v/>
      </c>
      <c r="AY336" s="22">
        <f>IF(AT336="","",IFERROR(TRIM(INDEX($A336:$AJ336,MATCH(Lists!$L$7,$A$1:$AJ$1,0))&amp;""),""))</f>
        <v/>
      </c>
      <c r="AZ336" s="22">
        <f>IF(AT336="","",IFERROR(TRIM(INDEX($A336:$AJ336,MATCH(Lists!$L$8,$A$1:$AJ$1,0))&amp;""),""))</f>
        <v/>
      </c>
      <c r="BA336" s="22">
        <f>IF(AT336="","",IFERROR(TRIM(INDEX($A336:$AJ336,MATCH(Lists!$L$9,$A$1:$AJ$1,0))&amp;""),""))</f>
        <v/>
      </c>
      <c r="BB336" s="22">
        <f>IF(AT336="","",IFERROR(TRIM(INDEX($A336:$AJ336,MATCH(Lists!$L$10,$A$1:$AJ$1,0))&amp;""),""))</f>
        <v/>
      </c>
      <c r="BC336" s="22">
        <f>IF(AT336="","",IFERROR(TRIM(INDEX($A336:$AJ336,MATCH(Lists!$L$11,$A$1:$AJ$1,0))&amp;""),""))</f>
        <v/>
      </c>
      <c r="BD336" s="22">
        <f>IF(AT336="","",IFERROR(TRIM(INDEX($A336:$AJ336,MATCH(Lists!$L$12,$A$1:$AJ$1,0))&amp;""),""))</f>
        <v/>
      </c>
      <c r="BE336" s="23">
        <f>IF(AT336="","",IFERROR(IF(TRIM(INDEX($A336:$AJ336,MATCH(Lists!$L$13,$A$1:$AJ$1,0))&amp;"")="","",IF(ISNUMBER(INDEX($A336:$AJ336,MATCH(Lists!$L$13,$A$1:$AJ$1,0))),INT(INDEX($A336:$AJ336,MATCH(Lists!$L$13,$A$1:$AJ$1,0))),DATE(VALUE(LEFT(INDEX($A336:$AJ336,MATCH(Lists!$L$13,$A$1:$AJ$1,0)),4)),VALUE(MID(INDEX($A336:$AJ336,MATCH(Lists!$L$13,$A$1:$AJ$1,0)),6,2)),VALUE(MID(INDEX($A336:$AJ336,MATCH(Lists!$L$13,$A$1:$AJ$1,0)),9,2))))),""))</f>
        <v/>
      </c>
      <c r="BF336" s="22">
        <f>IF(AT336="","",IFERROR(TRIM(INDEX($A336:$AJ336,MATCH(Lists!$L$14,$A$1:$AJ$1,0))&amp;""),""))</f>
        <v/>
      </c>
      <c r="BG336" s="23">
        <f>IF(AT336="","",IFERROR(IF(ISNUMBER(INDEX($A336:$AJ336,MATCH(Lists!$L$15,$A$1:$AJ$1,0))),INDEX($A336:$AJ336,MATCH(Lists!$L$15,$A$1:$AJ$1,0)),DATE(VALUE(LEFT(IFERROR(TRIM(INDEX($A336:$AJ336,MATCH(Lists!$L$15,$A$1:$AJ$1,0))&amp;""),""),4)),VALUE(MID(IFERROR(TRIM(INDEX($A336:$AJ336,MATCH(Lists!$L$15,$A$1:$AJ$1,0))&amp;""),""),6,2)),VALUE(MID(IFERROR(TRIM(INDEX($A336:$AJ336,MATCH(Lists!$L$15,$A$1:$AJ$1,0))&amp;""),""),9,2)))+TIME(VALUE(MID(IFERROR(TRIM(INDEX($A336:$AJ336,MATCH(Lists!$L$15,$A$1:$AJ$1,0))&amp;""),""),12,2)),VALUE(MID(IFERROR(TRIM(INDEX($A336:$AJ336,MATCH(Lists!$L$15,$A$1:$AJ$1,0))&amp;""),""),15,2)),VALUE(MID(IFERROR(TRIM(INDEX($A336:$AJ336,MATCH(Lists!$L$15,$A$1:$AJ$1,0))&amp;""),""),18,2)))),""))</f>
        <v/>
      </c>
      <c r="BH336" s="22">
        <f>IF(AT336="","",IF(AL336="","New",AL336))</f>
        <v/>
      </c>
      <c r="BI336" s="22">
        <f>IF(AT336="",0,IF(OR(BH336="Hired",BH336="Not now"),0,1))</f>
        <v/>
      </c>
      <c r="BJ336" s="22">
        <f>IF(AT336="","",IF(COUNTIF(AN336:AQ336,"No")&gt;0,"Has a No",IF(COUNTIF(AN336:AQ336,"Yes")=4,"All yes","Still checking")))</f>
        <v/>
      </c>
      <c r="BK336" s="22">
        <f>IF(AT336="","",IF(AND(BH336="New",NOT(ISNUMBER(AM336)),ISNUMBER(BG336)),IF(Pipeline!$M$14-INT(BG336)&gt;Pipeline!$M$15,"Reply due",""),""))</f>
        <v/>
      </c>
      <c r="BL336" s="22">
        <f>IF(AT336="","",IF(AND(ISNUMBER(AM336),ISNUMBER(BG336)),MAX(0,AM336-INT(BG336)),""))</f>
        <v/>
      </c>
      <c r="BM336" s="22">
        <f>IF(BI336=0,0,IF(AND(OR('Shift match'!$B$5="",ISNUMBER(SEARCH('Shift match'!$B$5,AY336))),OR('Shift match'!$B$6="",ISNUMBER(SEARCH('Shift match'!$B$6,BA336)))),1,0))</f>
        <v/>
      </c>
      <c r="BN336" s="22">
        <f>IF(BM336=1,SUM($BM$2:BM336),"")</f>
        <v/>
      </c>
      <c r="BO336" s="22">
        <f>IF(AT336="",0,IF(AX336="",0,IF(COUNTIF($AX$2:AX336,AX336)=1,1,0)))</f>
        <v/>
      </c>
      <c r="BP336" s="22">
        <f>IF(BO336=1,SUM($BO$2:BO336),"")</f>
        <v/>
      </c>
    </row>
    <row r="337">
      <c r="AK337" s="19" t="n"/>
      <c r="AL337" s="24" t="n"/>
      <c r="AM337" s="25" t="n"/>
      <c r="AN337" s="24" t="n"/>
      <c r="AO337" s="24" t="n"/>
      <c r="AP337" s="24" t="n"/>
      <c r="AQ337" s="24" t="n"/>
      <c r="AR337" s="24" t="n"/>
      <c r="AS337" s="19" t="n"/>
      <c r="AT337" s="22">
        <f>IFERROR(TRIM(INDEX($A337:$AJ337,MATCH(Lists!$L$2,$A$1:$AJ$1,0))&amp;""),"")</f>
        <v/>
      </c>
      <c r="AU337" s="22">
        <f>IF(AT337="","",IFERROR(TRIM(INDEX($A337:$AJ337,MATCH(Lists!$L$3,$A$1:$AJ$1,0))&amp;""),""))</f>
        <v/>
      </c>
      <c r="AV337" s="22">
        <f>IF(AT337="","",LOWER(IFERROR(TRIM(INDEX($A337:$AJ337,MATCH(Lists!$L$4,$A$1:$AJ$1,0))&amp;""),"")))</f>
        <v/>
      </c>
      <c r="AW337" s="22">
        <f>IF(AT337="","",IFERROR(TRIM(INDEX($A337:$AJ337,MATCH(Lists!$L$5,$A$1:$AJ$1,0))&amp;""),""))</f>
        <v/>
      </c>
      <c r="AX337" s="22">
        <f>IF(AT337="","",IFERROR(TRIM(INDEX($A337:$AJ337,MATCH(Lists!$L$6,$A$1:$AJ$1,0))&amp;""),""))</f>
        <v/>
      </c>
      <c r="AY337" s="22">
        <f>IF(AT337="","",IFERROR(TRIM(INDEX($A337:$AJ337,MATCH(Lists!$L$7,$A$1:$AJ$1,0))&amp;""),""))</f>
        <v/>
      </c>
      <c r="AZ337" s="22">
        <f>IF(AT337="","",IFERROR(TRIM(INDEX($A337:$AJ337,MATCH(Lists!$L$8,$A$1:$AJ$1,0))&amp;""),""))</f>
        <v/>
      </c>
      <c r="BA337" s="22">
        <f>IF(AT337="","",IFERROR(TRIM(INDEX($A337:$AJ337,MATCH(Lists!$L$9,$A$1:$AJ$1,0))&amp;""),""))</f>
        <v/>
      </c>
      <c r="BB337" s="22">
        <f>IF(AT337="","",IFERROR(TRIM(INDEX($A337:$AJ337,MATCH(Lists!$L$10,$A$1:$AJ$1,0))&amp;""),""))</f>
        <v/>
      </c>
      <c r="BC337" s="22">
        <f>IF(AT337="","",IFERROR(TRIM(INDEX($A337:$AJ337,MATCH(Lists!$L$11,$A$1:$AJ$1,0))&amp;""),""))</f>
        <v/>
      </c>
      <c r="BD337" s="22">
        <f>IF(AT337="","",IFERROR(TRIM(INDEX($A337:$AJ337,MATCH(Lists!$L$12,$A$1:$AJ$1,0))&amp;""),""))</f>
        <v/>
      </c>
      <c r="BE337" s="23">
        <f>IF(AT337="","",IFERROR(IF(TRIM(INDEX($A337:$AJ337,MATCH(Lists!$L$13,$A$1:$AJ$1,0))&amp;"")="","",IF(ISNUMBER(INDEX($A337:$AJ337,MATCH(Lists!$L$13,$A$1:$AJ$1,0))),INT(INDEX($A337:$AJ337,MATCH(Lists!$L$13,$A$1:$AJ$1,0))),DATE(VALUE(LEFT(INDEX($A337:$AJ337,MATCH(Lists!$L$13,$A$1:$AJ$1,0)),4)),VALUE(MID(INDEX($A337:$AJ337,MATCH(Lists!$L$13,$A$1:$AJ$1,0)),6,2)),VALUE(MID(INDEX($A337:$AJ337,MATCH(Lists!$L$13,$A$1:$AJ$1,0)),9,2))))),""))</f>
        <v/>
      </c>
      <c r="BF337" s="22">
        <f>IF(AT337="","",IFERROR(TRIM(INDEX($A337:$AJ337,MATCH(Lists!$L$14,$A$1:$AJ$1,0))&amp;""),""))</f>
        <v/>
      </c>
      <c r="BG337" s="23">
        <f>IF(AT337="","",IFERROR(IF(ISNUMBER(INDEX($A337:$AJ337,MATCH(Lists!$L$15,$A$1:$AJ$1,0))),INDEX($A337:$AJ337,MATCH(Lists!$L$15,$A$1:$AJ$1,0)),DATE(VALUE(LEFT(IFERROR(TRIM(INDEX($A337:$AJ337,MATCH(Lists!$L$15,$A$1:$AJ$1,0))&amp;""),""),4)),VALUE(MID(IFERROR(TRIM(INDEX($A337:$AJ337,MATCH(Lists!$L$15,$A$1:$AJ$1,0))&amp;""),""),6,2)),VALUE(MID(IFERROR(TRIM(INDEX($A337:$AJ337,MATCH(Lists!$L$15,$A$1:$AJ$1,0))&amp;""),""),9,2)))+TIME(VALUE(MID(IFERROR(TRIM(INDEX($A337:$AJ337,MATCH(Lists!$L$15,$A$1:$AJ$1,0))&amp;""),""),12,2)),VALUE(MID(IFERROR(TRIM(INDEX($A337:$AJ337,MATCH(Lists!$L$15,$A$1:$AJ$1,0))&amp;""),""),15,2)),VALUE(MID(IFERROR(TRIM(INDEX($A337:$AJ337,MATCH(Lists!$L$15,$A$1:$AJ$1,0))&amp;""),""),18,2)))),""))</f>
        <v/>
      </c>
      <c r="BH337" s="22">
        <f>IF(AT337="","",IF(AL337="","New",AL337))</f>
        <v/>
      </c>
      <c r="BI337" s="22">
        <f>IF(AT337="",0,IF(OR(BH337="Hired",BH337="Not now"),0,1))</f>
        <v/>
      </c>
      <c r="BJ337" s="22">
        <f>IF(AT337="","",IF(COUNTIF(AN337:AQ337,"No")&gt;0,"Has a No",IF(COUNTIF(AN337:AQ337,"Yes")=4,"All yes","Still checking")))</f>
        <v/>
      </c>
      <c r="BK337" s="22">
        <f>IF(AT337="","",IF(AND(BH337="New",NOT(ISNUMBER(AM337)),ISNUMBER(BG337)),IF(Pipeline!$M$14-INT(BG337)&gt;Pipeline!$M$15,"Reply due",""),""))</f>
        <v/>
      </c>
      <c r="BL337" s="22">
        <f>IF(AT337="","",IF(AND(ISNUMBER(AM337),ISNUMBER(BG337)),MAX(0,AM337-INT(BG337)),""))</f>
        <v/>
      </c>
      <c r="BM337" s="22">
        <f>IF(BI337=0,0,IF(AND(OR('Shift match'!$B$5="",ISNUMBER(SEARCH('Shift match'!$B$5,AY337))),OR('Shift match'!$B$6="",ISNUMBER(SEARCH('Shift match'!$B$6,BA337)))),1,0))</f>
        <v/>
      </c>
      <c r="BN337" s="22">
        <f>IF(BM337=1,SUM($BM$2:BM337),"")</f>
        <v/>
      </c>
      <c r="BO337" s="22">
        <f>IF(AT337="",0,IF(AX337="",0,IF(COUNTIF($AX$2:AX337,AX337)=1,1,0)))</f>
        <v/>
      </c>
      <c r="BP337" s="22">
        <f>IF(BO337=1,SUM($BO$2:BO337),"")</f>
        <v/>
      </c>
    </row>
    <row r="338">
      <c r="AK338" s="19" t="n"/>
      <c r="AL338" s="24" t="n"/>
      <c r="AM338" s="25" t="n"/>
      <c r="AN338" s="24" t="n"/>
      <c r="AO338" s="24" t="n"/>
      <c r="AP338" s="24" t="n"/>
      <c r="AQ338" s="24" t="n"/>
      <c r="AR338" s="24" t="n"/>
      <c r="AS338" s="19" t="n"/>
      <c r="AT338" s="22">
        <f>IFERROR(TRIM(INDEX($A338:$AJ338,MATCH(Lists!$L$2,$A$1:$AJ$1,0))&amp;""),"")</f>
        <v/>
      </c>
      <c r="AU338" s="22">
        <f>IF(AT338="","",IFERROR(TRIM(INDEX($A338:$AJ338,MATCH(Lists!$L$3,$A$1:$AJ$1,0))&amp;""),""))</f>
        <v/>
      </c>
      <c r="AV338" s="22">
        <f>IF(AT338="","",LOWER(IFERROR(TRIM(INDEX($A338:$AJ338,MATCH(Lists!$L$4,$A$1:$AJ$1,0))&amp;""),"")))</f>
        <v/>
      </c>
      <c r="AW338" s="22">
        <f>IF(AT338="","",IFERROR(TRIM(INDEX($A338:$AJ338,MATCH(Lists!$L$5,$A$1:$AJ$1,0))&amp;""),""))</f>
        <v/>
      </c>
      <c r="AX338" s="22">
        <f>IF(AT338="","",IFERROR(TRIM(INDEX($A338:$AJ338,MATCH(Lists!$L$6,$A$1:$AJ$1,0))&amp;""),""))</f>
        <v/>
      </c>
      <c r="AY338" s="22">
        <f>IF(AT338="","",IFERROR(TRIM(INDEX($A338:$AJ338,MATCH(Lists!$L$7,$A$1:$AJ$1,0))&amp;""),""))</f>
        <v/>
      </c>
      <c r="AZ338" s="22">
        <f>IF(AT338="","",IFERROR(TRIM(INDEX($A338:$AJ338,MATCH(Lists!$L$8,$A$1:$AJ$1,0))&amp;""),""))</f>
        <v/>
      </c>
      <c r="BA338" s="22">
        <f>IF(AT338="","",IFERROR(TRIM(INDEX($A338:$AJ338,MATCH(Lists!$L$9,$A$1:$AJ$1,0))&amp;""),""))</f>
        <v/>
      </c>
      <c r="BB338" s="22">
        <f>IF(AT338="","",IFERROR(TRIM(INDEX($A338:$AJ338,MATCH(Lists!$L$10,$A$1:$AJ$1,0))&amp;""),""))</f>
        <v/>
      </c>
      <c r="BC338" s="22">
        <f>IF(AT338="","",IFERROR(TRIM(INDEX($A338:$AJ338,MATCH(Lists!$L$11,$A$1:$AJ$1,0))&amp;""),""))</f>
        <v/>
      </c>
      <c r="BD338" s="22">
        <f>IF(AT338="","",IFERROR(TRIM(INDEX($A338:$AJ338,MATCH(Lists!$L$12,$A$1:$AJ$1,0))&amp;""),""))</f>
        <v/>
      </c>
      <c r="BE338" s="23">
        <f>IF(AT338="","",IFERROR(IF(TRIM(INDEX($A338:$AJ338,MATCH(Lists!$L$13,$A$1:$AJ$1,0))&amp;"")="","",IF(ISNUMBER(INDEX($A338:$AJ338,MATCH(Lists!$L$13,$A$1:$AJ$1,0))),INT(INDEX($A338:$AJ338,MATCH(Lists!$L$13,$A$1:$AJ$1,0))),DATE(VALUE(LEFT(INDEX($A338:$AJ338,MATCH(Lists!$L$13,$A$1:$AJ$1,0)),4)),VALUE(MID(INDEX($A338:$AJ338,MATCH(Lists!$L$13,$A$1:$AJ$1,0)),6,2)),VALUE(MID(INDEX($A338:$AJ338,MATCH(Lists!$L$13,$A$1:$AJ$1,0)),9,2))))),""))</f>
        <v/>
      </c>
      <c r="BF338" s="22">
        <f>IF(AT338="","",IFERROR(TRIM(INDEX($A338:$AJ338,MATCH(Lists!$L$14,$A$1:$AJ$1,0))&amp;""),""))</f>
        <v/>
      </c>
      <c r="BG338" s="23">
        <f>IF(AT338="","",IFERROR(IF(ISNUMBER(INDEX($A338:$AJ338,MATCH(Lists!$L$15,$A$1:$AJ$1,0))),INDEX($A338:$AJ338,MATCH(Lists!$L$15,$A$1:$AJ$1,0)),DATE(VALUE(LEFT(IFERROR(TRIM(INDEX($A338:$AJ338,MATCH(Lists!$L$15,$A$1:$AJ$1,0))&amp;""),""),4)),VALUE(MID(IFERROR(TRIM(INDEX($A338:$AJ338,MATCH(Lists!$L$15,$A$1:$AJ$1,0))&amp;""),""),6,2)),VALUE(MID(IFERROR(TRIM(INDEX($A338:$AJ338,MATCH(Lists!$L$15,$A$1:$AJ$1,0))&amp;""),""),9,2)))+TIME(VALUE(MID(IFERROR(TRIM(INDEX($A338:$AJ338,MATCH(Lists!$L$15,$A$1:$AJ$1,0))&amp;""),""),12,2)),VALUE(MID(IFERROR(TRIM(INDEX($A338:$AJ338,MATCH(Lists!$L$15,$A$1:$AJ$1,0))&amp;""),""),15,2)),VALUE(MID(IFERROR(TRIM(INDEX($A338:$AJ338,MATCH(Lists!$L$15,$A$1:$AJ$1,0))&amp;""),""),18,2)))),""))</f>
        <v/>
      </c>
      <c r="BH338" s="22">
        <f>IF(AT338="","",IF(AL338="","New",AL338))</f>
        <v/>
      </c>
      <c r="BI338" s="22">
        <f>IF(AT338="",0,IF(OR(BH338="Hired",BH338="Not now"),0,1))</f>
        <v/>
      </c>
      <c r="BJ338" s="22">
        <f>IF(AT338="","",IF(COUNTIF(AN338:AQ338,"No")&gt;0,"Has a No",IF(COUNTIF(AN338:AQ338,"Yes")=4,"All yes","Still checking")))</f>
        <v/>
      </c>
      <c r="BK338" s="22">
        <f>IF(AT338="","",IF(AND(BH338="New",NOT(ISNUMBER(AM338)),ISNUMBER(BG338)),IF(Pipeline!$M$14-INT(BG338)&gt;Pipeline!$M$15,"Reply due",""),""))</f>
        <v/>
      </c>
      <c r="BL338" s="22">
        <f>IF(AT338="","",IF(AND(ISNUMBER(AM338),ISNUMBER(BG338)),MAX(0,AM338-INT(BG338)),""))</f>
        <v/>
      </c>
      <c r="BM338" s="22">
        <f>IF(BI338=0,0,IF(AND(OR('Shift match'!$B$5="",ISNUMBER(SEARCH('Shift match'!$B$5,AY338))),OR('Shift match'!$B$6="",ISNUMBER(SEARCH('Shift match'!$B$6,BA338)))),1,0))</f>
        <v/>
      </c>
      <c r="BN338" s="22">
        <f>IF(BM338=1,SUM($BM$2:BM338),"")</f>
        <v/>
      </c>
      <c r="BO338" s="22">
        <f>IF(AT338="",0,IF(AX338="",0,IF(COUNTIF($AX$2:AX338,AX338)=1,1,0)))</f>
        <v/>
      </c>
      <c r="BP338" s="22">
        <f>IF(BO338=1,SUM($BO$2:BO338),"")</f>
        <v/>
      </c>
    </row>
    <row r="339">
      <c r="AK339" s="19" t="n"/>
      <c r="AL339" s="24" t="n"/>
      <c r="AM339" s="25" t="n"/>
      <c r="AN339" s="24" t="n"/>
      <c r="AO339" s="24" t="n"/>
      <c r="AP339" s="24" t="n"/>
      <c r="AQ339" s="24" t="n"/>
      <c r="AR339" s="24" t="n"/>
      <c r="AS339" s="19" t="n"/>
      <c r="AT339" s="22">
        <f>IFERROR(TRIM(INDEX($A339:$AJ339,MATCH(Lists!$L$2,$A$1:$AJ$1,0))&amp;""),"")</f>
        <v/>
      </c>
      <c r="AU339" s="22">
        <f>IF(AT339="","",IFERROR(TRIM(INDEX($A339:$AJ339,MATCH(Lists!$L$3,$A$1:$AJ$1,0))&amp;""),""))</f>
        <v/>
      </c>
      <c r="AV339" s="22">
        <f>IF(AT339="","",LOWER(IFERROR(TRIM(INDEX($A339:$AJ339,MATCH(Lists!$L$4,$A$1:$AJ$1,0))&amp;""),"")))</f>
        <v/>
      </c>
      <c r="AW339" s="22">
        <f>IF(AT339="","",IFERROR(TRIM(INDEX($A339:$AJ339,MATCH(Lists!$L$5,$A$1:$AJ$1,0))&amp;""),""))</f>
        <v/>
      </c>
      <c r="AX339" s="22">
        <f>IF(AT339="","",IFERROR(TRIM(INDEX($A339:$AJ339,MATCH(Lists!$L$6,$A$1:$AJ$1,0))&amp;""),""))</f>
        <v/>
      </c>
      <c r="AY339" s="22">
        <f>IF(AT339="","",IFERROR(TRIM(INDEX($A339:$AJ339,MATCH(Lists!$L$7,$A$1:$AJ$1,0))&amp;""),""))</f>
        <v/>
      </c>
      <c r="AZ339" s="22">
        <f>IF(AT339="","",IFERROR(TRIM(INDEX($A339:$AJ339,MATCH(Lists!$L$8,$A$1:$AJ$1,0))&amp;""),""))</f>
        <v/>
      </c>
      <c r="BA339" s="22">
        <f>IF(AT339="","",IFERROR(TRIM(INDEX($A339:$AJ339,MATCH(Lists!$L$9,$A$1:$AJ$1,0))&amp;""),""))</f>
        <v/>
      </c>
      <c r="BB339" s="22">
        <f>IF(AT339="","",IFERROR(TRIM(INDEX($A339:$AJ339,MATCH(Lists!$L$10,$A$1:$AJ$1,0))&amp;""),""))</f>
        <v/>
      </c>
      <c r="BC339" s="22">
        <f>IF(AT339="","",IFERROR(TRIM(INDEX($A339:$AJ339,MATCH(Lists!$L$11,$A$1:$AJ$1,0))&amp;""),""))</f>
        <v/>
      </c>
      <c r="BD339" s="22">
        <f>IF(AT339="","",IFERROR(TRIM(INDEX($A339:$AJ339,MATCH(Lists!$L$12,$A$1:$AJ$1,0))&amp;""),""))</f>
        <v/>
      </c>
      <c r="BE339" s="23">
        <f>IF(AT339="","",IFERROR(IF(TRIM(INDEX($A339:$AJ339,MATCH(Lists!$L$13,$A$1:$AJ$1,0))&amp;"")="","",IF(ISNUMBER(INDEX($A339:$AJ339,MATCH(Lists!$L$13,$A$1:$AJ$1,0))),INT(INDEX($A339:$AJ339,MATCH(Lists!$L$13,$A$1:$AJ$1,0))),DATE(VALUE(LEFT(INDEX($A339:$AJ339,MATCH(Lists!$L$13,$A$1:$AJ$1,0)),4)),VALUE(MID(INDEX($A339:$AJ339,MATCH(Lists!$L$13,$A$1:$AJ$1,0)),6,2)),VALUE(MID(INDEX($A339:$AJ339,MATCH(Lists!$L$13,$A$1:$AJ$1,0)),9,2))))),""))</f>
        <v/>
      </c>
      <c r="BF339" s="22">
        <f>IF(AT339="","",IFERROR(TRIM(INDEX($A339:$AJ339,MATCH(Lists!$L$14,$A$1:$AJ$1,0))&amp;""),""))</f>
        <v/>
      </c>
      <c r="BG339" s="23">
        <f>IF(AT339="","",IFERROR(IF(ISNUMBER(INDEX($A339:$AJ339,MATCH(Lists!$L$15,$A$1:$AJ$1,0))),INDEX($A339:$AJ339,MATCH(Lists!$L$15,$A$1:$AJ$1,0)),DATE(VALUE(LEFT(IFERROR(TRIM(INDEX($A339:$AJ339,MATCH(Lists!$L$15,$A$1:$AJ$1,0))&amp;""),""),4)),VALUE(MID(IFERROR(TRIM(INDEX($A339:$AJ339,MATCH(Lists!$L$15,$A$1:$AJ$1,0))&amp;""),""),6,2)),VALUE(MID(IFERROR(TRIM(INDEX($A339:$AJ339,MATCH(Lists!$L$15,$A$1:$AJ$1,0))&amp;""),""),9,2)))+TIME(VALUE(MID(IFERROR(TRIM(INDEX($A339:$AJ339,MATCH(Lists!$L$15,$A$1:$AJ$1,0))&amp;""),""),12,2)),VALUE(MID(IFERROR(TRIM(INDEX($A339:$AJ339,MATCH(Lists!$L$15,$A$1:$AJ$1,0))&amp;""),""),15,2)),VALUE(MID(IFERROR(TRIM(INDEX($A339:$AJ339,MATCH(Lists!$L$15,$A$1:$AJ$1,0))&amp;""),""),18,2)))),""))</f>
        <v/>
      </c>
      <c r="BH339" s="22">
        <f>IF(AT339="","",IF(AL339="","New",AL339))</f>
        <v/>
      </c>
      <c r="BI339" s="22">
        <f>IF(AT339="",0,IF(OR(BH339="Hired",BH339="Not now"),0,1))</f>
        <v/>
      </c>
      <c r="BJ339" s="22">
        <f>IF(AT339="","",IF(COUNTIF(AN339:AQ339,"No")&gt;0,"Has a No",IF(COUNTIF(AN339:AQ339,"Yes")=4,"All yes","Still checking")))</f>
        <v/>
      </c>
      <c r="BK339" s="22">
        <f>IF(AT339="","",IF(AND(BH339="New",NOT(ISNUMBER(AM339)),ISNUMBER(BG339)),IF(Pipeline!$M$14-INT(BG339)&gt;Pipeline!$M$15,"Reply due",""),""))</f>
        <v/>
      </c>
      <c r="BL339" s="22">
        <f>IF(AT339="","",IF(AND(ISNUMBER(AM339),ISNUMBER(BG339)),MAX(0,AM339-INT(BG339)),""))</f>
        <v/>
      </c>
      <c r="BM339" s="22">
        <f>IF(BI339=0,0,IF(AND(OR('Shift match'!$B$5="",ISNUMBER(SEARCH('Shift match'!$B$5,AY339))),OR('Shift match'!$B$6="",ISNUMBER(SEARCH('Shift match'!$B$6,BA339)))),1,0))</f>
        <v/>
      </c>
      <c r="BN339" s="22">
        <f>IF(BM339=1,SUM($BM$2:BM339),"")</f>
        <v/>
      </c>
      <c r="BO339" s="22">
        <f>IF(AT339="",0,IF(AX339="",0,IF(COUNTIF($AX$2:AX339,AX339)=1,1,0)))</f>
        <v/>
      </c>
      <c r="BP339" s="22">
        <f>IF(BO339=1,SUM($BO$2:BO339),"")</f>
        <v/>
      </c>
    </row>
    <row r="340">
      <c r="AK340" s="19" t="n"/>
      <c r="AL340" s="24" t="n"/>
      <c r="AM340" s="25" t="n"/>
      <c r="AN340" s="24" t="n"/>
      <c r="AO340" s="24" t="n"/>
      <c r="AP340" s="24" t="n"/>
      <c r="AQ340" s="24" t="n"/>
      <c r="AR340" s="24" t="n"/>
      <c r="AS340" s="19" t="n"/>
      <c r="AT340" s="22">
        <f>IFERROR(TRIM(INDEX($A340:$AJ340,MATCH(Lists!$L$2,$A$1:$AJ$1,0))&amp;""),"")</f>
        <v/>
      </c>
      <c r="AU340" s="22">
        <f>IF(AT340="","",IFERROR(TRIM(INDEX($A340:$AJ340,MATCH(Lists!$L$3,$A$1:$AJ$1,0))&amp;""),""))</f>
        <v/>
      </c>
      <c r="AV340" s="22">
        <f>IF(AT340="","",LOWER(IFERROR(TRIM(INDEX($A340:$AJ340,MATCH(Lists!$L$4,$A$1:$AJ$1,0))&amp;""),"")))</f>
        <v/>
      </c>
      <c r="AW340" s="22">
        <f>IF(AT340="","",IFERROR(TRIM(INDEX($A340:$AJ340,MATCH(Lists!$L$5,$A$1:$AJ$1,0))&amp;""),""))</f>
        <v/>
      </c>
      <c r="AX340" s="22">
        <f>IF(AT340="","",IFERROR(TRIM(INDEX($A340:$AJ340,MATCH(Lists!$L$6,$A$1:$AJ$1,0))&amp;""),""))</f>
        <v/>
      </c>
      <c r="AY340" s="22">
        <f>IF(AT340="","",IFERROR(TRIM(INDEX($A340:$AJ340,MATCH(Lists!$L$7,$A$1:$AJ$1,0))&amp;""),""))</f>
        <v/>
      </c>
      <c r="AZ340" s="22">
        <f>IF(AT340="","",IFERROR(TRIM(INDEX($A340:$AJ340,MATCH(Lists!$L$8,$A$1:$AJ$1,0))&amp;""),""))</f>
        <v/>
      </c>
      <c r="BA340" s="22">
        <f>IF(AT340="","",IFERROR(TRIM(INDEX($A340:$AJ340,MATCH(Lists!$L$9,$A$1:$AJ$1,0))&amp;""),""))</f>
        <v/>
      </c>
      <c r="BB340" s="22">
        <f>IF(AT340="","",IFERROR(TRIM(INDEX($A340:$AJ340,MATCH(Lists!$L$10,$A$1:$AJ$1,0))&amp;""),""))</f>
        <v/>
      </c>
      <c r="BC340" s="22">
        <f>IF(AT340="","",IFERROR(TRIM(INDEX($A340:$AJ340,MATCH(Lists!$L$11,$A$1:$AJ$1,0))&amp;""),""))</f>
        <v/>
      </c>
      <c r="BD340" s="22">
        <f>IF(AT340="","",IFERROR(TRIM(INDEX($A340:$AJ340,MATCH(Lists!$L$12,$A$1:$AJ$1,0))&amp;""),""))</f>
        <v/>
      </c>
      <c r="BE340" s="23">
        <f>IF(AT340="","",IFERROR(IF(TRIM(INDEX($A340:$AJ340,MATCH(Lists!$L$13,$A$1:$AJ$1,0))&amp;"")="","",IF(ISNUMBER(INDEX($A340:$AJ340,MATCH(Lists!$L$13,$A$1:$AJ$1,0))),INT(INDEX($A340:$AJ340,MATCH(Lists!$L$13,$A$1:$AJ$1,0))),DATE(VALUE(LEFT(INDEX($A340:$AJ340,MATCH(Lists!$L$13,$A$1:$AJ$1,0)),4)),VALUE(MID(INDEX($A340:$AJ340,MATCH(Lists!$L$13,$A$1:$AJ$1,0)),6,2)),VALUE(MID(INDEX($A340:$AJ340,MATCH(Lists!$L$13,$A$1:$AJ$1,0)),9,2))))),""))</f>
        <v/>
      </c>
      <c r="BF340" s="22">
        <f>IF(AT340="","",IFERROR(TRIM(INDEX($A340:$AJ340,MATCH(Lists!$L$14,$A$1:$AJ$1,0))&amp;""),""))</f>
        <v/>
      </c>
      <c r="BG340" s="23">
        <f>IF(AT340="","",IFERROR(IF(ISNUMBER(INDEX($A340:$AJ340,MATCH(Lists!$L$15,$A$1:$AJ$1,0))),INDEX($A340:$AJ340,MATCH(Lists!$L$15,$A$1:$AJ$1,0)),DATE(VALUE(LEFT(IFERROR(TRIM(INDEX($A340:$AJ340,MATCH(Lists!$L$15,$A$1:$AJ$1,0))&amp;""),""),4)),VALUE(MID(IFERROR(TRIM(INDEX($A340:$AJ340,MATCH(Lists!$L$15,$A$1:$AJ$1,0))&amp;""),""),6,2)),VALUE(MID(IFERROR(TRIM(INDEX($A340:$AJ340,MATCH(Lists!$L$15,$A$1:$AJ$1,0))&amp;""),""),9,2)))+TIME(VALUE(MID(IFERROR(TRIM(INDEX($A340:$AJ340,MATCH(Lists!$L$15,$A$1:$AJ$1,0))&amp;""),""),12,2)),VALUE(MID(IFERROR(TRIM(INDEX($A340:$AJ340,MATCH(Lists!$L$15,$A$1:$AJ$1,0))&amp;""),""),15,2)),VALUE(MID(IFERROR(TRIM(INDEX($A340:$AJ340,MATCH(Lists!$L$15,$A$1:$AJ$1,0))&amp;""),""),18,2)))),""))</f>
        <v/>
      </c>
      <c r="BH340" s="22">
        <f>IF(AT340="","",IF(AL340="","New",AL340))</f>
        <v/>
      </c>
      <c r="BI340" s="22">
        <f>IF(AT340="",0,IF(OR(BH340="Hired",BH340="Not now"),0,1))</f>
        <v/>
      </c>
      <c r="BJ340" s="22">
        <f>IF(AT340="","",IF(COUNTIF(AN340:AQ340,"No")&gt;0,"Has a No",IF(COUNTIF(AN340:AQ340,"Yes")=4,"All yes","Still checking")))</f>
        <v/>
      </c>
      <c r="BK340" s="22">
        <f>IF(AT340="","",IF(AND(BH340="New",NOT(ISNUMBER(AM340)),ISNUMBER(BG340)),IF(Pipeline!$M$14-INT(BG340)&gt;Pipeline!$M$15,"Reply due",""),""))</f>
        <v/>
      </c>
      <c r="BL340" s="22">
        <f>IF(AT340="","",IF(AND(ISNUMBER(AM340),ISNUMBER(BG340)),MAX(0,AM340-INT(BG340)),""))</f>
        <v/>
      </c>
      <c r="BM340" s="22">
        <f>IF(BI340=0,0,IF(AND(OR('Shift match'!$B$5="",ISNUMBER(SEARCH('Shift match'!$B$5,AY340))),OR('Shift match'!$B$6="",ISNUMBER(SEARCH('Shift match'!$B$6,BA340)))),1,0))</f>
        <v/>
      </c>
      <c r="BN340" s="22">
        <f>IF(BM340=1,SUM($BM$2:BM340),"")</f>
        <v/>
      </c>
      <c r="BO340" s="22">
        <f>IF(AT340="",0,IF(AX340="",0,IF(COUNTIF($AX$2:AX340,AX340)=1,1,0)))</f>
        <v/>
      </c>
      <c r="BP340" s="22">
        <f>IF(BO340=1,SUM($BO$2:BO340),"")</f>
        <v/>
      </c>
    </row>
    <row r="341">
      <c r="AK341" s="19" t="n"/>
      <c r="AL341" s="24" t="n"/>
      <c r="AM341" s="25" t="n"/>
      <c r="AN341" s="24" t="n"/>
      <c r="AO341" s="24" t="n"/>
      <c r="AP341" s="24" t="n"/>
      <c r="AQ341" s="24" t="n"/>
      <c r="AR341" s="24" t="n"/>
      <c r="AS341" s="19" t="n"/>
      <c r="AT341" s="22">
        <f>IFERROR(TRIM(INDEX($A341:$AJ341,MATCH(Lists!$L$2,$A$1:$AJ$1,0))&amp;""),"")</f>
        <v/>
      </c>
      <c r="AU341" s="22">
        <f>IF(AT341="","",IFERROR(TRIM(INDEX($A341:$AJ341,MATCH(Lists!$L$3,$A$1:$AJ$1,0))&amp;""),""))</f>
        <v/>
      </c>
      <c r="AV341" s="22">
        <f>IF(AT341="","",LOWER(IFERROR(TRIM(INDEX($A341:$AJ341,MATCH(Lists!$L$4,$A$1:$AJ$1,0))&amp;""),"")))</f>
        <v/>
      </c>
      <c r="AW341" s="22">
        <f>IF(AT341="","",IFERROR(TRIM(INDEX($A341:$AJ341,MATCH(Lists!$L$5,$A$1:$AJ$1,0))&amp;""),""))</f>
        <v/>
      </c>
      <c r="AX341" s="22">
        <f>IF(AT341="","",IFERROR(TRIM(INDEX($A341:$AJ341,MATCH(Lists!$L$6,$A$1:$AJ$1,0))&amp;""),""))</f>
        <v/>
      </c>
      <c r="AY341" s="22">
        <f>IF(AT341="","",IFERROR(TRIM(INDEX($A341:$AJ341,MATCH(Lists!$L$7,$A$1:$AJ$1,0))&amp;""),""))</f>
        <v/>
      </c>
      <c r="AZ341" s="22">
        <f>IF(AT341="","",IFERROR(TRIM(INDEX($A341:$AJ341,MATCH(Lists!$L$8,$A$1:$AJ$1,0))&amp;""),""))</f>
        <v/>
      </c>
      <c r="BA341" s="22">
        <f>IF(AT341="","",IFERROR(TRIM(INDEX($A341:$AJ341,MATCH(Lists!$L$9,$A$1:$AJ$1,0))&amp;""),""))</f>
        <v/>
      </c>
      <c r="BB341" s="22">
        <f>IF(AT341="","",IFERROR(TRIM(INDEX($A341:$AJ341,MATCH(Lists!$L$10,$A$1:$AJ$1,0))&amp;""),""))</f>
        <v/>
      </c>
      <c r="BC341" s="22">
        <f>IF(AT341="","",IFERROR(TRIM(INDEX($A341:$AJ341,MATCH(Lists!$L$11,$A$1:$AJ$1,0))&amp;""),""))</f>
        <v/>
      </c>
      <c r="BD341" s="22">
        <f>IF(AT341="","",IFERROR(TRIM(INDEX($A341:$AJ341,MATCH(Lists!$L$12,$A$1:$AJ$1,0))&amp;""),""))</f>
        <v/>
      </c>
      <c r="BE341" s="23">
        <f>IF(AT341="","",IFERROR(IF(TRIM(INDEX($A341:$AJ341,MATCH(Lists!$L$13,$A$1:$AJ$1,0))&amp;"")="","",IF(ISNUMBER(INDEX($A341:$AJ341,MATCH(Lists!$L$13,$A$1:$AJ$1,0))),INT(INDEX($A341:$AJ341,MATCH(Lists!$L$13,$A$1:$AJ$1,0))),DATE(VALUE(LEFT(INDEX($A341:$AJ341,MATCH(Lists!$L$13,$A$1:$AJ$1,0)),4)),VALUE(MID(INDEX($A341:$AJ341,MATCH(Lists!$L$13,$A$1:$AJ$1,0)),6,2)),VALUE(MID(INDEX($A341:$AJ341,MATCH(Lists!$L$13,$A$1:$AJ$1,0)),9,2))))),""))</f>
        <v/>
      </c>
      <c r="BF341" s="22">
        <f>IF(AT341="","",IFERROR(TRIM(INDEX($A341:$AJ341,MATCH(Lists!$L$14,$A$1:$AJ$1,0))&amp;""),""))</f>
        <v/>
      </c>
      <c r="BG341" s="23">
        <f>IF(AT341="","",IFERROR(IF(ISNUMBER(INDEX($A341:$AJ341,MATCH(Lists!$L$15,$A$1:$AJ$1,0))),INDEX($A341:$AJ341,MATCH(Lists!$L$15,$A$1:$AJ$1,0)),DATE(VALUE(LEFT(IFERROR(TRIM(INDEX($A341:$AJ341,MATCH(Lists!$L$15,$A$1:$AJ$1,0))&amp;""),""),4)),VALUE(MID(IFERROR(TRIM(INDEX($A341:$AJ341,MATCH(Lists!$L$15,$A$1:$AJ$1,0))&amp;""),""),6,2)),VALUE(MID(IFERROR(TRIM(INDEX($A341:$AJ341,MATCH(Lists!$L$15,$A$1:$AJ$1,0))&amp;""),""),9,2)))+TIME(VALUE(MID(IFERROR(TRIM(INDEX($A341:$AJ341,MATCH(Lists!$L$15,$A$1:$AJ$1,0))&amp;""),""),12,2)),VALUE(MID(IFERROR(TRIM(INDEX($A341:$AJ341,MATCH(Lists!$L$15,$A$1:$AJ$1,0))&amp;""),""),15,2)),VALUE(MID(IFERROR(TRIM(INDEX($A341:$AJ341,MATCH(Lists!$L$15,$A$1:$AJ$1,0))&amp;""),""),18,2)))),""))</f>
        <v/>
      </c>
      <c r="BH341" s="22">
        <f>IF(AT341="","",IF(AL341="","New",AL341))</f>
        <v/>
      </c>
      <c r="BI341" s="22">
        <f>IF(AT341="",0,IF(OR(BH341="Hired",BH341="Not now"),0,1))</f>
        <v/>
      </c>
      <c r="BJ341" s="22">
        <f>IF(AT341="","",IF(COUNTIF(AN341:AQ341,"No")&gt;0,"Has a No",IF(COUNTIF(AN341:AQ341,"Yes")=4,"All yes","Still checking")))</f>
        <v/>
      </c>
      <c r="BK341" s="22">
        <f>IF(AT341="","",IF(AND(BH341="New",NOT(ISNUMBER(AM341)),ISNUMBER(BG341)),IF(Pipeline!$M$14-INT(BG341)&gt;Pipeline!$M$15,"Reply due",""),""))</f>
        <v/>
      </c>
      <c r="BL341" s="22">
        <f>IF(AT341="","",IF(AND(ISNUMBER(AM341),ISNUMBER(BG341)),MAX(0,AM341-INT(BG341)),""))</f>
        <v/>
      </c>
      <c r="BM341" s="22">
        <f>IF(BI341=0,0,IF(AND(OR('Shift match'!$B$5="",ISNUMBER(SEARCH('Shift match'!$B$5,AY341))),OR('Shift match'!$B$6="",ISNUMBER(SEARCH('Shift match'!$B$6,BA341)))),1,0))</f>
        <v/>
      </c>
      <c r="BN341" s="22">
        <f>IF(BM341=1,SUM($BM$2:BM341),"")</f>
        <v/>
      </c>
      <c r="BO341" s="22">
        <f>IF(AT341="",0,IF(AX341="",0,IF(COUNTIF($AX$2:AX341,AX341)=1,1,0)))</f>
        <v/>
      </c>
      <c r="BP341" s="22">
        <f>IF(BO341=1,SUM($BO$2:BO341),"")</f>
        <v/>
      </c>
    </row>
    <row r="342">
      <c r="AK342" s="19" t="n"/>
      <c r="AL342" s="24" t="n"/>
      <c r="AM342" s="25" t="n"/>
      <c r="AN342" s="24" t="n"/>
      <c r="AO342" s="24" t="n"/>
      <c r="AP342" s="24" t="n"/>
      <c r="AQ342" s="24" t="n"/>
      <c r="AR342" s="24" t="n"/>
      <c r="AS342" s="19" t="n"/>
      <c r="AT342" s="22">
        <f>IFERROR(TRIM(INDEX($A342:$AJ342,MATCH(Lists!$L$2,$A$1:$AJ$1,0))&amp;""),"")</f>
        <v/>
      </c>
      <c r="AU342" s="22">
        <f>IF(AT342="","",IFERROR(TRIM(INDEX($A342:$AJ342,MATCH(Lists!$L$3,$A$1:$AJ$1,0))&amp;""),""))</f>
        <v/>
      </c>
      <c r="AV342" s="22">
        <f>IF(AT342="","",LOWER(IFERROR(TRIM(INDEX($A342:$AJ342,MATCH(Lists!$L$4,$A$1:$AJ$1,0))&amp;""),"")))</f>
        <v/>
      </c>
      <c r="AW342" s="22">
        <f>IF(AT342="","",IFERROR(TRIM(INDEX($A342:$AJ342,MATCH(Lists!$L$5,$A$1:$AJ$1,0))&amp;""),""))</f>
        <v/>
      </c>
      <c r="AX342" s="22">
        <f>IF(AT342="","",IFERROR(TRIM(INDEX($A342:$AJ342,MATCH(Lists!$L$6,$A$1:$AJ$1,0))&amp;""),""))</f>
        <v/>
      </c>
      <c r="AY342" s="22">
        <f>IF(AT342="","",IFERROR(TRIM(INDEX($A342:$AJ342,MATCH(Lists!$L$7,$A$1:$AJ$1,0))&amp;""),""))</f>
        <v/>
      </c>
      <c r="AZ342" s="22">
        <f>IF(AT342="","",IFERROR(TRIM(INDEX($A342:$AJ342,MATCH(Lists!$L$8,$A$1:$AJ$1,0))&amp;""),""))</f>
        <v/>
      </c>
      <c r="BA342" s="22">
        <f>IF(AT342="","",IFERROR(TRIM(INDEX($A342:$AJ342,MATCH(Lists!$L$9,$A$1:$AJ$1,0))&amp;""),""))</f>
        <v/>
      </c>
      <c r="BB342" s="22">
        <f>IF(AT342="","",IFERROR(TRIM(INDEX($A342:$AJ342,MATCH(Lists!$L$10,$A$1:$AJ$1,0))&amp;""),""))</f>
        <v/>
      </c>
      <c r="BC342" s="22">
        <f>IF(AT342="","",IFERROR(TRIM(INDEX($A342:$AJ342,MATCH(Lists!$L$11,$A$1:$AJ$1,0))&amp;""),""))</f>
        <v/>
      </c>
      <c r="BD342" s="22">
        <f>IF(AT342="","",IFERROR(TRIM(INDEX($A342:$AJ342,MATCH(Lists!$L$12,$A$1:$AJ$1,0))&amp;""),""))</f>
        <v/>
      </c>
      <c r="BE342" s="23">
        <f>IF(AT342="","",IFERROR(IF(TRIM(INDEX($A342:$AJ342,MATCH(Lists!$L$13,$A$1:$AJ$1,0))&amp;"")="","",IF(ISNUMBER(INDEX($A342:$AJ342,MATCH(Lists!$L$13,$A$1:$AJ$1,0))),INT(INDEX($A342:$AJ342,MATCH(Lists!$L$13,$A$1:$AJ$1,0))),DATE(VALUE(LEFT(INDEX($A342:$AJ342,MATCH(Lists!$L$13,$A$1:$AJ$1,0)),4)),VALUE(MID(INDEX($A342:$AJ342,MATCH(Lists!$L$13,$A$1:$AJ$1,0)),6,2)),VALUE(MID(INDEX($A342:$AJ342,MATCH(Lists!$L$13,$A$1:$AJ$1,0)),9,2))))),""))</f>
        <v/>
      </c>
      <c r="BF342" s="22">
        <f>IF(AT342="","",IFERROR(TRIM(INDEX($A342:$AJ342,MATCH(Lists!$L$14,$A$1:$AJ$1,0))&amp;""),""))</f>
        <v/>
      </c>
      <c r="BG342" s="23">
        <f>IF(AT342="","",IFERROR(IF(ISNUMBER(INDEX($A342:$AJ342,MATCH(Lists!$L$15,$A$1:$AJ$1,0))),INDEX($A342:$AJ342,MATCH(Lists!$L$15,$A$1:$AJ$1,0)),DATE(VALUE(LEFT(IFERROR(TRIM(INDEX($A342:$AJ342,MATCH(Lists!$L$15,$A$1:$AJ$1,0))&amp;""),""),4)),VALUE(MID(IFERROR(TRIM(INDEX($A342:$AJ342,MATCH(Lists!$L$15,$A$1:$AJ$1,0))&amp;""),""),6,2)),VALUE(MID(IFERROR(TRIM(INDEX($A342:$AJ342,MATCH(Lists!$L$15,$A$1:$AJ$1,0))&amp;""),""),9,2)))+TIME(VALUE(MID(IFERROR(TRIM(INDEX($A342:$AJ342,MATCH(Lists!$L$15,$A$1:$AJ$1,0))&amp;""),""),12,2)),VALUE(MID(IFERROR(TRIM(INDEX($A342:$AJ342,MATCH(Lists!$L$15,$A$1:$AJ$1,0))&amp;""),""),15,2)),VALUE(MID(IFERROR(TRIM(INDEX($A342:$AJ342,MATCH(Lists!$L$15,$A$1:$AJ$1,0))&amp;""),""),18,2)))),""))</f>
        <v/>
      </c>
      <c r="BH342" s="22">
        <f>IF(AT342="","",IF(AL342="","New",AL342))</f>
        <v/>
      </c>
      <c r="BI342" s="22">
        <f>IF(AT342="",0,IF(OR(BH342="Hired",BH342="Not now"),0,1))</f>
        <v/>
      </c>
      <c r="BJ342" s="22">
        <f>IF(AT342="","",IF(COUNTIF(AN342:AQ342,"No")&gt;0,"Has a No",IF(COUNTIF(AN342:AQ342,"Yes")=4,"All yes","Still checking")))</f>
        <v/>
      </c>
      <c r="BK342" s="22">
        <f>IF(AT342="","",IF(AND(BH342="New",NOT(ISNUMBER(AM342)),ISNUMBER(BG342)),IF(Pipeline!$M$14-INT(BG342)&gt;Pipeline!$M$15,"Reply due",""),""))</f>
        <v/>
      </c>
      <c r="BL342" s="22">
        <f>IF(AT342="","",IF(AND(ISNUMBER(AM342),ISNUMBER(BG342)),MAX(0,AM342-INT(BG342)),""))</f>
        <v/>
      </c>
      <c r="BM342" s="22">
        <f>IF(BI342=0,0,IF(AND(OR('Shift match'!$B$5="",ISNUMBER(SEARCH('Shift match'!$B$5,AY342))),OR('Shift match'!$B$6="",ISNUMBER(SEARCH('Shift match'!$B$6,BA342)))),1,0))</f>
        <v/>
      </c>
      <c r="BN342" s="22">
        <f>IF(BM342=1,SUM($BM$2:BM342),"")</f>
        <v/>
      </c>
      <c r="BO342" s="22">
        <f>IF(AT342="",0,IF(AX342="",0,IF(COUNTIF($AX$2:AX342,AX342)=1,1,0)))</f>
        <v/>
      </c>
      <c r="BP342" s="22">
        <f>IF(BO342=1,SUM($BO$2:BO342),"")</f>
        <v/>
      </c>
    </row>
    <row r="343">
      <c r="AK343" s="19" t="n"/>
      <c r="AL343" s="24" t="n"/>
      <c r="AM343" s="25" t="n"/>
      <c r="AN343" s="24" t="n"/>
      <c r="AO343" s="24" t="n"/>
      <c r="AP343" s="24" t="n"/>
      <c r="AQ343" s="24" t="n"/>
      <c r="AR343" s="24" t="n"/>
      <c r="AS343" s="19" t="n"/>
      <c r="AT343" s="22">
        <f>IFERROR(TRIM(INDEX($A343:$AJ343,MATCH(Lists!$L$2,$A$1:$AJ$1,0))&amp;""),"")</f>
        <v/>
      </c>
      <c r="AU343" s="22">
        <f>IF(AT343="","",IFERROR(TRIM(INDEX($A343:$AJ343,MATCH(Lists!$L$3,$A$1:$AJ$1,0))&amp;""),""))</f>
        <v/>
      </c>
      <c r="AV343" s="22">
        <f>IF(AT343="","",LOWER(IFERROR(TRIM(INDEX($A343:$AJ343,MATCH(Lists!$L$4,$A$1:$AJ$1,0))&amp;""),"")))</f>
        <v/>
      </c>
      <c r="AW343" s="22">
        <f>IF(AT343="","",IFERROR(TRIM(INDEX($A343:$AJ343,MATCH(Lists!$L$5,$A$1:$AJ$1,0))&amp;""),""))</f>
        <v/>
      </c>
      <c r="AX343" s="22">
        <f>IF(AT343="","",IFERROR(TRIM(INDEX($A343:$AJ343,MATCH(Lists!$L$6,$A$1:$AJ$1,0))&amp;""),""))</f>
        <v/>
      </c>
      <c r="AY343" s="22">
        <f>IF(AT343="","",IFERROR(TRIM(INDEX($A343:$AJ343,MATCH(Lists!$L$7,$A$1:$AJ$1,0))&amp;""),""))</f>
        <v/>
      </c>
      <c r="AZ343" s="22">
        <f>IF(AT343="","",IFERROR(TRIM(INDEX($A343:$AJ343,MATCH(Lists!$L$8,$A$1:$AJ$1,0))&amp;""),""))</f>
        <v/>
      </c>
      <c r="BA343" s="22">
        <f>IF(AT343="","",IFERROR(TRIM(INDEX($A343:$AJ343,MATCH(Lists!$L$9,$A$1:$AJ$1,0))&amp;""),""))</f>
        <v/>
      </c>
      <c r="BB343" s="22">
        <f>IF(AT343="","",IFERROR(TRIM(INDEX($A343:$AJ343,MATCH(Lists!$L$10,$A$1:$AJ$1,0))&amp;""),""))</f>
        <v/>
      </c>
      <c r="BC343" s="22">
        <f>IF(AT343="","",IFERROR(TRIM(INDEX($A343:$AJ343,MATCH(Lists!$L$11,$A$1:$AJ$1,0))&amp;""),""))</f>
        <v/>
      </c>
      <c r="BD343" s="22">
        <f>IF(AT343="","",IFERROR(TRIM(INDEX($A343:$AJ343,MATCH(Lists!$L$12,$A$1:$AJ$1,0))&amp;""),""))</f>
        <v/>
      </c>
      <c r="BE343" s="23">
        <f>IF(AT343="","",IFERROR(IF(TRIM(INDEX($A343:$AJ343,MATCH(Lists!$L$13,$A$1:$AJ$1,0))&amp;"")="","",IF(ISNUMBER(INDEX($A343:$AJ343,MATCH(Lists!$L$13,$A$1:$AJ$1,0))),INT(INDEX($A343:$AJ343,MATCH(Lists!$L$13,$A$1:$AJ$1,0))),DATE(VALUE(LEFT(INDEX($A343:$AJ343,MATCH(Lists!$L$13,$A$1:$AJ$1,0)),4)),VALUE(MID(INDEX($A343:$AJ343,MATCH(Lists!$L$13,$A$1:$AJ$1,0)),6,2)),VALUE(MID(INDEX($A343:$AJ343,MATCH(Lists!$L$13,$A$1:$AJ$1,0)),9,2))))),""))</f>
        <v/>
      </c>
      <c r="BF343" s="22">
        <f>IF(AT343="","",IFERROR(TRIM(INDEX($A343:$AJ343,MATCH(Lists!$L$14,$A$1:$AJ$1,0))&amp;""),""))</f>
        <v/>
      </c>
      <c r="BG343" s="23">
        <f>IF(AT343="","",IFERROR(IF(ISNUMBER(INDEX($A343:$AJ343,MATCH(Lists!$L$15,$A$1:$AJ$1,0))),INDEX($A343:$AJ343,MATCH(Lists!$L$15,$A$1:$AJ$1,0)),DATE(VALUE(LEFT(IFERROR(TRIM(INDEX($A343:$AJ343,MATCH(Lists!$L$15,$A$1:$AJ$1,0))&amp;""),""),4)),VALUE(MID(IFERROR(TRIM(INDEX($A343:$AJ343,MATCH(Lists!$L$15,$A$1:$AJ$1,0))&amp;""),""),6,2)),VALUE(MID(IFERROR(TRIM(INDEX($A343:$AJ343,MATCH(Lists!$L$15,$A$1:$AJ$1,0))&amp;""),""),9,2)))+TIME(VALUE(MID(IFERROR(TRIM(INDEX($A343:$AJ343,MATCH(Lists!$L$15,$A$1:$AJ$1,0))&amp;""),""),12,2)),VALUE(MID(IFERROR(TRIM(INDEX($A343:$AJ343,MATCH(Lists!$L$15,$A$1:$AJ$1,0))&amp;""),""),15,2)),VALUE(MID(IFERROR(TRIM(INDEX($A343:$AJ343,MATCH(Lists!$L$15,$A$1:$AJ$1,0))&amp;""),""),18,2)))),""))</f>
        <v/>
      </c>
      <c r="BH343" s="22">
        <f>IF(AT343="","",IF(AL343="","New",AL343))</f>
        <v/>
      </c>
      <c r="BI343" s="22">
        <f>IF(AT343="",0,IF(OR(BH343="Hired",BH343="Not now"),0,1))</f>
        <v/>
      </c>
      <c r="BJ343" s="22">
        <f>IF(AT343="","",IF(COUNTIF(AN343:AQ343,"No")&gt;0,"Has a No",IF(COUNTIF(AN343:AQ343,"Yes")=4,"All yes","Still checking")))</f>
        <v/>
      </c>
      <c r="BK343" s="22">
        <f>IF(AT343="","",IF(AND(BH343="New",NOT(ISNUMBER(AM343)),ISNUMBER(BG343)),IF(Pipeline!$M$14-INT(BG343)&gt;Pipeline!$M$15,"Reply due",""),""))</f>
        <v/>
      </c>
      <c r="BL343" s="22">
        <f>IF(AT343="","",IF(AND(ISNUMBER(AM343),ISNUMBER(BG343)),MAX(0,AM343-INT(BG343)),""))</f>
        <v/>
      </c>
      <c r="BM343" s="22">
        <f>IF(BI343=0,0,IF(AND(OR('Shift match'!$B$5="",ISNUMBER(SEARCH('Shift match'!$B$5,AY343))),OR('Shift match'!$B$6="",ISNUMBER(SEARCH('Shift match'!$B$6,BA343)))),1,0))</f>
        <v/>
      </c>
      <c r="BN343" s="22">
        <f>IF(BM343=1,SUM($BM$2:BM343),"")</f>
        <v/>
      </c>
      <c r="BO343" s="22">
        <f>IF(AT343="",0,IF(AX343="",0,IF(COUNTIF($AX$2:AX343,AX343)=1,1,0)))</f>
        <v/>
      </c>
      <c r="BP343" s="22">
        <f>IF(BO343=1,SUM($BO$2:BO343),"")</f>
        <v/>
      </c>
    </row>
    <row r="344">
      <c r="AK344" s="19" t="n"/>
      <c r="AL344" s="24" t="n"/>
      <c r="AM344" s="25" t="n"/>
      <c r="AN344" s="24" t="n"/>
      <c r="AO344" s="24" t="n"/>
      <c r="AP344" s="24" t="n"/>
      <c r="AQ344" s="24" t="n"/>
      <c r="AR344" s="24" t="n"/>
      <c r="AS344" s="19" t="n"/>
      <c r="AT344" s="22">
        <f>IFERROR(TRIM(INDEX($A344:$AJ344,MATCH(Lists!$L$2,$A$1:$AJ$1,0))&amp;""),"")</f>
        <v/>
      </c>
      <c r="AU344" s="22">
        <f>IF(AT344="","",IFERROR(TRIM(INDEX($A344:$AJ344,MATCH(Lists!$L$3,$A$1:$AJ$1,0))&amp;""),""))</f>
        <v/>
      </c>
      <c r="AV344" s="22">
        <f>IF(AT344="","",LOWER(IFERROR(TRIM(INDEX($A344:$AJ344,MATCH(Lists!$L$4,$A$1:$AJ$1,0))&amp;""),"")))</f>
        <v/>
      </c>
      <c r="AW344" s="22">
        <f>IF(AT344="","",IFERROR(TRIM(INDEX($A344:$AJ344,MATCH(Lists!$L$5,$A$1:$AJ$1,0))&amp;""),""))</f>
        <v/>
      </c>
      <c r="AX344" s="22">
        <f>IF(AT344="","",IFERROR(TRIM(INDEX($A344:$AJ344,MATCH(Lists!$L$6,$A$1:$AJ$1,0))&amp;""),""))</f>
        <v/>
      </c>
      <c r="AY344" s="22">
        <f>IF(AT344="","",IFERROR(TRIM(INDEX($A344:$AJ344,MATCH(Lists!$L$7,$A$1:$AJ$1,0))&amp;""),""))</f>
        <v/>
      </c>
      <c r="AZ344" s="22">
        <f>IF(AT344="","",IFERROR(TRIM(INDEX($A344:$AJ344,MATCH(Lists!$L$8,$A$1:$AJ$1,0))&amp;""),""))</f>
        <v/>
      </c>
      <c r="BA344" s="22">
        <f>IF(AT344="","",IFERROR(TRIM(INDEX($A344:$AJ344,MATCH(Lists!$L$9,$A$1:$AJ$1,0))&amp;""),""))</f>
        <v/>
      </c>
      <c r="BB344" s="22">
        <f>IF(AT344="","",IFERROR(TRIM(INDEX($A344:$AJ344,MATCH(Lists!$L$10,$A$1:$AJ$1,0))&amp;""),""))</f>
        <v/>
      </c>
      <c r="BC344" s="22">
        <f>IF(AT344="","",IFERROR(TRIM(INDEX($A344:$AJ344,MATCH(Lists!$L$11,$A$1:$AJ$1,0))&amp;""),""))</f>
        <v/>
      </c>
      <c r="BD344" s="22">
        <f>IF(AT344="","",IFERROR(TRIM(INDEX($A344:$AJ344,MATCH(Lists!$L$12,$A$1:$AJ$1,0))&amp;""),""))</f>
        <v/>
      </c>
      <c r="BE344" s="23">
        <f>IF(AT344="","",IFERROR(IF(TRIM(INDEX($A344:$AJ344,MATCH(Lists!$L$13,$A$1:$AJ$1,0))&amp;"")="","",IF(ISNUMBER(INDEX($A344:$AJ344,MATCH(Lists!$L$13,$A$1:$AJ$1,0))),INT(INDEX($A344:$AJ344,MATCH(Lists!$L$13,$A$1:$AJ$1,0))),DATE(VALUE(LEFT(INDEX($A344:$AJ344,MATCH(Lists!$L$13,$A$1:$AJ$1,0)),4)),VALUE(MID(INDEX($A344:$AJ344,MATCH(Lists!$L$13,$A$1:$AJ$1,0)),6,2)),VALUE(MID(INDEX($A344:$AJ344,MATCH(Lists!$L$13,$A$1:$AJ$1,0)),9,2))))),""))</f>
        <v/>
      </c>
      <c r="BF344" s="22">
        <f>IF(AT344="","",IFERROR(TRIM(INDEX($A344:$AJ344,MATCH(Lists!$L$14,$A$1:$AJ$1,0))&amp;""),""))</f>
        <v/>
      </c>
      <c r="BG344" s="23">
        <f>IF(AT344="","",IFERROR(IF(ISNUMBER(INDEX($A344:$AJ344,MATCH(Lists!$L$15,$A$1:$AJ$1,0))),INDEX($A344:$AJ344,MATCH(Lists!$L$15,$A$1:$AJ$1,0)),DATE(VALUE(LEFT(IFERROR(TRIM(INDEX($A344:$AJ344,MATCH(Lists!$L$15,$A$1:$AJ$1,0))&amp;""),""),4)),VALUE(MID(IFERROR(TRIM(INDEX($A344:$AJ344,MATCH(Lists!$L$15,$A$1:$AJ$1,0))&amp;""),""),6,2)),VALUE(MID(IFERROR(TRIM(INDEX($A344:$AJ344,MATCH(Lists!$L$15,$A$1:$AJ$1,0))&amp;""),""),9,2)))+TIME(VALUE(MID(IFERROR(TRIM(INDEX($A344:$AJ344,MATCH(Lists!$L$15,$A$1:$AJ$1,0))&amp;""),""),12,2)),VALUE(MID(IFERROR(TRIM(INDEX($A344:$AJ344,MATCH(Lists!$L$15,$A$1:$AJ$1,0))&amp;""),""),15,2)),VALUE(MID(IFERROR(TRIM(INDEX($A344:$AJ344,MATCH(Lists!$L$15,$A$1:$AJ$1,0))&amp;""),""),18,2)))),""))</f>
        <v/>
      </c>
      <c r="BH344" s="22">
        <f>IF(AT344="","",IF(AL344="","New",AL344))</f>
        <v/>
      </c>
      <c r="BI344" s="22">
        <f>IF(AT344="",0,IF(OR(BH344="Hired",BH344="Not now"),0,1))</f>
        <v/>
      </c>
      <c r="BJ344" s="22">
        <f>IF(AT344="","",IF(COUNTIF(AN344:AQ344,"No")&gt;0,"Has a No",IF(COUNTIF(AN344:AQ344,"Yes")=4,"All yes","Still checking")))</f>
        <v/>
      </c>
      <c r="BK344" s="22">
        <f>IF(AT344="","",IF(AND(BH344="New",NOT(ISNUMBER(AM344)),ISNUMBER(BG344)),IF(Pipeline!$M$14-INT(BG344)&gt;Pipeline!$M$15,"Reply due",""),""))</f>
        <v/>
      </c>
      <c r="BL344" s="22">
        <f>IF(AT344="","",IF(AND(ISNUMBER(AM344),ISNUMBER(BG344)),MAX(0,AM344-INT(BG344)),""))</f>
        <v/>
      </c>
      <c r="BM344" s="22">
        <f>IF(BI344=0,0,IF(AND(OR('Shift match'!$B$5="",ISNUMBER(SEARCH('Shift match'!$B$5,AY344))),OR('Shift match'!$B$6="",ISNUMBER(SEARCH('Shift match'!$B$6,BA344)))),1,0))</f>
        <v/>
      </c>
      <c r="BN344" s="22">
        <f>IF(BM344=1,SUM($BM$2:BM344),"")</f>
        <v/>
      </c>
      <c r="BO344" s="22">
        <f>IF(AT344="",0,IF(AX344="",0,IF(COUNTIF($AX$2:AX344,AX344)=1,1,0)))</f>
        <v/>
      </c>
      <c r="BP344" s="22">
        <f>IF(BO344=1,SUM($BO$2:BO344),"")</f>
        <v/>
      </c>
    </row>
    <row r="345">
      <c r="AK345" s="19" t="n"/>
      <c r="AL345" s="24" t="n"/>
      <c r="AM345" s="25" t="n"/>
      <c r="AN345" s="24" t="n"/>
      <c r="AO345" s="24" t="n"/>
      <c r="AP345" s="24" t="n"/>
      <c r="AQ345" s="24" t="n"/>
      <c r="AR345" s="24" t="n"/>
      <c r="AS345" s="19" t="n"/>
      <c r="AT345" s="22">
        <f>IFERROR(TRIM(INDEX($A345:$AJ345,MATCH(Lists!$L$2,$A$1:$AJ$1,0))&amp;""),"")</f>
        <v/>
      </c>
      <c r="AU345" s="22">
        <f>IF(AT345="","",IFERROR(TRIM(INDEX($A345:$AJ345,MATCH(Lists!$L$3,$A$1:$AJ$1,0))&amp;""),""))</f>
        <v/>
      </c>
      <c r="AV345" s="22">
        <f>IF(AT345="","",LOWER(IFERROR(TRIM(INDEX($A345:$AJ345,MATCH(Lists!$L$4,$A$1:$AJ$1,0))&amp;""),"")))</f>
        <v/>
      </c>
      <c r="AW345" s="22">
        <f>IF(AT345="","",IFERROR(TRIM(INDEX($A345:$AJ345,MATCH(Lists!$L$5,$A$1:$AJ$1,0))&amp;""),""))</f>
        <v/>
      </c>
      <c r="AX345" s="22">
        <f>IF(AT345="","",IFERROR(TRIM(INDEX($A345:$AJ345,MATCH(Lists!$L$6,$A$1:$AJ$1,0))&amp;""),""))</f>
        <v/>
      </c>
      <c r="AY345" s="22">
        <f>IF(AT345="","",IFERROR(TRIM(INDEX($A345:$AJ345,MATCH(Lists!$L$7,$A$1:$AJ$1,0))&amp;""),""))</f>
        <v/>
      </c>
      <c r="AZ345" s="22">
        <f>IF(AT345="","",IFERROR(TRIM(INDEX($A345:$AJ345,MATCH(Lists!$L$8,$A$1:$AJ$1,0))&amp;""),""))</f>
        <v/>
      </c>
      <c r="BA345" s="22">
        <f>IF(AT345="","",IFERROR(TRIM(INDEX($A345:$AJ345,MATCH(Lists!$L$9,$A$1:$AJ$1,0))&amp;""),""))</f>
        <v/>
      </c>
      <c r="BB345" s="22">
        <f>IF(AT345="","",IFERROR(TRIM(INDEX($A345:$AJ345,MATCH(Lists!$L$10,$A$1:$AJ$1,0))&amp;""),""))</f>
        <v/>
      </c>
      <c r="BC345" s="22">
        <f>IF(AT345="","",IFERROR(TRIM(INDEX($A345:$AJ345,MATCH(Lists!$L$11,$A$1:$AJ$1,0))&amp;""),""))</f>
        <v/>
      </c>
      <c r="BD345" s="22">
        <f>IF(AT345="","",IFERROR(TRIM(INDEX($A345:$AJ345,MATCH(Lists!$L$12,$A$1:$AJ$1,0))&amp;""),""))</f>
        <v/>
      </c>
      <c r="BE345" s="23">
        <f>IF(AT345="","",IFERROR(IF(TRIM(INDEX($A345:$AJ345,MATCH(Lists!$L$13,$A$1:$AJ$1,0))&amp;"")="","",IF(ISNUMBER(INDEX($A345:$AJ345,MATCH(Lists!$L$13,$A$1:$AJ$1,0))),INT(INDEX($A345:$AJ345,MATCH(Lists!$L$13,$A$1:$AJ$1,0))),DATE(VALUE(LEFT(INDEX($A345:$AJ345,MATCH(Lists!$L$13,$A$1:$AJ$1,0)),4)),VALUE(MID(INDEX($A345:$AJ345,MATCH(Lists!$L$13,$A$1:$AJ$1,0)),6,2)),VALUE(MID(INDEX($A345:$AJ345,MATCH(Lists!$L$13,$A$1:$AJ$1,0)),9,2))))),""))</f>
        <v/>
      </c>
      <c r="BF345" s="22">
        <f>IF(AT345="","",IFERROR(TRIM(INDEX($A345:$AJ345,MATCH(Lists!$L$14,$A$1:$AJ$1,0))&amp;""),""))</f>
        <v/>
      </c>
      <c r="BG345" s="23">
        <f>IF(AT345="","",IFERROR(IF(ISNUMBER(INDEX($A345:$AJ345,MATCH(Lists!$L$15,$A$1:$AJ$1,0))),INDEX($A345:$AJ345,MATCH(Lists!$L$15,$A$1:$AJ$1,0)),DATE(VALUE(LEFT(IFERROR(TRIM(INDEX($A345:$AJ345,MATCH(Lists!$L$15,$A$1:$AJ$1,0))&amp;""),""),4)),VALUE(MID(IFERROR(TRIM(INDEX($A345:$AJ345,MATCH(Lists!$L$15,$A$1:$AJ$1,0))&amp;""),""),6,2)),VALUE(MID(IFERROR(TRIM(INDEX($A345:$AJ345,MATCH(Lists!$L$15,$A$1:$AJ$1,0))&amp;""),""),9,2)))+TIME(VALUE(MID(IFERROR(TRIM(INDEX($A345:$AJ345,MATCH(Lists!$L$15,$A$1:$AJ$1,0))&amp;""),""),12,2)),VALUE(MID(IFERROR(TRIM(INDEX($A345:$AJ345,MATCH(Lists!$L$15,$A$1:$AJ$1,0))&amp;""),""),15,2)),VALUE(MID(IFERROR(TRIM(INDEX($A345:$AJ345,MATCH(Lists!$L$15,$A$1:$AJ$1,0))&amp;""),""),18,2)))),""))</f>
        <v/>
      </c>
      <c r="BH345" s="22">
        <f>IF(AT345="","",IF(AL345="","New",AL345))</f>
        <v/>
      </c>
      <c r="BI345" s="22">
        <f>IF(AT345="",0,IF(OR(BH345="Hired",BH345="Not now"),0,1))</f>
        <v/>
      </c>
      <c r="BJ345" s="22">
        <f>IF(AT345="","",IF(COUNTIF(AN345:AQ345,"No")&gt;0,"Has a No",IF(COUNTIF(AN345:AQ345,"Yes")=4,"All yes","Still checking")))</f>
        <v/>
      </c>
      <c r="BK345" s="22">
        <f>IF(AT345="","",IF(AND(BH345="New",NOT(ISNUMBER(AM345)),ISNUMBER(BG345)),IF(Pipeline!$M$14-INT(BG345)&gt;Pipeline!$M$15,"Reply due",""),""))</f>
        <v/>
      </c>
      <c r="BL345" s="22">
        <f>IF(AT345="","",IF(AND(ISNUMBER(AM345),ISNUMBER(BG345)),MAX(0,AM345-INT(BG345)),""))</f>
        <v/>
      </c>
      <c r="BM345" s="22">
        <f>IF(BI345=0,0,IF(AND(OR('Shift match'!$B$5="",ISNUMBER(SEARCH('Shift match'!$B$5,AY345))),OR('Shift match'!$B$6="",ISNUMBER(SEARCH('Shift match'!$B$6,BA345)))),1,0))</f>
        <v/>
      </c>
      <c r="BN345" s="22">
        <f>IF(BM345=1,SUM($BM$2:BM345),"")</f>
        <v/>
      </c>
      <c r="BO345" s="22">
        <f>IF(AT345="",0,IF(AX345="",0,IF(COUNTIF($AX$2:AX345,AX345)=1,1,0)))</f>
        <v/>
      </c>
      <c r="BP345" s="22">
        <f>IF(BO345=1,SUM($BO$2:BO345),"")</f>
        <v/>
      </c>
    </row>
    <row r="346">
      <c r="AK346" s="19" t="n"/>
      <c r="AL346" s="24" t="n"/>
      <c r="AM346" s="25" t="n"/>
      <c r="AN346" s="24" t="n"/>
      <c r="AO346" s="24" t="n"/>
      <c r="AP346" s="24" t="n"/>
      <c r="AQ346" s="24" t="n"/>
      <c r="AR346" s="24" t="n"/>
      <c r="AS346" s="19" t="n"/>
      <c r="AT346" s="22">
        <f>IFERROR(TRIM(INDEX($A346:$AJ346,MATCH(Lists!$L$2,$A$1:$AJ$1,0))&amp;""),"")</f>
        <v/>
      </c>
      <c r="AU346" s="22">
        <f>IF(AT346="","",IFERROR(TRIM(INDEX($A346:$AJ346,MATCH(Lists!$L$3,$A$1:$AJ$1,0))&amp;""),""))</f>
        <v/>
      </c>
      <c r="AV346" s="22">
        <f>IF(AT346="","",LOWER(IFERROR(TRIM(INDEX($A346:$AJ346,MATCH(Lists!$L$4,$A$1:$AJ$1,0))&amp;""),"")))</f>
        <v/>
      </c>
      <c r="AW346" s="22">
        <f>IF(AT346="","",IFERROR(TRIM(INDEX($A346:$AJ346,MATCH(Lists!$L$5,$A$1:$AJ$1,0))&amp;""),""))</f>
        <v/>
      </c>
      <c r="AX346" s="22">
        <f>IF(AT346="","",IFERROR(TRIM(INDEX($A346:$AJ346,MATCH(Lists!$L$6,$A$1:$AJ$1,0))&amp;""),""))</f>
        <v/>
      </c>
      <c r="AY346" s="22">
        <f>IF(AT346="","",IFERROR(TRIM(INDEX($A346:$AJ346,MATCH(Lists!$L$7,$A$1:$AJ$1,0))&amp;""),""))</f>
        <v/>
      </c>
      <c r="AZ346" s="22">
        <f>IF(AT346="","",IFERROR(TRIM(INDEX($A346:$AJ346,MATCH(Lists!$L$8,$A$1:$AJ$1,0))&amp;""),""))</f>
        <v/>
      </c>
      <c r="BA346" s="22">
        <f>IF(AT346="","",IFERROR(TRIM(INDEX($A346:$AJ346,MATCH(Lists!$L$9,$A$1:$AJ$1,0))&amp;""),""))</f>
        <v/>
      </c>
      <c r="BB346" s="22">
        <f>IF(AT346="","",IFERROR(TRIM(INDEX($A346:$AJ346,MATCH(Lists!$L$10,$A$1:$AJ$1,0))&amp;""),""))</f>
        <v/>
      </c>
      <c r="BC346" s="22">
        <f>IF(AT346="","",IFERROR(TRIM(INDEX($A346:$AJ346,MATCH(Lists!$L$11,$A$1:$AJ$1,0))&amp;""),""))</f>
        <v/>
      </c>
      <c r="BD346" s="22">
        <f>IF(AT346="","",IFERROR(TRIM(INDEX($A346:$AJ346,MATCH(Lists!$L$12,$A$1:$AJ$1,0))&amp;""),""))</f>
        <v/>
      </c>
      <c r="BE346" s="23">
        <f>IF(AT346="","",IFERROR(IF(TRIM(INDEX($A346:$AJ346,MATCH(Lists!$L$13,$A$1:$AJ$1,0))&amp;"")="","",IF(ISNUMBER(INDEX($A346:$AJ346,MATCH(Lists!$L$13,$A$1:$AJ$1,0))),INT(INDEX($A346:$AJ346,MATCH(Lists!$L$13,$A$1:$AJ$1,0))),DATE(VALUE(LEFT(INDEX($A346:$AJ346,MATCH(Lists!$L$13,$A$1:$AJ$1,0)),4)),VALUE(MID(INDEX($A346:$AJ346,MATCH(Lists!$L$13,$A$1:$AJ$1,0)),6,2)),VALUE(MID(INDEX($A346:$AJ346,MATCH(Lists!$L$13,$A$1:$AJ$1,0)),9,2))))),""))</f>
        <v/>
      </c>
      <c r="BF346" s="22">
        <f>IF(AT346="","",IFERROR(TRIM(INDEX($A346:$AJ346,MATCH(Lists!$L$14,$A$1:$AJ$1,0))&amp;""),""))</f>
        <v/>
      </c>
      <c r="BG346" s="23">
        <f>IF(AT346="","",IFERROR(IF(ISNUMBER(INDEX($A346:$AJ346,MATCH(Lists!$L$15,$A$1:$AJ$1,0))),INDEX($A346:$AJ346,MATCH(Lists!$L$15,$A$1:$AJ$1,0)),DATE(VALUE(LEFT(IFERROR(TRIM(INDEX($A346:$AJ346,MATCH(Lists!$L$15,$A$1:$AJ$1,0))&amp;""),""),4)),VALUE(MID(IFERROR(TRIM(INDEX($A346:$AJ346,MATCH(Lists!$L$15,$A$1:$AJ$1,0))&amp;""),""),6,2)),VALUE(MID(IFERROR(TRIM(INDEX($A346:$AJ346,MATCH(Lists!$L$15,$A$1:$AJ$1,0))&amp;""),""),9,2)))+TIME(VALUE(MID(IFERROR(TRIM(INDEX($A346:$AJ346,MATCH(Lists!$L$15,$A$1:$AJ$1,0))&amp;""),""),12,2)),VALUE(MID(IFERROR(TRIM(INDEX($A346:$AJ346,MATCH(Lists!$L$15,$A$1:$AJ$1,0))&amp;""),""),15,2)),VALUE(MID(IFERROR(TRIM(INDEX($A346:$AJ346,MATCH(Lists!$L$15,$A$1:$AJ$1,0))&amp;""),""),18,2)))),""))</f>
        <v/>
      </c>
      <c r="BH346" s="22">
        <f>IF(AT346="","",IF(AL346="","New",AL346))</f>
        <v/>
      </c>
      <c r="BI346" s="22">
        <f>IF(AT346="",0,IF(OR(BH346="Hired",BH346="Not now"),0,1))</f>
        <v/>
      </c>
      <c r="BJ346" s="22">
        <f>IF(AT346="","",IF(COUNTIF(AN346:AQ346,"No")&gt;0,"Has a No",IF(COUNTIF(AN346:AQ346,"Yes")=4,"All yes","Still checking")))</f>
        <v/>
      </c>
      <c r="BK346" s="22">
        <f>IF(AT346="","",IF(AND(BH346="New",NOT(ISNUMBER(AM346)),ISNUMBER(BG346)),IF(Pipeline!$M$14-INT(BG346)&gt;Pipeline!$M$15,"Reply due",""),""))</f>
        <v/>
      </c>
      <c r="BL346" s="22">
        <f>IF(AT346="","",IF(AND(ISNUMBER(AM346),ISNUMBER(BG346)),MAX(0,AM346-INT(BG346)),""))</f>
        <v/>
      </c>
      <c r="BM346" s="22">
        <f>IF(BI346=0,0,IF(AND(OR('Shift match'!$B$5="",ISNUMBER(SEARCH('Shift match'!$B$5,AY346))),OR('Shift match'!$B$6="",ISNUMBER(SEARCH('Shift match'!$B$6,BA346)))),1,0))</f>
        <v/>
      </c>
      <c r="BN346" s="22">
        <f>IF(BM346=1,SUM($BM$2:BM346),"")</f>
        <v/>
      </c>
      <c r="BO346" s="22">
        <f>IF(AT346="",0,IF(AX346="",0,IF(COUNTIF($AX$2:AX346,AX346)=1,1,0)))</f>
        <v/>
      </c>
      <c r="BP346" s="22">
        <f>IF(BO346=1,SUM($BO$2:BO346),"")</f>
        <v/>
      </c>
    </row>
    <row r="347">
      <c r="AK347" s="19" t="n"/>
      <c r="AL347" s="24" t="n"/>
      <c r="AM347" s="25" t="n"/>
      <c r="AN347" s="24" t="n"/>
      <c r="AO347" s="24" t="n"/>
      <c r="AP347" s="24" t="n"/>
      <c r="AQ347" s="24" t="n"/>
      <c r="AR347" s="24" t="n"/>
      <c r="AS347" s="19" t="n"/>
      <c r="AT347" s="22">
        <f>IFERROR(TRIM(INDEX($A347:$AJ347,MATCH(Lists!$L$2,$A$1:$AJ$1,0))&amp;""),"")</f>
        <v/>
      </c>
      <c r="AU347" s="22">
        <f>IF(AT347="","",IFERROR(TRIM(INDEX($A347:$AJ347,MATCH(Lists!$L$3,$A$1:$AJ$1,0))&amp;""),""))</f>
        <v/>
      </c>
      <c r="AV347" s="22">
        <f>IF(AT347="","",LOWER(IFERROR(TRIM(INDEX($A347:$AJ347,MATCH(Lists!$L$4,$A$1:$AJ$1,0))&amp;""),"")))</f>
        <v/>
      </c>
      <c r="AW347" s="22">
        <f>IF(AT347="","",IFERROR(TRIM(INDEX($A347:$AJ347,MATCH(Lists!$L$5,$A$1:$AJ$1,0))&amp;""),""))</f>
        <v/>
      </c>
      <c r="AX347" s="22">
        <f>IF(AT347="","",IFERROR(TRIM(INDEX($A347:$AJ347,MATCH(Lists!$L$6,$A$1:$AJ$1,0))&amp;""),""))</f>
        <v/>
      </c>
      <c r="AY347" s="22">
        <f>IF(AT347="","",IFERROR(TRIM(INDEX($A347:$AJ347,MATCH(Lists!$L$7,$A$1:$AJ$1,0))&amp;""),""))</f>
        <v/>
      </c>
      <c r="AZ347" s="22">
        <f>IF(AT347="","",IFERROR(TRIM(INDEX($A347:$AJ347,MATCH(Lists!$L$8,$A$1:$AJ$1,0))&amp;""),""))</f>
        <v/>
      </c>
      <c r="BA347" s="22">
        <f>IF(AT347="","",IFERROR(TRIM(INDEX($A347:$AJ347,MATCH(Lists!$L$9,$A$1:$AJ$1,0))&amp;""),""))</f>
        <v/>
      </c>
      <c r="BB347" s="22">
        <f>IF(AT347="","",IFERROR(TRIM(INDEX($A347:$AJ347,MATCH(Lists!$L$10,$A$1:$AJ$1,0))&amp;""),""))</f>
        <v/>
      </c>
      <c r="BC347" s="22">
        <f>IF(AT347="","",IFERROR(TRIM(INDEX($A347:$AJ347,MATCH(Lists!$L$11,$A$1:$AJ$1,0))&amp;""),""))</f>
        <v/>
      </c>
      <c r="BD347" s="22">
        <f>IF(AT347="","",IFERROR(TRIM(INDEX($A347:$AJ347,MATCH(Lists!$L$12,$A$1:$AJ$1,0))&amp;""),""))</f>
        <v/>
      </c>
      <c r="BE347" s="23">
        <f>IF(AT347="","",IFERROR(IF(TRIM(INDEX($A347:$AJ347,MATCH(Lists!$L$13,$A$1:$AJ$1,0))&amp;"")="","",IF(ISNUMBER(INDEX($A347:$AJ347,MATCH(Lists!$L$13,$A$1:$AJ$1,0))),INT(INDEX($A347:$AJ347,MATCH(Lists!$L$13,$A$1:$AJ$1,0))),DATE(VALUE(LEFT(INDEX($A347:$AJ347,MATCH(Lists!$L$13,$A$1:$AJ$1,0)),4)),VALUE(MID(INDEX($A347:$AJ347,MATCH(Lists!$L$13,$A$1:$AJ$1,0)),6,2)),VALUE(MID(INDEX($A347:$AJ347,MATCH(Lists!$L$13,$A$1:$AJ$1,0)),9,2))))),""))</f>
        <v/>
      </c>
      <c r="BF347" s="22">
        <f>IF(AT347="","",IFERROR(TRIM(INDEX($A347:$AJ347,MATCH(Lists!$L$14,$A$1:$AJ$1,0))&amp;""),""))</f>
        <v/>
      </c>
      <c r="BG347" s="23">
        <f>IF(AT347="","",IFERROR(IF(ISNUMBER(INDEX($A347:$AJ347,MATCH(Lists!$L$15,$A$1:$AJ$1,0))),INDEX($A347:$AJ347,MATCH(Lists!$L$15,$A$1:$AJ$1,0)),DATE(VALUE(LEFT(IFERROR(TRIM(INDEX($A347:$AJ347,MATCH(Lists!$L$15,$A$1:$AJ$1,0))&amp;""),""),4)),VALUE(MID(IFERROR(TRIM(INDEX($A347:$AJ347,MATCH(Lists!$L$15,$A$1:$AJ$1,0))&amp;""),""),6,2)),VALUE(MID(IFERROR(TRIM(INDEX($A347:$AJ347,MATCH(Lists!$L$15,$A$1:$AJ$1,0))&amp;""),""),9,2)))+TIME(VALUE(MID(IFERROR(TRIM(INDEX($A347:$AJ347,MATCH(Lists!$L$15,$A$1:$AJ$1,0))&amp;""),""),12,2)),VALUE(MID(IFERROR(TRIM(INDEX($A347:$AJ347,MATCH(Lists!$L$15,$A$1:$AJ$1,0))&amp;""),""),15,2)),VALUE(MID(IFERROR(TRIM(INDEX($A347:$AJ347,MATCH(Lists!$L$15,$A$1:$AJ$1,0))&amp;""),""),18,2)))),""))</f>
        <v/>
      </c>
      <c r="BH347" s="22">
        <f>IF(AT347="","",IF(AL347="","New",AL347))</f>
        <v/>
      </c>
      <c r="BI347" s="22">
        <f>IF(AT347="",0,IF(OR(BH347="Hired",BH347="Not now"),0,1))</f>
        <v/>
      </c>
      <c r="BJ347" s="22">
        <f>IF(AT347="","",IF(COUNTIF(AN347:AQ347,"No")&gt;0,"Has a No",IF(COUNTIF(AN347:AQ347,"Yes")=4,"All yes","Still checking")))</f>
        <v/>
      </c>
      <c r="BK347" s="22">
        <f>IF(AT347="","",IF(AND(BH347="New",NOT(ISNUMBER(AM347)),ISNUMBER(BG347)),IF(Pipeline!$M$14-INT(BG347)&gt;Pipeline!$M$15,"Reply due",""),""))</f>
        <v/>
      </c>
      <c r="BL347" s="22">
        <f>IF(AT347="","",IF(AND(ISNUMBER(AM347),ISNUMBER(BG347)),MAX(0,AM347-INT(BG347)),""))</f>
        <v/>
      </c>
      <c r="BM347" s="22">
        <f>IF(BI347=0,0,IF(AND(OR('Shift match'!$B$5="",ISNUMBER(SEARCH('Shift match'!$B$5,AY347))),OR('Shift match'!$B$6="",ISNUMBER(SEARCH('Shift match'!$B$6,BA347)))),1,0))</f>
        <v/>
      </c>
      <c r="BN347" s="22">
        <f>IF(BM347=1,SUM($BM$2:BM347),"")</f>
        <v/>
      </c>
      <c r="BO347" s="22">
        <f>IF(AT347="",0,IF(AX347="",0,IF(COUNTIF($AX$2:AX347,AX347)=1,1,0)))</f>
        <v/>
      </c>
      <c r="BP347" s="22">
        <f>IF(BO347=1,SUM($BO$2:BO347),"")</f>
        <v/>
      </c>
    </row>
    <row r="348">
      <c r="AK348" s="19" t="n"/>
      <c r="AL348" s="24" t="n"/>
      <c r="AM348" s="25" t="n"/>
      <c r="AN348" s="24" t="n"/>
      <c r="AO348" s="24" t="n"/>
      <c r="AP348" s="24" t="n"/>
      <c r="AQ348" s="24" t="n"/>
      <c r="AR348" s="24" t="n"/>
      <c r="AS348" s="19" t="n"/>
      <c r="AT348" s="22">
        <f>IFERROR(TRIM(INDEX($A348:$AJ348,MATCH(Lists!$L$2,$A$1:$AJ$1,0))&amp;""),"")</f>
        <v/>
      </c>
      <c r="AU348" s="22">
        <f>IF(AT348="","",IFERROR(TRIM(INDEX($A348:$AJ348,MATCH(Lists!$L$3,$A$1:$AJ$1,0))&amp;""),""))</f>
        <v/>
      </c>
      <c r="AV348" s="22">
        <f>IF(AT348="","",LOWER(IFERROR(TRIM(INDEX($A348:$AJ348,MATCH(Lists!$L$4,$A$1:$AJ$1,0))&amp;""),"")))</f>
        <v/>
      </c>
      <c r="AW348" s="22">
        <f>IF(AT348="","",IFERROR(TRIM(INDEX($A348:$AJ348,MATCH(Lists!$L$5,$A$1:$AJ$1,0))&amp;""),""))</f>
        <v/>
      </c>
      <c r="AX348" s="22">
        <f>IF(AT348="","",IFERROR(TRIM(INDEX($A348:$AJ348,MATCH(Lists!$L$6,$A$1:$AJ$1,0))&amp;""),""))</f>
        <v/>
      </c>
      <c r="AY348" s="22">
        <f>IF(AT348="","",IFERROR(TRIM(INDEX($A348:$AJ348,MATCH(Lists!$L$7,$A$1:$AJ$1,0))&amp;""),""))</f>
        <v/>
      </c>
      <c r="AZ348" s="22">
        <f>IF(AT348="","",IFERROR(TRIM(INDEX($A348:$AJ348,MATCH(Lists!$L$8,$A$1:$AJ$1,0))&amp;""),""))</f>
        <v/>
      </c>
      <c r="BA348" s="22">
        <f>IF(AT348="","",IFERROR(TRIM(INDEX($A348:$AJ348,MATCH(Lists!$L$9,$A$1:$AJ$1,0))&amp;""),""))</f>
        <v/>
      </c>
      <c r="BB348" s="22">
        <f>IF(AT348="","",IFERROR(TRIM(INDEX($A348:$AJ348,MATCH(Lists!$L$10,$A$1:$AJ$1,0))&amp;""),""))</f>
        <v/>
      </c>
      <c r="BC348" s="22">
        <f>IF(AT348="","",IFERROR(TRIM(INDEX($A348:$AJ348,MATCH(Lists!$L$11,$A$1:$AJ$1,0))&amp;""),""))</f>
        <v/>
      </c>
      <c r="BD348" s="22">
        <f>IF(AT348="","",IFERROR(TRIM(INDEX($A348:$AJ348,MATCH(Lists!$L$12,$A$1:$AJ$1,0))&amp;""),""))</f>
        <v/>
      </c>
      <c r="BE348" s="23">
        <f>IF(AT348="","",IFERROR(IF(TRIM(INDEX($A348:$AJ348,MATCH(Lists!$L$13,$A$1:$AJ$1,0))&amp;"")="","",IF(ISNUMBER(INDEX($A348:$AJ348,MATCH(Lists!$L$13,$A$1:$AJ$1,0))),INT(INDEX($A348:$AJ348,MATCH(Lists!$L$13,$A$1:$AJ$1,0))),DATE(VALUE(LEFT(INDEX($A348:$AJ348,MATCH(Lists!$L$13,$A$1:$AJ$1,0)),4)),VALUE(MID(INDEX($A348:$AJ348,MATCH(Lists!$L$13,$A$1:$AJ$1,0)),6,2)),VALUE(MID(INDEX($A348:$AJ348,MATCH(Lists!$L$13,$A$1:$AJ$1,0)),9,2))))),""))</f>
        <v/>
      </c>
      <c r="BF348" s="22">
        <f>IF(AT348="","",IFERROR(TRIM(INDEX($A348:$AJ348,MATCH(Lists!$L$14,$A$1:$AJ$1,0))&amp;""),""))</f>
        <v/>
      </c>
      <c r="BG348" s="23">
        <f>IF(AT348="","",IFERROR(IF(ISNUMBER(INDEX($A348:$AJ348,MATCH(Lists!$L$15,$A$1:$AJ$1,0))),INDEX($A348:$AJ348,MATCH(Lists!$L$15,$A$1:$AJ$1,0)),DATE(VALUE(LEFT(IFERROR(TRIM(INDEX($A348:$AJ348,MATCH(Lists!$L$15,$A$1:$AJ$1,0))&amp;""),""),4)),VALUE(MID(IFERROR(TRIM(INDEX($A348:$AJ348,MATCH(Lists!$L$15,$A$1:$AJ$1,0))&amp;""),""),6,2)),VALUE(MID(IFERROR(TRIM(INDEX($A348:$AJ348,MATCH(Lists!$L$15,$A$1:$AJ$1,0))&amp;""),""),9,2)))+TIME(VALUE(MID(IFERROR(TRIM(INDEX($A348:$AJ348,MATCH(Lists!$L$15,$A$1:$AJ$1,0))&amp;""),""),12,2)),VALUE(MID(IFERROR(TRIM(INDEX($A348:$AJ348,MATCH(Lists!$L$15,$A$1:$AJ$1,0))&amp;""),""),15,2)),VALUE(MID(IFERROR(TRIM(INDEX($A348:$AJ348,MATCH(Lists!$L$15,$A$1:$AJ$1,0))&amp;""),""),18,2)))),""))</f>
        <v/>
      </c>
      <c r="BH348" s="22">
        <f>IF(AT348="","",IF(AL348="","New",AL348))</f>
        <v/>
      </c>
      <c r="BI348" s="22">
        <f>IF(AT348="",0,IF(OR(BH348="Hired",BH348="Not now"),0,1))</f>
        <v/>
      </c>
      <c r="BJ348" s="22">
        <f>IF(AT348="","",IF(COUNTIF(AN348:AQ348,"No")&gt;0,"Has a No",IF(COUNTIF(AN348:AQ348,"Yes")=4,"All yes","Still checking")))</f>
        <v/>
      </c>
      <c r="BK348" s="22">
        <f>IF(AT348="","",IF(AND(BH348="New",NOT(ISNUMBER(AM348)),ISNUMBER(BG348)),IF(Pipeline!$M$14-INT(BG348)&gt;Pipeline!$M$15,"Reply due",""),""))</f>
        <v/>
      </c>
      <c r="BL348" s="22">
        <f>IF(AT348="","",IF(AND(ISNUMBER(AM348),ISNUMBER(BG348)),MAX(0,AM348-INT(BG348)),""))</f>
        <v/>
      </c>
      <c r="BM348" s="22">
        <f>IF(BI348=0,0,IF(AND(OR('Shift match'!$B$5="",ISNUMBER(SEARCH('Shift match'!$B$5,AY348))),OR('Shift match'!$B$6="",ISNUMBER(SEARCH('Shift match'!$B$6,BA348)))),1,0))</f>
        <v/>
      </c>
      <c r="BN348" s="22">
        <f>IF(BM348=1,SUM($BM$2:BM348),"")</f>
        <v/>
      </c>
      <c r="BO348" s="22">
        <f>IF(AT348="",0,IF(AX348="",0,IF(COUNTIF($AX$2:AX348,AX348)=1,1,0)))</f>
        <v/>
      </c>
      <c r="BP348" s="22">
        <f>IF(BO348=1,SUM($BO$2:BO348),"")</f>
        <v/>
      </c>
    </row>
    <row r="349">
      <c r="AK349" s="19" t="n"/>
      <c r="AL349" s="24" t="n"/>
      <c r="AM349" s="25" t="n"/>
      <c r="AN349" s="24" t="n"/>
      <c r="AO349" s="24" t="n"/>
      <c r="AP349" s="24" t="n"/>
      <c r="AQ349" s="24" t="n"/>
      <c r="AR349" s="24" t="n"/>
      <c r="AS349" s="19" t="n"/>
      <c r="AT349" s="22">
        <f>IFERROR(TRIM(INDEX($A349:$AJ349,MATCH(Lists!$L$2,$A$1:$AJ$1,0))&amp;""),"")</f>
        <v/>
      </c>
      <c r="AU349" s="22">
        <f>IF(AT349="","",IFERROR(TRIM(INDEX($A349:$AJ349,MATCH(Lists!$L$3,$A$1:$AJ$1,0))&amp;""),""))</f>
        <v/>
      </c>
      <c r="AV349" s="22">
        <f>IF(AT349="","",LOWER(IFERROR(TRIM(INDEX($A349:$AJ349,MATCH(Lists!$L$4,$A$1:$AJ$1,0))&amp;""),"")))</f>
        <v/>
      </c>
      <c r="AW349" s="22">
        <f>IF(AT349="","",IFERROR(TRIM(INDEX($A349:$AJ349,MATCH(Lists!$L$5,$A$1:$AJ$1,0))&amp;""),""))</f>
        <v/>
      </c>
      <c r="AX349" s="22">
        <f>IF(AT349="","",IFERROR(TRIM(INDEX($A349:$AJ349,MATCH(Lists!$L$6,$A$1:$AJ$1,0))&amp;""),""))</f>
        <v/>
      </c>
      <c r="AY349" s="22">
        <f>IF(AT349="","",IFERROR(TRIM(INDEX($A349:$AJ349,MATCH(Lists!$L$7,$A$1:$AJ$1,0))&amp;""),""))</f>
        <v/>
      </c>
      <c r="AZ349" s="22">
        <f>IF(AT349="","",IFERROR(TRIM(INDEX($A349:$AJ349,MATCH(Lists!$L$8,$A$1:$AJ$1,0))&amp;""),""))</f>
        <v/>
      </c>
      <c r="BA349" s="22">
        <f>IF(AT349="","",IFERROR(TRIM(INDEX($A349:$AJ349,MATCH(Lists!$L$9,$A$1:$AJ$1,0))&amp;""),""))</f>
        <v/>
      </c>
      <c r="BB349" s="22">
        <f>IF(AT349="","",IFERROR(TRIM(INDEX($A349:$AJ349,MATCH(Lists!$L$10,$A$1:$AJ$1,0))&amp;""),""))</f>
        <v/>
      </c>
      <c r="BC349" s="22">
        <f>IF(AT349="","",IFERROR(TRIM(INDEX($A349:$AJ349,MATCH(Lists!$L$11,$A$1:$AJ$1,0))&amp;""),""))</f>
        <v/>
      </c>
      <c r="BD349" s="22">
        <f>IF(AT349="","",IFERROR(TRIM(INDEX($A349:$AJ349,MATCH(Lists!$L$12,$A$1:$AJ$1,0))&amp;""),""))</f>
        <v/>
      </c>
      <c r="BE349" s="23">
        <f>IF(AT349="","",IFERROR(IF(TRIM(INDEX($A349:$AJ349,MATCH(Lists!$L$13,$A$1:$AJ$1,0))&amp;"")="","",IF(ISNUMBER(INDEX($A349:$AJ349,MATCH(Lists!$L$13,$A$1:$AJ$1,0))),INT(INDEX($A349:$AJ349,MATCH(Lists!$L$13,$A$1:$AJ$1,0))),DATE(VALUE(LEFT(INDEX($A349:$AJ349,MATCH(Lists!$L$13,$A$1:$AJ$1,0)),4)),VALUE(MID(INDEX($A349:$AJ349,MATCH(Lists!$L$13,$A$1:$AJ$1,0)),6,2)),VALUE(MID(INDEX($A349:$AJ349,MATCH(Lists!$L$13,$A$1:$AJ$1,0)),9,2))))),""))</f>
        <v/>
      </c>
      <c r="BF349" s="22">
        <f>IF(AT349="","",IFERROR(TRIM(INDEX($A349:$AJ349,MATCH(Lists!$L$14,$A$1:$AJ$1,0))&amp;""),""))</f>
        <v/>
      </c>
      <c r="BG349" s="23">
        <f>IF(AT349="","",IFERROR(IF(ISNUMBER(INDEX($A349:$AJ349,MATCH(Lists!$L$15,$A$1:$AJ$1,0))),INDEX($A349:$AJ349,MATCH(Lists!$L$15,$A$1:$AJ$1,0)),DATE(VALUE(LEFT(IFERROR(TRIM(INDEX($A349:$AJ349,MATCH(Lists!$L$15,$A$1:$AJ$1,0))&amp;""),""),4)),VALUE(MID(IFERROR(TRIM(INDEX($A349:$AJ349,MATCH(Lists!$L$15,$A$1:$AJ$1,0))&amp;""),""),6,2)),VALUE(MID(IFERROR(TRIM(INDEX($A349:$AJ349,MATCH(Lists!$L$15,$A$1:$AJ$1,0))&amp;""),""),9,2)))+TIME(VALUE(MID(IFERROR(TRIM(INDEX($A349:$AJ349,MATCH(Lists!$L$15,$A$1:$AJ$1,0))&amp;""),""),12,2)),VALUE(MID(IFERROR(TRIM(INDEX($A349:$AJ349,MATCH(Lists!$L$15,$A$1:$AJ$1,0))&amp;""),""),15,2)),VALUE(MID(IFERROR(TRIM(INDEX($A349:$AJ349,MATCH(Lists!$L$15,$A$1:$AJ$1,0))&amp;""),""),18,2)))),""))</f>
        <v/>
      </c>
      <c r="BH349" s="22">
        <f>IF(AT349="","",IF(AL349="","New",AL349))</f>
        <v/>
      </c>
      <c r="BI349" s="22">
        <f>IF(AT349="",0,IF(OR(BH349="Hired",BH349="Not now"),0,1))</f>
        <v/>
      </c>
      <c r="BJ349" s="22">
        <f>IF(AT349="","",IF(COUNTIF(AN349:AQ349,"No")&gt;0,"Has a No",IF(COUNTIF(AN349:AQ349,"Yes")=4,"All yes","Still checking")))</f>
        <v/>
      </c>
      <c r="BK349" s="22">
        <f>IF(AT349="","",IF(AND(BH349="New",NOT(ISNUMBER(AM349)),ISNUMBER(BG349)),IF(Pipeline!$M$14-INT(BG349)&gt;Pipeline!$M$15,"Reply due",""),""))</f>
        <v/>
      </c>
      <c r="BL349" s="22">
        <f>IF(AT349="","",IF(AND(ISNUMBER(AM349),ISNUMBER(BG349)),MAX(0,AM349-INT(BG349)),""))</f>
        <v/>
      </c>
      <c r="BM349" s="22">
        <f>IF(BI349=0,0,IF(AND(OR('Shift match'!$B$5="",ISNUMBER(SEARCH('Shift match'!$B$5,AY349))),OR('Shift match'!$B$6="",ISNUMBER(SEARCH('Shift match'!$B$6,BA349)))),1,0))</f>
        <v/>
      </c>
      <c r="BN349" s="22">
        <f>IF(BM349=1,SUM($BM$2:BM349),"")</f>
        <v/>
      </c>
      <c r="BO349" s="22">
        <f>IF(AT349="",0,IF(AX349="",0,IF(COUNTIF($AX$2:AX349,AX349)=1,1,0)))</f>
        <v/>
      </c>
      <c r="BP349" s="22">
        <f>IF(BO349=1,SUM($BO$2:BO349),"")</f>
        <v/>
      </c>
    </row>
    <row r="350">
      <c r="AK350" s="19" t="n"/>
      <c r="AL350" s="24" t="n"/>
      <c r="AM350" s="25" t="n"/>
      <c r="AN350" s="24" t="n"/>
      <c r="AO350" s="24" t="n"/>
      <c r="AP350" s="24" t="n"/>
      <c r="AQ350" s="24" t="n"/>
      <c r="AR350" s="24" t="n"/>
      <c r="AS350" s="19" t="n"/>
      <c r="AT350" s="22">
        <f>IFERROR(TRIM(INDEX($A350:$AJ350,MATCH(Lists!$L$2,$A$1:$AJ$1,0))&amp;""),"")</f>
        <v/>
      </c>
      <c r="AU350" s="22">
        <f>IF(AT350="","",IFERROR(TRIM(INDEX($A350:$AJ350,MATCH(Lists!$L$3,$A$1:$AJ$1,0))&amp;""),""))</f>
        <v/>
      </c>
      <c r="AV350" s="22">
        <f>IF(AT350="","",LOWER(IFERROR(TRIM(INDEX($A350:$AJ350,MATCH(Lists!$L$4,$A$1:$AJ$1,0))&amp;""),"")))</f>
        <v/>
      </c>
      <c r="AW350" s="22">
        <f>IF(AT350="","",IFERROR(TRIM(INDEX($A350:$AJ350,MATCH(Lists!$L$5,$A$1:$AJ$1,0))&amp;""),""))</f>
        <v/>
      </c>
      <c r="AX350" s="22">
        <f>IF(AT350="","",IFERROR(TRIM(INDEX($A350:$AJ350,MATCH(Lists!$L$6,$A$1:$AJ$1,0))&amp;""),""))</f>
        <v/>
      </c>
      <c r="AY350" s="22">
        <f>IF(AT350="","",IFERROR(TRIM(INDEX($A350:$AJ350,MATCH(Lists!$L$7,$A$1:$AJ$1,0))&amp;""),""))</f>
        <v/>
      </c>
      <c r="AZ350" s="22">
        <f>IF(AT350="","",IFERROR(TRIM(INDEX($A350:$AJ350,MATCH(Lists!$L$8,$A$1:$AJ$1,0))&amp;""),""))</f>
        <v/>
      </c>
      <c r="BA350" s="22">
        <f>IF(AT350="","",IFERROR(TRIM(INDEX($A350:$AJ350,MATCH(Lists!$L$9,$A$1:$AJ$1,0))&amp;""),""))</f>
        <v/>
      </c>
      <c r="BB350" s="22">
        <f>IF(AT350="","",IFERROR(TRIM(INDEX($A350:$AJ350,MATCH(Lists!$L$10,$A$1:$AJ$1,0))&amp;""),""))</f>
        <v/>
      </c>
      <c r="BC350" s="22">
        <f>IF(AT350="","",IFERROR(TRIM(INDEX($A350:$AJ350,MATCH(Lists!$L$11,$A$1:$AJ$1,0))&amp;""),""))</f>
        <v/>
      </c>
      <c r="BD350" s="22">
        <f>IF(AT350="","",IFERROR(TRIM(INDEX($A350:$AJ350,MATCH(Lists!$L$12,$A$1:$AJ$1,0))&amp;""),""))</f>
        <v/>
      </c>
      <c r="BE350" s="23">
        <f>IF(AT350="","",IFERROR(IF(TRIM(INDEX($A350:$AJ350,MATCH(Lists!$L$13,$A$1:$AJ$1,0))&amp;"")="","",IF(ISNUMBER(INDEX($A350:$AJ350,MATCH(Lists!$L$13,$A$1:$AJ$1,0))),INT(INDEX($A350:$AJ350,MATCH(Lists!$L$13,$A$1:$AJ$1,0))),DATE(VALUE(LEFT(INDEX($A350:$AJ350,MATCH(Lists!$L$13,$A$1:$AJ$1,0)),4)),VALUE(MID(INDEX($A350:$AJ350,MATCH(Lists!$L$13,$A$1:$AJ$1,0)),6,2)),VALUE(MID(INDEX($A350:$AJ350,MATCH(Lists!$L$13,$A$1:$AJ$1,0)),9,2))))),""))</f>
        <v/>
      </c>
      <c r="BF350" s="22">
        <f>IF(AT350="","",IFERROR(TRIM(INDEX($A350:$AJ350,MATCH(Lists!$L$14,$A$1:$AJ$1,0))&amp;""),""))</f>
        <v/>
      </c>
      <c r="BG350" s="23">
        <f>IF(AT350="","",IFERROR(IF(ISNUMBER(INDEX($A350:$AJ350,MATCH(Lists!$L$15,$A$1:$AJ$1,0))),INDEX($A350:$AJ350,MATCH(Lists!$L$15,$A$1:$AJ$1,0)),DATE(VALUE(LEFT(IFERROR(TRIM(INDEX($A350:$AJ350,MATCH(Lists!$L$15,$A$1:$AJ$1,0))&amp;""),""),4)),VALUE(MID(IFERROR(TRIM(INDEX($A350:$AJ350,MATCH(Lists!$L$15,$A$1:$AJ$1,0))&amp;""),""),6,2)),VALUE(MID(IFERROR(TRIM(INDEX($A350:$AJ350,MATCH(Lists!$L$15,$A$1:$AJ$1,0))&amp;""),""),9,2)))+TIME(VALUE(MID(IFERROR(TRIM(INDEX($A350:$AJ350,MATCH(Lists!$L$15,$A$1:$AJ$1,0))&amp;""),""),12,2)),VALUE(MID(IFERROR(TRIM(INDEX($A350:$AJ350,MATCH(Lists!$L$15,$A$1:$AJ$1,0))&amp;""),""),15,2)),VALUE(MID(IFERROR(TRIM(INDEX($A350:$AJ350,MATCH(Lists!$L$15,$A$1:$AJ$1,0))&amp;""),""),18,2)))),""))</f>
        <v/>
      </c>
      <c r="BH350" s="22">
        <f>IF(AT350="","",IF(AL350="","New",AL350))</f>
        <v/>
      </c>
      <c r="BI350" s="22">
        <f>IF(AT350="",0,IF(OR(BH350="Hired",BH350="Not now"),0,1))</f>
        <v/>
      </c>
      <c r="BJ350" s="22">
        <f>IF(AT350="","",IF(COUNTIF(AN350:AQ350,"No")&gt;0,"Has a No",IF(COUNTIF(AN350:AQ350,"Yes")=4,"All yes","Still checking")))</f>
        <v/>
      </c>
      <c r="BK350" s="22">
        <f>IF(AT350="","",IF(AND(BH350="New",NOT(ISNUMBER(AM350)),ISNUMBER(BG350)),IF(Pipeline!$M$14-INT(BG350)&gt;Pipeline!$M$15,"Reply due",""),""))</f>
        <v/>
      </c>
      <c r="BL350" s="22">
        <f>IF(AT350="","",IF(AND(ISNUMBER(AM350),ISNUMBER(BG350)),MAX(0,AM350-INT(BG350)),""))</f>
        <v/>
      </c>
      <c r="BM350" s="22">
        <f>IF(BI350=0,0,IF(AND(OR('Shift match'!$B$5="",ISNUMBER(SEARCH('Shift match'!$B$5,AY350))),OR('Shift match'!$B$6="",ISNUMBER(SEARCH('Shift match'!$B$6,BA350)))),1,0))</f>
        <v/>
      </c>
      <c r="BN350" s="22">
        <f>IF(BM350=1,SUM($BM$2:BM350),"")</f>
        <v/>
      </c>
      <c r="BO350" s="22">
        <f>IF(AT350="",0,IF(AX350="",0,IF(COUNTIF($AX$2:AX350,AX350)=1,1,0)))</f>
        <v/>
      </c>
      <c r="BP350" s="22">
        <f>IF(BO350=1,SUM($BO$2:BO350),"")</f>
        <v/>
      </c>
    </row>
    <row r="351">
      <c r="AK351" s="19" t="n"/>
      <c r="AL351" s="24" t="n"/>
      <c r="AM351" s="25" t="n"/>
      <c r="AN351" s="24" t="n"/>
      <c r="AO351" s="24" t="n"/>
      <c r="AP351" s="24" t="n"/>
      <c r="AQ351" s="24" t="n"/>
      <c r="AR351" s="24" t="n"/>
      <c r="AS351" s="19" t="n"/>
      <c r="AT351" s="22">
        <f>IFERROR(TRIM(INDEX($A351:$AJ351,MATCH(Lists!$L$2,$A$1:$AJ$1,0))&amp;""),"")</f>
        <v/>
      </c>
      <c r="AU351" s="22">
        <f>IF(AT351="","",IFERROR(TRIM(INDEX($A351:$AJ351,MATCH(Lists!$L$3,$A$1:$AJ$1,0))&amp;""),""))</f>
        <v/>
      </c>
      <c r="AV351" s="22">
        <f>IF(AT351="","",LOWER(IFERROR(TRIM(INDEX($A351:$AJ351,MATCH(Lists!$L$4,$A$1:$AJ$1,0))&amp;""),"")))</f>
        <v/>
      </c>
      <c r="AW351" s="22">
        <f>IF(AT351="","",IFERROR(TRIM(INDEX($A351:$AJ351,MATCH(Lists!$L$5,$A$1:$AJ$1,0))&amp;""),""))</f>
        <v/>
      </c>
      <c r="AX351" s="22">
        <f>IF(AT351="","",IFERROR(TRIM(INDEX($A351:$AJ351,MATCH(Lists!$L$6,$A$1:$AJ$1,0))&amp;""),""))</f>
        <v/>
      </c>
      <c r="AY351" s="22">
        <f>IF(AT351="","",IFERROR(TRIM(INDEX($A351:$AJ351,MATCH(Lists!$L$7,$A$1:$AJ$1,0))&amp;""),""))</f>
        <v/>
      </c>
      <c r="AZ351" s="22">
        <f>IF(AT351="","",IFERROR(TRIM(INDEX($A351:$AJ351,MATCH(Lists!$L$8,$A$1:$AJ$1,0))&amp;""),""))</f>
        <v/>
      </c>
      <c r="BA351" s="22">
        <f>IF(AT351="","",IFERROR(TRIM(INDEX($A351:$AJ351,MATCH(Lists!$L$9,$A$1:$AJ$1,0))&amp;""),""))</f>
        <v/>
      </c>
      <c r="BB351" s="22">
        <f>IF(AT351="","",IFERROR(TRIM(INDEX($A351:$AJ351,MATCH(Lists!$L$10,$A$1:$AJ$1,0))&amp;""),""))</f>
        <v/>
      </c>
      <c r="BC351" s="22">
        <f>IF(AT351="","",IFERROR(TRIM(INDEX($A351:$AJ351,MATCH(Lists!$L$11,$A$1:$AJ$1,0))&amp;""),""))</f>
        <v/>
      </c>
      <c r="BD351" s="22">
        <f>IF(AT351="","",IFERROR(TRIM(INDEX($A351:$AJ351,MATCH(Lists!$L$12,$A$1:$AJ$1,0))&amp;""),""))</f>
        <v/>
      </c>
      <c r="BE351" s="23">
        <f>IF(AT351="","",IFERROR(IF(TRIM(INDEX($A351:$AJ351,MATCH(Lists!$L$13,$A$1:$AJ$1,0))&amp;"")="","",IF(ISNUMBER(INDEX($A351:$AJ351,MATCH(Lists!$L$13,$A$1:$AJ$1,0))),INT(INDEX($A351:$AJ351,MATCH(Lists!$L$13,$A$1:$AJ$1,0))),DATE(VALUE(LEFT(INDEX($A351:$AJ351,MATCH(Lists!$L$13,$A$1:$AJ$1,0)),4)),VALUE(MID(INDEX($A351:$AJ351,MATCH(Lists!$L$13,$A$1:$AJ$1,0)),6,2)),VALUE(MID(INDEX($A351:$AJ351,MATCH(Lists!$L$13,$A$1:$AJ$1,0)),9,2))))),""))</f>
        <v/>
      </c>
      <c r="BF351" s="22">
        <f>IF(AT351="","",IFERROR(TRIM(INDEX($A351:$AJ351,MATCH(Lists!$L$14,$A$1:$AJ$1,0))&amp;""),""))</f>
        <v/>
      </c>
      <c r="BG351" s="23">
        <f>IF(AT351="","",IFERROR(IF(ISNUMBER(INDEX($A351:$AJ351,MATCH(Lists!$L$15,$A$1:$AJ$1,0))),INDEX($A351:$AJ351,MATCH(Lists!$L$15,$A$1:$AJ$1,0)),DATE(VALUE(LEFT(IFERROR(TRIM(INDEX($A351:$AJ351,MATCH(Lists!$L$15,$A$1:$AJ$1,0))&amp;""),""),4)),VALUE(MID(IFERROR(TRIM(INDEX($A351:$AJ351,MATCH(Lists!$L$15,$A$1:$AJ$1,0))&amp;""),""),6,2)),VALUE(MID(IFERROR(TRIM(INDEX($A351:$AJ351,MATCH(Lists!$L$15,$A$1:$AJ$1,0))&amp;""),""),9,2)))+TIME(VALUE(MID(IFERROR(TRIM(INDEX($A351:$AJ351,MATCH(Lists!$L$15,$A$1:$AJ$1,0))&amp;""),""),12,2)),VALUE(MID(IFERROR(TRIM(INDEX($A351:$AJ351,MATCH(Lists!$L$15,$A$1:$AJ$1,0))&amp;""),""),15,2)),VALUE(MID(IFERROR(TRIM(INDEX($A351:$AJ351,MATCH(Lists!$L$15,$A$1:$AJ$1,0))&amp;""),""),18,2)))),""))</f>
        <v/>
      </c>
      <c r="BH351" s="22">
        <f>IF(AT351="","",IF(AL351="","New",AL351))</f>
        <v/>
      </c>
      <c r="BI351" s="22">
        <f>IF(AT351="",0,IF(OR(BH351="Hired",BH351="Not now"),0,1))</f>
        <v/>
      </c>
      <c r="BJ351" s="22">
        <f>IF(AT351="","",IF(COUNTIF(AN351:AQ351,"No")&gt;0,"Has a No",IF(COUNTIF(AN351:AQ351,"Yes")=4,"All yes","Still checking")))</f>
        <v/>
      </c>
      <c r="BK351" s="22">
        <f>IF(AT351="","",IF(AND(BH351="New",NOT(ISNUMBER(AM351)),ISNUMBER(BG351)),IF(Pipeline!$M$14-INT(BG351)&gt;Pipeline!$M$15,"Reply due",""),""))</f>
        <v/>
      </c>
      <c r="BL351" s="22">
        <f>IF(AT351="","",IF(AND(ISNUMBER(AM351),ISNUMBER(BG351)),MAX(0,AM351-INT(BG351)),""))</f>
        <v/>
      </c>
      <c r="BM351" s="22">
        <f>IF(BI351=0,0,IF(AND(OR('Shift match'!$B$5="",ISNUMBER(SEARCH('Shift match'!$B$5,AY351))),OR('Shift match'!$B$6="",ISNUMBER(SEARCH('Shift match'!$B$6,BA351)))),1,0))</f>
        <v/>
      </c>
      <c r="BN351" s="22">
        <f>IF(BM351=1,SUM($BM$2:BM351),"")</f>
        <v/>
      </c>
      <c r="BO351" s="22">
        <f>IF(AT351="",0,IF(AX351="",0,IF(COUNTIF($AX$2:AX351,AX351)=1,1,0)))</f>
        <v/>
      </c>
      <c r="BP351" s="22">
        <f>IF(BO351=1,SUM($BO$2:BO351),"")</f>
        <v/>
      </c>
    </row>
    <row r="352">
      <c r="AK352" s="19" t="n"/>
      <c r="AL352" s="24" t="n"/>
      <c r="AM352" s="25" t="n"/>
      <c r="AN352" s="24" t="n"/>
      <c r="AO352" s="24" t="n"/>
      <c r="AP352" s="24" t="n"/>
      <c r="AQ352" s="24" t="n"/>
      <c r="AR352" s="24" t="n"/>
      <c r="AS352" s="19" t="n"/>
      <c r="AT352" s="22">
        <f>IFERROR(TRIM(INDEX($A352:$AJ352,MATCH(Lists!$L$2,$A$1:$AJ$1,0))&amp;""),"")</f>
        <v/>
      </c>
      <c r="AU352" s="22">
        <f>IF(AT352="","",IFERROR(TRIM(INDEX($A352:$AJ352,MATCH(Lists!$L$3,$A$1:$AJ$1,0))&amp;""),""))</f>
        <v/>
      </c>
      <c r="AV352" s="22">
        <f>IF(AT352="","",LOWER(IFERROR(TRIM(INDEX($A352:$AJ352,MATCH(Lists!$L$4,$A$1:$AJ$1,0))&amp;""),"")))</f>
        <v/>
      </c>
      <c r="AW352" s="22">
        <f>IF(AT352="","",IFERROR(TRIM(INDEX($A352:$AJ352,MATCH(Lists!$L$5,$A$1:$AJ$1,0))&amp;""),""))</f>
        <v/>
      </c>
      <c r="AX352" s="22">
        <f>IF(AT352="","",IFERROR(TRIM(INDEX($A352:$AJ352,MATCH(Lists!$L$6,$A$1:$AJ$1,0))&amp;""),""))</f>
        <v/>
      </c>
      <c r="AY352" s="22">
        <f>IF(AT352="","",IFERROR(TRIM(INDEX($A352:$AJ352,MATCH(Lists!$L$7,$A$1:$AJ$1,0))&amp;""),""))</f>
        <v/>
      </c>
      <c r="AZ352" s="22">
        <f>IF(AT352="","",IFERROR(TRIM(INDEX($A352:$AJ352,MATCH(Lists!$L$8,$A$1:$AJ$1,0))&amp;""),""))</f>
        <v/>
      </c>
      <c r="BA352" s="22">
        <f>IF(AT352="","",IFERROR(TRIM(INDEX($A352:$AJ352,MATCH(Lists!$L$9,$A$1:$AJ$1,0))&amp;""),""))</f>
        <v/>
      </c>
      <c r="BB352" s="22">
        <f>IF(AT352="","",IFERROR(TRIM(INDEX($A352:$AJ352,MATCH(Lists!$L$10,$A$1:$AJ$1,0))&amp;""),""))</f>
        <v/>
      </c>
      <c r="BC352" s="22">
        <f>IF(AT352="","",IFERROR(TRIM(INDEX($A352:$AJ352,MATCH(Lists!$L$11,$A$1:$AJ$1,0))&amp;""),""))</f>
        <v/>
      </c>
      <c r="BD352" s="22">
        <f>IF(AT352="","",IFERROR(TRIM(INDEX($A352:$AJ352,MATCH(Lists!$L$12,$A$1:$AJ$1,0))&amp;""),""))</f>
        <v/>
      </c>
      <c r="BE352" s="23">
        <f>IF(AT352="","",IFERROR(IF(TRIM(INDEX($A352:$AJ352,MATCH(Lists!$L$13,$A$1:$AJ$1,0))&amp;"")="","",IF(ISNUMBER(INDEX($A352:$AJ352,MATCH(Lists!$L$13,$A$1:$AJ$1,0))),INT(INDEX($A352:$AJ352,MATCH(Lists!$L$13,$A$1:$AJ$1,0))),DATE(VALUE(LEFT(INDEX($A352:$AJ352,MATCH(Lists!$L$13,$A$1:$AJ$1,0)),4)),VALUE(MID(INDEX($A352:$AJ352,MATCH(Lists!$L$13,$A$1:$AJ$1,0)),6,2)),VALUE(MID(INDEX($A352:$AJ352,MATCH(Lists!$L$13,$A$1:$AJ$1,0)),9,2))))),""))</f>
        <v/>
      </c>
      <c r="BF352" s="22">
        <f>IF(AT352="","",IFERROR(TRIM(INDEX($A352:$AJ352,MATCH(Lists!$L$14,$A$1:$AJ$1,0))&amp;""),""))</f>
        <v/>
      </c>
      <c r="BG352" s="23">
        <f>IF(AT352="","",IFERROR(IF(ISNUMBER(INDEX($A352:$AJ352,MATCH(Lists!$L$15,$A$1:$AJ$1,0))),INDEX($A352:$AJ352,MATCH(Lists!$L$15,$A$1:$AJ$1,0)),DATE(VALUE(LEFT(IFERROR(TRIM(INDEX($A352:$AJ352,MATCH(Lists!$L$15,$A$1:$AJ$1,0))&amp;""),""),4)),VALUE(MID(IFERROR(TRIM(INDEX($A352:$AJ352,MATCH(Lists!$L$15,$A$1:$AJ$1,0))&amp;""),""),6,2)),VALUE(MID(IFERROR(TRIM(INDEX($A352:$AJ352,MATCH(Lists!$L$15,$A$1:$AJ$1,0))&amp;""),""),9,2)))+TIME(VALUE(MID(IFERROR(TRIM(INDEX($A352:$AJ352,MATCH(Lists!$L$15,$A$1:$AJ$1,0))&amp;""),""),12,2)),VALUE(MID(IFERROR(TRIM(INDEX($A352:$AJ352,MATCH(Lists!$L$15,$A$1:$AJ$1,0))&amp;""),""),15,2)),VALUE(MID(IFERROR(TRIM(INDEX($A352:$AJ352,MATCH(Lists!$L$15,$A$1:$AJ$1,0))&amp;""),""),18,2)))),""))</f>
        <v/>
      </c>
      <c r="BH352" s="22">
        <f>IF(AT352="","",IF(AL352="","New",AL352))</f>
        <v/>
      </c>
      <c r="BI352" s="22">
        <f>IF(AT352="",0,IF(OR(BH352="Hired",BH352="Not now"),0,1))</f>
        <v/>
      </c>
      <c r="BJ352" s="22">
        <f>IF(AT352="","",IF(COUNTIF(AN352:AQ352,"No")&gt;0,"Has a No",IF(COUNTIF(AN352:AQ352,"Yes")=4,"All yes","Still checking")))</f>
        <v/>
      </c>
      <c r="BK352" s="22">
        <f>IF(AT352="","",IF(AND(BH352="New",NOT(ISNUMBER(AM352)),ISNUMBER(BG352)),IF(Pipeline!$M$14-INT(BG352)&gt;Pipeline!$M$15,"Reply due",""),""))</f>
        <v/>
      </c>
      <c r="BL352" s="22">
        <f>IF(AT352="","",IF(AND(ISNUMBER(AM352),ISNUMBER(BG352)),MAX(0,AM352-INT(BG352)),""))</f>
        <v/>
      </c>
      <c r="BM352" s="22">
        <f>IF(BI352=0,0,IF(AND(OR('Shift match'!$B$5="",ISNUMBER(SEARCH('Shift match'!$B$5,AY352))),OR('Shift match'!$B$6="",ISNUMBER(SEARCH('Shift match'!$B$6,BA352)))),1,0))</f>
        <v/>
      </c>
      <c r="BN352" s="22">
        <f>IF(BM352=1,SUM($BM$2:BM352),"")</f>
        <v/>
      </c>
      <c r="BO352" s="22">
        <f>IF(AT352="",0,IF(AX352="",0,IF(COUNTIF($AX$2:AX352,AX352)=1,1,0)))</f>
        <v/>
      </c>
      <c r="BP352" s="22">
        <f>IF(BO352=1,SUM($BO$2:BO352),"")</f>
        <v/>
      </c>
    </row>
    <row r="353">
      <c r="AK353" s="19" t="n"/>
      <c r="AL353" s="24" t="n"/>
      <c r="AM353" s="25" t="n"/>
      <c r="AN353" s="24" t="n"/>
      <c r="AO353" s="24" t="n"/>
      <c r="AP353" s="24" t="n"/>
      <c r="AQ353" s="24" t="n"/>
      <c r="AR353" s="24" t="n"/>
      <c r="AS353" s="19" t="n"/>
      <c r="AT353" s="22">
        <f>IFERROR(TRIM(INDEX($A353:$AJ353,MATCH(Lists!$L$2,$A$1:$AJ$1,0))&amp;""),"")</f>
        <v/>
      </c>
      <c r="AU353" s="22">
        <f>IF(AT353="","",IFERROR(TRIM(INDEX($A353:$AJ353,MATCH(Lists!$L$3,$A$1:$AJ$1,0))&amp;""),""))</f>
        <v/>
      </c>
      <c r="AV353" s="22">
        <f>IF(AT353="","",LOWER(IFERROR(TRIM(INDEX($A353:$AJ353,MATCH(Lists!$L$4,$A$1:$AJ$1,0))&amp;""),"")))</f>
        <v/>
      </c>
      <c r="AW353" s="22">
        <f>IF(AT353="","",IFERROR(TRIM(INDEX($A353:$AJ353,MATCH(Lists!$L$5,$A$1:$AJ$1,0))&amp;""),""))</f>
        <v/>
      </c>
      <c r="AX353" s="22">
        <f>IF(AT353="","",IFERROR(TRIM(INDEX($A353:$AJ353,MATCH(Lists!$L$6,$A$1:$AJ$1,0))&amp;""),""))</f>
        <v/>
      </c>
      <c r="AY353" s="22">
        <f>IF(AT353="","",IFERROR(TRIM(INDEX($A353:$AJ353,MATCH(Lists!$L$7,$A$1:$AJ$1,0))&amp;""),""))</f>
        <v/>
      </c>
      <c r="AZ353" s="22">
        <f>IF(AT353="","",IFERROR(TRIM(INDEX($A353:$AJ353,MATCH(Lists!$L$8,$A$1:$AJ$1,0))&amp;""),""))</f>
        <v/>
      </c>
      <c r="BA353" s="22">
        <f>IF(AT353="","",IFERROR(TRIM(INDEX($A353:$AJ353,MATCH(Lists!$L$9,$A$1:$AJ$1,0))&amp;""),""))</f>
        <v/>
      </c>
      <c r="BB353" s="22">
        <f>IF(AT353="","",IFERROR(TRIM(INDEX($A353:$AJ353,MATCH(Lists!$L$10,$A$1:$AJ$1,0))&amp;""),""))</f>
        <v/>
      </c>
      <c r="BC353" s="22">
        <f>IF(AT353="","",IFERROR(TRIM(INDEX($A353:$AJ353,MATCH(Lists!$L$11,$A$1:$AJ$1,0))&amp;""),""))</f>
        <v/>
      </c>
      <c r="BD353" s="22">
        <f>IF(AT353="","",IFERROR(TRIM(INDEX($A353:$AJ353,MATCH(Lists!$L$12,$A$1:$AJ$1,0))&amp;""),""))</f>
        <v/>
      </c>
      <c r="BE353" s="23">
        <f>IF(AT353="","",IFERROR(IF(TRIM(INDEX($A353:$AJ353,MATCH(Lists!$L$13,$A$1:$AJ$1,0))&amp;"")="","",IF(ISNUMBER(INDEX($A353:$AJ353,MATCH(Lists!$L$13,$A$1:$AJ$1,0))),INT(INDEX($A353:$AJ353,MATCH(Lists!$L$13,$A$1:$AJ$1,0))),DATE(VALUE(LEFT(INDEX($A353:$AJ353,MATCH(Lists!$L$13,$A$1:$AJ$1,0)),4)),VALUE(MID(INDEX($A353:$AJ353,MATCH(Lists!$L$13,$A$1:$AJ$1,0)),6,2)),VALUE(MID(INDEX($A353:$AJ353,MATCH(Lists!$L$13,$A$1:$AJ$1,0)),9,2))))),""))</f>
        <v/>
      </c>
      <c r="BF353" s="22">
        <f>IF(AT353="","",IFERROR(TRIM(INDEX($A353:$AJ353,MATCH(Lists!$L$14,$A$1:$AJ$1,0))&amp;""),""))</f>
        <v/>
      </c>
      <c r="BG353" s="23">
        <f>IF(AT353="","",IFERROR(IF(ISNUMBER(INDEX($A353:$AJ353,MATCH(Lists!$L$15,$A$1:$AJ$1,0))),INDEX($A353:$AJ353,MATCH(Lists!$L$15,$A$1:$AJ$1,0)),DATE(VALUE(LEFT(IFERROR(TRIM(INDEX($A353:$AJ353,MATCH(Lists!$L$15,$A$1:$AJ$1,0))&amp;""),""),4)),VALUE(MID(IFERROR(TRIM(INDEX($A353:$AJ353,MATCH(Lists!$L$15,$A$1:$AJ$1,0))&amp;""),""),6,2)),VALUE(MID(IFERROR(TRIM(INDEX($A353:$AJ353,MATCH(Lists!$L$15,$A$1:$AJ$1,0))&amp;""),""),9,2)))+TIME(VALUE(MID(IFERROR(TRIM(INDEX($A353:$AJ353,MATCH(Lists!$L$15,$A$1:$AJ$1,0))&amp;""),""),12,2)),VALUE(MID(IFERROR(TRIM(INDEX($A353:$AJ353,MATCH(Lists!$L$15,$A$1:$AJ$1,0))&amp;""),""),15,2)),VALUE(MID(IFERROR(TRIM(INDEX($A353:$AJ353,MATCH(Lists!$L$15,$A$1:$AJ$1,0))&amp;""),""),18,2)))),""))</f>
        <v/>
      </c>
      <c r="BH353" s="22">
        <f>IF(AT353="","",IF(AL353="","New",AL353))</f>
        <v/>
      </c>
      <c r="BI353" s="22">
        <f>IF(AT353="",0,IF(OR(BH353="Hired",BH353="Not now"),0,1))</f>
        <v/>
      </c>
      <c r="BJ353" s="22">
        <f>IF(AT353="","",IF(COUNTIF(AN353:AQ353,"No")&gt;0,"Has a No",IF(COUNTIF(AN353:AQ353,"Yes")=4,"All yes","Still checking")))</f>
        <v/>
      </c>
      <c r="BK353" s="22">
        <f>IF(AT353="","",IF(AND(BH353="New",NOT(ISNUMBER(AM353)),ISNUMBER(BG353)),IF(Pipeline!$M$14-INT(BG353)&gt;Pipeline!$M$15,"Reply due",""),""))</f>
        <v/>
      </c>
      <c r="BL353" s="22">
        <f>IF(AT353="","",IF(AND(ISNUMBER(AM353),ISNUMBER(BG353)),MAX(0,AM353-INT(BG353)),""))</f>
        <v/>
      </c>
      <c r="BM353" s="22">
        <f>IF(BI353=0,0,IF(AND(OR('Shift match'!$B$5="",ISNUMBER(SEARCH('Shift match'!$B$5,AY353))),OR('Shift match'!$B$6="",ISNUMBER(SEARCH('Shift match'!$B$6,BA353)))),1,0))</f>
        <v/>
      </c>
      <c r="BN353" s="22">
        <f>IF(BM353=1,SUM($BM$2:BM353),"")</f>
        <v/>
      </c>
      <c r="BO353" s="22">
        <f>IF(AT353="",0,IF(AX353="",0,IF(COUNTIF($AX$2:AX353,AX353)=1,1,0)))</f>
        <v/>
      </c>
      <c r="BP353" s="22">
        <f>IF(BO353=1,SUM($BO$2:BO353),"")</f>
        <v/>
      </c>
    </row>
    <row r="354">
      <c r="AK354" s="19" t="n"/>
      <c r="AL354" s="24" t="n"/>
      <c r="AM354" s="25" t="n"/>
      <c r="AN354" s="24" t="n"/>
      <c r="AO354" s="24" t="n"/>
      <c r="AP354" s="24" t="n"/>
      <c r="AQ354" s="24" t="n"/>
      <c r="AR354" s="24" t="n"/>
      <c r="AS354" s="19" t="n"/>
      <c r="AT354" s="22">
        <f>IFERROR(TRIM(INDEX($A354:$AJ354,MATCH(Lists!$L$2,$A$1:$AJ$1,0))&amp;""),"")</f>
        <v/>
      </c>
      <c r="AU354" s="22">
        <f>IF(AT354="","",IFERROR(TRIM(INDEX($A354:$AJ354,MATCH(Lists!$L$3,$A$1:$AJ$1,0))&amp;""),""))</f>
        <v/>
      </c>
      <c r="AV354" s="22">
        <f>IF(AT354="","",LOWER(IFERROR(TRIM(INDEX($A354:$AJ354,MATCH(Lists!$L$4,$A$1:$AJ$1,0))&amp;""),"")))</f>
        <v/>
      </c>
      <c r="AW354" s="22">
        <f>IF(AT354="","",IFERROR(TRIM(INDEX($A354:$AJ354,MATCH(Lists!$L$5,$A$1:$AJ$1,0))&amp;""),""))</f>
        <v/>
      </c>
      <c r="AX354" s="22">
        <f>IF(AT354="","",IFERROR(TRIM(INDEX($A354:$AJ354,MATCH(Lists!$L$6,$A$1:$AJ$1,0))&amp;""),""))</f>
        <v/>
      </c>
      <c r="AY354" s="22">
        <f>IF(AT354="","",IFERROR(TRIM(INDEX($A354:$AJ354,MATCH(Lists!$L$7,$A$1:$AJ$1,0))&amp;""),""))</f>
        <v/>
      </c>
      <c r="AZ354" s="22">
        <f>IF(AT354="","",IFERROR(TRIM(INDEX($A354:$AJ354,MATCH(Lists!$L$8,$A$1:$AJ$1,0))&amp;""),""))</f>
        <v/>
      </c>
      <c r="BA354" s="22">
        <f>IF(AT354="","",IFERROR(TRIM(INDEX($A354:$AJ354,MATCH(Lists!$L$9,$A$1:$AJ$1,0))&amp;""),""))</f>
        <v/>
      </c>
      <c r="BB354" s="22">
        <f>IF(AT354="","",IFERROR(TRIM(INDEX($A354:$AJ354,MATCH(Lists!$L$10,$A$1:$AJ$1,0))&amp;""),""))</f>
        <v/>
      </c>
      <c r="BC354" s="22">
        <f>IF(AT354="","",IFERROR(TRIM(INDEX($A354:$AJ354,MATCH(Lists!$L$11,$A$1:$AJ$1,0))&amp;""),""))</f>
        <v/>
      </c>
      <c r="BD354" s="22">
        <f>IF(AT354="","",IFERROR(TRIM(INDEX($A354:$AJ354,MATCH(Lists!$L$12,$A$1:$AJ$1,0))&amp;""),""))</f>
        <v/>
      </c>
      <c r="BE354" s="23">
        <f>IF(AT354="","",IFERROR(IF(TRIM(INDEX($A354:$AJ354,MATCH(Lists!$L$13,$A$1:$AJ$1,0))&amp;"")="","",IF(ISNUMBER(INDEX($A354:$AJ354,MATCH(Lists!$L$13,$A$1:$AJ$1,0))),INT(INDEX($A354:$AJ354,MATCH(Lists!$L$13,$A$1:$AJ$1,0))),DATE(VALUE(LEFT(INDEX($A354:$AJ354,MATCH(Lists!$L$13,$A$1:$AJ$1,0)),4)),VALUE(MID(INDEX($A354:$AJ354,MATCH(Lists!$L$13,$A$1:$AJ$1,0)),6,2)),VALUE(MID(INDEX($A354:$AJ354,MATCH(Lists!$L$13,$A$1:$AJ$1,0)),9,2))))),""))</f>
        <v/>
      </c>
      <c r="BF354" s="22">
        <f>IF(AT354="","",IFERROR(TRIM(INDEX($A354:$AJ354,MATCH(Lists!$L$14,$A$1:$AJ$1,0))&amp;""),""))</f>
        <v/>
      </c>
      <c r="BG354" s="23">
        <f>IF(AT354="","",IFERROR(IF(ISNUMBER(INDEX($A354:$AJ354,MATCH(Lists!$L$15,$A$1:$AJ$1,0))),INDEX($A354:$AJ354,MATCH(Lists!$L$15,$A$1:$AJ$1,0)),DATE(VALUE(LEFT(IFERROR(TRIM(INDEX($A354:$AJ354,MATCH(Lists!$L$15,$A$1:$AJ$1,0))&amp;""),""),4)),VALUE(MID(IFERROR(TRIM(INDEX($A354:$AJ354,MATCH(Lists!$L$15,$A$1:$AJ$1,0))&amp;""),""),6,2)),VALUE(MID(IFERROR(TRIM(INDEX($A354:$AJ354,MATCH(Lists!$L$15,$A$1:$AJ$1,0))&amp;""),""),9,2)))+TIME(VALUE(MID(IFERROR(TRIM(INDEX($A354:$AJ354,MATCH(Lists!$L$15,$A$1:$AJ$1,0))&amp;""),""),12,2)),VALUE(MID(IFERROR(TRIM(INDEX($A354:$AJ354,MATCH(Lists!$L$15,$A$1:$AJ$1,0))&amp;""),""),15,2)),VALUE(MID(IFERROR(TRIM(INDEX($A354:$AJ354,MATCH(Lists!$L$15,$A$1:$AJ$1,0))&amp;""),""),18,2)))),""))</f>
        <v/>
      </c>
      <c r="BH354" s="22">
        <f>IF(AT354="","",IF(AL354="","New",AL354))</f>
        <v/>
      </c>
      <c r="BI354" s="22">
        <f>IF(AT354="",0,IF(OR(BH354="Hired",BH354="Not now"),0,1))</f>
        <v/>
      </c>
      <c r="BJ354" s="22">
        <f>IF(AT354="","",IF(COUNTIF(AN354:AQ354,"No")&gt;0,"Has a No",IF(COUNTIF(AN354:AQ354,"Yes")=4,"All yes","Still checking")))</f>
        <v/>
      </c>
      <c r="BK354" s="22">
        <f>IF(AT354="","",IF(AND(BH354="New",NOT(ISNUMBER(AM354)),ISNUMBER(BG354)),IF(Pipeline!$M$14-INT(BG354)&gt;Pipeline!$M$15,"Reply due",""),""))</f>
        <v/>
      </c>
      <c r="BL354" s="22">
        <f>IF(AT354="","",IF(AND(ISNUMBER(AM354),ISNUMBER(BG354)),MAX(0,AM354-INT(BG354)),""))</f>
        <v/>
      </c>
      <c r="BM354" s="22">
        <f>IF(BI354=0,0,IF(AND(OR('Shift match'!$B$5="",ISNUMBER(SEARCH('Shift match'!$B$5,AY354))),OR('Shift match'!$B$6="",ISNUMBER(SEARCH('Shift match'!$B$6,BA354)))),1,0))</f>
        <v/>
      </c>
      <c r="BN354" s="22">
        <f>IF(BM354=1,SUM($BM$2:BM354),"")</f>
        <v/>
      </c>
      <c r="BO354" s="22">
        <f>IF(AT354="",0,IF(AX354="",0,IF(COUNTIF($AX$2:AX354,AX354)=1,1,0)))</f>
        <v/>
      </c>
      <c r="BP354" s="22">
        <f>IF(BO354=1,SUM($BO$2:BO354),"")</f>
        <v/>
      </c>
    </row>
    <row r="355">
      <c r="AK355" s="19" t="n"/>
      <c r="AL355" s="24" t="n"/>
      <c r="AM355" s="25" t="n"/>
      <c r="AN355" s="24" t="n"/>
      <c r="AO355" s="24" t="n"/>
      <c r="AP355" s="24" t="n"/>
      <c r="AQ355" s="24" t="n"/>
      <c r="AR355" s="24" t="n"/>
      <c r="AS355" s="19" t="n"/>
      <c r="AT355" s="22">
        <f>IFERROR(TRIM(INDEX($A355:$AJ355,MATCH(Lists!$L$2,$A$1:$AJ$1,0))&amp;""),"")</f>
        <v/>
      </c>
      <c r="AU355" s="22">
        <f>IF(AT355="","",IFERROR(TRIM(INDEX($A355:$AJ355,MATCH(Lists!$L$3,$A$1:$AJ$1,0))&amp;""),""))</f>
        <v/>
      </c>
      <c r="AV355" s="22">
        <f>IF(AT355="","",LOWER(IFERROR(TRIM(INDEX($A355:$AJ355,MATCH(Lists!$L$4,$A$1:$AJ$1,0))&amp;""),"")))</f>
        <v/>
      </c>
      <c r="AW355" s="22">
        <f>IF(AT355="","",IFERROR(TRIM(INDEX($A355:$AJ355,MATCH(Lists!$L$5,$A$1:$AJ$1,0))&amp;""),""))</f>
        <v/>
      </c>
      <c r="AX355" s="22">
        <f>IF(AT355="","",IFERROR(TRIM(INDEX($A355:$AJ355,MATCH(Lists!$L$6,$A$1:$AJ$1,0))&amp;""),""))</f>
        <v/>
      </c>
      <c r="AY355" s="22">
        <f>IF(AT355="","",IFERROR(TRIM(INDEX($A355:$AJ355,MATCH(Lists!$L$7,$A$1:$AJ$1,0))&amp;""),""))</f>
        <v/>
      </c>
      <c r="AZ355" s="22">
        <f>IF(AT355="","",IFERROR(TRIM(INDEX($A355:$AJ355,MATCH(Lists!$L$8,$A$1:$AJ$1,0))&amp;""),""))</f>
        <v/>
      </c>
      <c r="BA355" s="22">
        <f>IF(AT355="","",IFERROR(TRIM(INDEX($A355:$AJ355,MATCH(Lists!$L$9,$A$1:$AJ$1,0))&amp;""),""))</f>
        <v/>
      </c>
      <c r="BB355" s="22">
        <f>IF(AT355="","",IFERROR(TRIM(INDEX($A355:$AJ355,MATCH(Lists!$L$10,$A$1:$AJ$1,0))&amp;""),""))</f>
        <v/>
      </c>
      <c r="BC355" s="22">
        <f>IF(AT355="","",IFERROR(TRIM(INDEX($A355:$AJ355,MATCH(Lists!$L$11,$A$1:$AJ$1,0))&amp;""),""))</f>
        <v/>
      </c>
      <c r="BD355" s="22">
        <f>IF(AT355="","",IFERROR(TRIM(INDEX($A355:$AJ355,MATCH(Lists!$L$12,$A$1:$AJ$1,0))&amp;""),""))</f>
        <v/>
      </c>
      <c r="BE355" s="23">
        <f>IF(AT355="","",IFERROR(IF(TRIM(INDEX($A355:$AJ355,MATCH(Lists!$L$13,$A$1:$AJ$1,0))&amp;"")="","",IF(ISNUMBER(INDEX($A355:$AJ355,MATCH(Lists!$L$13,$A$1:$AJ$1,0))),INT(INDEX($A355:$AJ355,MATCH(Lists!$L$13,$A$1:$AJ$1,0))),DATE(VALUE(LEFT(INDEX($A355:$AJ355,MATCH(Lists!$L$13,$A$1:$AJ$1,0)),4)),VALUE(MID(INDEX($A355:$AJ355,MATCH(Lists!$L$13,$A$1:$AJ$1,0)),6,2)),VALUE(MID(INDEX($A355:$AJ355,MATCH(Lists!$L$13,$A$1:$AJ$1,0)),9,2))))),""))</f>
        <v/>
      </c>
      <c r="BF355" s="22">
        <f>IF(AT355="","",IFERROR(TRIM(INDEX($A355:$AJ355,MATCH(Lists!$L$14,$A$1:$AJ$1,0))&amp;""),""))</f>
        <v/>
      </c>
      <c r="BG355" s="23">
        <f>IF(AT355="","",IFERROR(IF(ISNUMBER(INDEX($A355:$AJ355,MATCH(Lists!$L$15,$A$1:$AJ$1,0))),INDEX($A355:$AJ355,MATCH(Lists!$L$15,$A$1:$AJ$1,0)),DATE(VALUE(LEFT(IFERROR(TRIM(INDEX($A355:$AJ355,MATCH(Lists!$L$15,$A$1:$AJ$1,0))&amp;""),""),4)),VALUE(MID(IFERROR(TRIM(INDEX($A355:$AJ355,MATCH(Lists!$L$15,$A$1:$AJ$1,0))&amp;""),""),6,2)),VALUE(MID(IFERROR(TRIM(INDEX($A355:$AJ355,MATCH(Lists!$L$15,$A$1:$AJ$1,0))&amp;""),""),9,2)))+TIME(VALUE(MID(IFERROR(TRIM(INDEX($A355:$AJ355,MATCH(Lists!$L$15,$A$1:$AJ$1,0))&amp;""),""),12,2)),VALUE(MID(IFERROR(TRIM(INDEX($A355:$AJ355,MATCH(Lists!$L$15,$A$1:$AJ$1,0))&amp;""),""),15,2)),VALUE(MID(IFERROR(TRIM(INDEX($A355:$AJ355,MATCH(Lists!$L$15,$A$1:$AJ$1,0))&amp;""),""),18,2)))),""))</f>
        <v/>
      </c>
      <c r="BH355" s="22">
        <f>IF(AT355="","",IF(AL355="","New",AL355))</f>
        <v/>
      </c>
      <c r="BI355" s="22">
        <f>IF(AT355="",0,IF(OR(BH355="Hired",BH355="Not now"),0,1))</f>
        <v/>
      </c>
      <c r="BJ355" s="22">
        <f>IF(AT355="","",IF(COUNTIF(AN355:AQ355,"No")&gt;0,"Has a No",IF(COUNTIF(AN355:AQ355,"Yes")=4,"All yes","Still checking")))</f>
        <v/>
      </c>
      <c r="BK355" s="22">
        <f>IF(AT355="","",IF(AND(BH355="New",NOT(ISNUMBER(AM355)),ISNUMBER(BG355)),IF(Pipeline!$M$14-INT(BG355)&gt;Pipeline!$M$15,"Reply due",""),""))</f>
        <v/>
      </c>
      <c r="BL355" s="22">
        <f>IF(AT355="","",IF(AND(ISNUMBER(AM355),ISNUMBER(BG355)),MAX(0,AM355-INT(BG355)),""))</f>
        <v/>
      </c>
      <c r="BM355" s="22">
        <f>IF(BI355=0,0,IF(AND(OR('Shift match'!$B$5="",ISNUMBER(SEARCH('Shift match'!$B$5,AY355))),OR('Shift match'!$B$6="",ISNUMBER(SEARCH('Shift match'!$B$6,BA355)))),1,0))</f>
        <v/>
      </c>
      <c r="BN355" s="22">
        <f>IF(BM355=1,SUM($BM$2:BM355),"")</f>
        <v/>
      </c>
      <c r="BO355" s="22">
        <f>IF(AT355="",0,IF(AX355="",0,IF(COUNTIF($AX$2:AX355,AX355)=1,1,0)))</f>
        <v/>
      </c>
      <c r="BP355" s="22">
        <f>IF(BO355=1,SUM($BO$2:BO355),"")</f>
        <v/>
      </c>
    </row>
    <row r="356">
      <c r="AK356" s="19" t="n"/>
      <c r="AL356" s="24" t="n"/>
      <c r="AM356" s="25" t="n"/>
      <c r="AN356" s="24" t="n"/>
      <c r="AO356" s="24" t="n"/>
      <c r="AP356" s="24" t="n"/>
      <c r="AQ356" s="24" t="n"/>
      <c r="AR356" s="24" t="n"/>
      <c r="AS356" s="19" t="n"/>
      <c r="AT356" s="22">
        <f>IFERROR(TRIM(INDEX($A356:$AJ356,MATCH(Lists!$L$2,$A$1:$AJ$1,0))&amp;""),"")</f>
        <v/>
      </c>
      <c r="AU356" s="22">
        <f>IF(AT356="","",IFERROR(TRIM(INDEX($A356:$AJ356,MATCH(Lists!$L$3,$A$1:$AJ$1,0))&amp;""),""))</f>
        <v/>
      </c>
      <c r="AV356" s="22">
        <f>IF(AT356="","",LOWER(IFERROR(TRIM(INDEX($A356:$AJ356,MATCH(Lists!$L$4,$A$1:$AJ$1,0))&amp;""),"")))</f>
        <v/>
      </c>
      <c r="AW356" s="22">
        <f>IF(AT356="","",IFERROR(TRIM(INDEX($A356:$AJ356,MATCH(Lists!$L$5,$A$1:$AJ$1,0))&amp;""),""))</f>
        <v/>
      </c>
      <c r="AX356" s="22">
        <f>IF(AT356="","",IFERROR(TRIM(INDEX($A356:$AJ356,MATCH(Lists!$L$6,$A$1:$AJ$1,0))&amp;""),""))</f>
        <v/>
      </c>
      <c r="AY356" s="22">
        <f>IF(AT356="","",IFERROR(TRIM(INDEX($A356:$AJ356,MATCH(Lists!$L$7,$A$1:$AJ$1,0))&amp;""),""))</f>
        <v/>
      </c>
      <c r="AZ356" s="22">
        <f>IF(AT356="","",IFERROR(TRIM(INDEX($A356:$AJ356,MATCH(Lists!$L$8,$A$1:$AJ$1,0))&amp;""),""))</f>
        <v/>
      </c>
      <c r="BA356" s="22">
        <f>IF(AT356="","",IFERROR(TRIM(INDEX($A356:$AJ356,MATCH(Lists!$L$9,$A$1:$AJ$1,0))&amp;""),""))</f>
        <v/>
      </c>
      <c r="BB356" s="22">
        <f>IF(AT356="","",IFERROR(TRIM(INDEX($A356:$AJ356,MATCH(Lists!$L$10,$A$1:$AJ$1,0))&amp;""),""))</f>
        <v/>
      </c>
      <c r="BC356" s="22">
        <f>IF(AT356="","",IFERROR(TRIM(INDEX($A356:$AJ356,MATCH(Lists!$L$11,$A$1:$AJ$1,0))&amp;""),""))</f>
        <v/>
      </c>
      <c r="BD356" s="22">
        <f>IF(AT356="","",IFERROR(TRIM(INDEX($A356:$AJ356,MATCH(Lists!$L$12,$A$1:$AJ$1,0))&amp;""),""))</f>
        <v/>
      </c>
      <c r="BE356" s="23">
        <f>IF(AT356="","",IFERROR(IF(TRIM(INDEX($A356:$AJ356,MATCH(Lists!$L$13,$A$1:$AJ$1,0))&amp;"")="","",IF(ISNUMBER(INDEX($A356:$AJ356,MATCH(Lists!$L$13,$A$1:$AJ$1,0))),INT(INDEX($A356:$AJ356,MATCH(Lists!$L$13,$A$1:$AJ$1,0))),DATE(VALUE(LEFT(INDEX($A356:$AJ356,MATCH(Lists!$L$13,$A$1:$AJ$1,0)),4)),VALUE(MID(INDEX($A356:$AJ356,MATCH(Lists!$L$13,$A$1:$AJ$1,0)),6,2)),VALUE(MID(INDEX($A356:$AJ356,MATCH(Lists!$L$13,$A$1:$AJ$1,0)),9,2))))),""))</f>
        <v/>
      </c>
      <c r="BF356" s="22">
        <f>IF(AT356="","",IFERROR(TRIM(INDEX($A356:$AJ356,MATCH(Lists!$L$14,$A$1:$AJ$1,0))&amp;""),""))</f>
        <v/>
      </c>
      <c r="BG356" s="23">
        <f>IF(AT356="","",IFERROR(IF(ISNUMBER(INDEX($A356:$AJ356,MATCH(Lists!$L$15,$A$1:$AJ$1,0))),INDEX($A356:$AJ356,MATCH(Lists!$L$15,$A$1:$AJ$1,0)),DATE(VALUE(LEFT(IFERROR(TRIM(INDEX($A356:$AJ356,MATCH(Lists!$L$15,$A$1:$AJ$1,0))&amp;""),""),4)),VALUE(MID(IFERROR(TRIM(INDEX($A356:$AJ356,MATCH(Lists!$L$15,$A$1:$AJ$1,0))&amp;""),""),6,2)),VALUE(MID(IFERROR(TRIM(INDEX($A356:$AJ356,MATCH(Lists!$L$15,$A$1:$AJ$1,0))&amp;""),""),9,2)))+TIME(VALUE(MID(IFERROR(TRIM(INDEX($A356:$AJ356,MATCH(Lists!$L$15,$A$1:$AJ$1,0))&amp;""),""),12,2)),VALUE(MID(IFERROR(TRIM(INDEX($A356:$AJ356,MATCH(Lists!$L$15,$A$1:$AJ$1,0))&amp;""),""),15,2)),VALUE(MID(IFERROR(TRIM(INDEX($A356:$AJ356,MATCH(Lists!$L$15,$A$1:$AJ$1,0))&amp;""),""),18,2)))),""))</f>
        <v/>
      </c>
      <c r="BH356" s="22">
        <f>IF(AT356="","",IF(AL356="","New",AL356))</f>
        <v/>
      </c>
      <c r="BI356" s="22">
        <f>IF(AT356="",0,IF(OR(BH356="Hired",BH356="Not now"),0,1))</f>
        <v/>
      </c>
      <c r="BJ356" s="22">
        <f>IF(AT356="","",IF(COUNTIF(AN356:AQ356,"No")&gt;0,"Has a No",IF(COUNTIF(AN356:AQ356,"Yes")=4,"All yes","Still checking")))</f>
        <v/>
      </c>
      <c r="BK356" s="22">
        <f>IF(AT356="","",IF(AND(BH356="New",NOT(ISNUMBER(AM356)),ISNUMBER(BG356)),IF(Pipeline!$M$14-INT(BG356)&gt;Pipeline!$M$15,"Reply due",""),""))</f>
        <v/>
      </c>
      <c r="BL356" s="22">
        <f>IF(AT356="","",IF(AND(ISNUMBER(AM356),ISNUMBER(BG356)),MAX(0,AM356-INT(BG356)),""))</f>
        <v/>
      </c>
      <c r="BM356" s="22">
        <f>IF(BI356=0,0,IF(AND(OR('Shift match'!$B$5="",ISNUMBER(SEARCH('Shift match'!$B$5,AY356))),OR('Shift match'!$B$6="",ISNUMBER(SEARCH('Shift match'!$B$6,BA356)))),1,0))</f>
        <v/>
      </c>
      <c r="BN356" s="22">
        <f>IF(BM356=1,SUM($BM$2:BM356),"")</f>
        <v/>
      </c>
      <c r="BO356" s="22">
        <f>IF(AT356="",0,IF(AX356="",0,IF(COUNTIF($AX$2:AX356,AX356)=1,1,0)))</f>
        <v/>
      </c>
      <c r="BP356" s="22">
        <f>IF(BO356=1,SUM($BO$2:BO356),"")</f>
        <v/>
      </c>
    </row>
    <row r="357">
      <c r="AK357" s="19" t="n"/>
      <c r="AL357" s="24" t="n"/>
      <c r="AM357" s="25" t="n"/>
      <c r="AN357" s="24" t="n"/>
      <c r="AO357" s="24" t="n"/>
      <c r="AP357" s="24" t="n"/>
      <c r="AQ357" s="24" t="n"/>
      <c r="AR357" s="24" t="n"/>
      <c r="AS357" s="19" t="n"/>
      <c r="AT357" s="22">
        <f>IFERROR(TRIM(INDEX($A357:$AJ357,MATCH(Lists!$L$2,$A$1:$AJ$1,0))&amp;""),"")</f>
        <v/>
      </c>
      <c r="AU357" s="22">
        <f>IF(AT357="","",IFERROR(TRIM(INDEX($A357:$AJ357,MATCH(Lists!$L$3,$A$1:$AJ$1,0))&amp;""),""))</f>
        <v/>
      </c>
      <c r="AV357" s="22">
        <f>IF(AT357="","",LOWER(IFERROR(TRIM(INDEX($A357:$AJ357,MATCH(Lists!$L$4,$A$1:$AJ$1,0))&amp;""),"")))</f>
        <v/>
      </c>
      <c r="AW357" s="22">
        <f>IF(AT357="","",IFERROR(TRIM(INDEX($A357:$AJ357,MATCH(Lists!$L$5,$A$1:$AJ$1,0))&amp;""),""))</f>
        <v/>
      </c>
      <c r="AX357" s="22">
        <f>IF(AT357="","",IFERROR(TRIM(INDEX($A357:$AJ357,MATCH(Lists!$L$6,$A$1:$AJ$1,0))&amp;""),""))</f>
        <v/>
      </c>
      <c r="AY357" s="22">
        <f>IF(AT357="","",IFERROR(TRIM(INDEX($A357:$AJ357,MATCH(Lists!$L$7,$A$1:$AJ$1,0))&amp;""),""))</f>
        <v/>
      </c>
      <c r="AZ357" s="22">
        <f>IF(AT357="","",IFERROR(TRIM(INDEX($A357:$AJ357,MATCH(Lists!$L$8,$A$1:$AJ$1,0))&amp;""),""))</f>
        <v/>
      </c>
      <c r="BA357" s="22">
        <f>IF(AT357="","",IFERROR(TRIM(INDEX($A357:$AJ357,MATCH(Lists!$L$9,$A$1:$AJ$1,0))&amp;""),""))</f>
        <v/>
      </c>
      <c r="BB357" s="22">
        <f>IF(AT357="","",IFERROR(TRIM(INDEX($A357:$AJ357,MATCH(Lists!$L$10,$A$1:$AJ$1,0))&amp;""),""))</f>
        <v/>
      </c>
      <c r="BC357" s="22">
        <f>IF(AT357="","",IFERROR(TRIM(INDEX($A357:$AJ357,MATCH(Lists!$L$11,$A$1:$AJ$1,0))&amp;""),""))</f>
        <v/>
      </c>
      <c r="BD357" s="22">
        <f>IF(AT357="","",IFERROR(TRIM(INDEX($A357:$AJ357,MATCH(Lists!$L$12,$A$1:$AJ$1,0))&amp;""),""))</f>
        <v/>
      </c>
      <c r="BE357" s="23">
        <f>IF(AT357="","",IFERROR(IF(TRIM(INDEX($A357:$AJ357,MATCH(Lists!$L$13,$A$1:$AJ$1,0))&amp;"")="","",IF(ISNUMBER(INDEX($A357:$AJ357,MATCH(Lists!$L$13,$A$1:$AJ$1,0))),INT(INDEX($A357:$AJ357,MATCH(Lists!$L$13,$A$1:$AJ$1,0))),DATE(VALUE(LEFT(INDEX($A357:$AJ357,MATCH(Lists!$L$13,$A$1:$AJ$1,0)),4)),VALUE(MID(INDEX($A357:$AJ357,MATCH(Lists!$L$13,$A$1:$AJ$1,0)),6,2)),VALUE(MID(INDEX($A357:$AJ357,MATCH(Lists!$L$13,$A$1:$AJ$1,0)),9,2))))),""))</f>
        <v/>
      </c>
      <c r="BF357" s="22">
        <f>IF(AT357="","",IFERROR(TRIM(INDEX($A357:$AJ357,MATCH(Lists!$L$14,$A$1:$AJ$1,0))&amp;""),""))</f>
        <v/>
      </c>
      <c r="BG357" s="23">
        <f>IF(AT357="","",IFERROR(IF(ISNUMBER(INDEX($A357:$AJ357,MATCH(Lists!$L$15,$A$1:$AJ$1,0))),INDEX($A357:$AJ357,MATCH(Lists!$L$15,$A$1:$AJ$1,0)),DATE(VALUE(LEFT(IFERROR(TRIM(INDEX($A357:$AJ357,MATCH(Lists!$L$15,$A$1:$AJ$1,0))&amp;""),""),4)),VALUE(MID(IFERROR(TRIM(INDEX($A357:$AJ357,MATCH(Lists!$L$15,$A$1:$AJ$1,0))&amp;""),""),6,2)),VALUE(MID(IFERROR(TRIM(INDEX($A357:$AJ357,MATCH(Lists!$L$15,$A$1:$AJ$1,0))&amp;""),""),9,2)))+TIME(VALUE(MID(IFERROR(TRIM(INDEX($A357:$AJ357,MATCH(Lists!$L$15,$A$1:$AJ$1,0))&amp;""),""),12,2)),VALUE(MID(IFERROR(TRIM(INDEX($A357:$AJ357,MATCH(Lists!$L$15,$A$1:$AJ$1,0))&amp;""),""),15,2)),VALUE(MID(IFERROR(TRIM(INDEX($A357:$AJ357,MATCH(Lists!$L$15,$A$1:$AJ$1,0))&amp;""),""),18,2)))),""))</f>
        <v/>
      </c>
      <c r="BH357" s="22">
        <f>IF(AT357="","",IF(AL357="","New",AL357))</f>
        <v/>
      </c>
      <c r="BI357" s="22">
        <f>IF(AT357="",0,IF(OR(BH357="Hired",BH357="Not now"),0,1))</f>
        <v/>
      </c>
      <c r="BJ357" s="22">
        <f>IF(AT357="","",IF(COUNTIF(AN357:AQ357,"No")&gt;0,"Has a No",IF(COUNTIF(AN357:AQ357,"Yes")=4,"All yes","Still checking")))</f>
        <v/>
      </c>
      <c r="BK357" s="22">
        <f>IF(AT357="","",IF(AND(BH357="New",NOT(ISNUMBER(AM357)),ISNUMBER(BG357)),IF(Pipeline!$M$14-INT(BG357)&gt;Pipeline!$M$15,"Reply due",""),""))</f>
        <v/>
      </c>
      <c r="BL357" s="22">
        <f>IF(AT357="","",IF(AND(ISNUMBER(AM357),ISNUMBER(BG357)),MAX(0,AM357-INT(BG357)),""))</f>
        <v/>
      </c>
      <c r="BM357" s="22">
        <f>IF(BI357=0,0,IF(AND(OR('Shift match'!$B$5="",ISNUMBER(SEARCH('Shift match'!$B$5,AY357))),OR('Shift match'!$B$6="",ISNUMBER(SEARCH('Shift match'!$B$6,BA357)))),1,0))</f>
        <v/>
      </c>
      <c r="BN357" s="22">
        <f>IF(BM357=1,SUM($BM$2:BM357),"")</f>
        <v/>
      </c>
      <c r="BO357" s="22">
        <f>IF(AT357="",0,IF(AX357="",0,IF(COUNTIF($AX$2:AX357,AX357)=1,1,0)))</f>
        <v/>
      </c>
      <c r="BP357" s="22">
        <f>IF(BO357=1,SUM($BO$2:BO357),"")</f>
        <v/>
      </c>
    </row>
    <row r="358">
      <c r="AK358" s="19" t="n"/>
      <c r="AL358" s="24" t="n"/>
      <c r="AM358" s="25" t="n"/>
      <c r="AN358" s="24" t="n"/>
      <c r="AO358" s="24" t="n"/>
      <c r="AP358" s="24" t="n"/>
      <c r="AQ358" s="24" t="n"/>
      <c r="AR358" s="24" t="n"/>
      <c r="AS358" s="19" t="n"/>
      <c r="AT358" s="22">
        <f>IFERROR(TRIM(INDEX($A358:$AJ358,MATCH(Lists!$L$2,$A$1:$AJ$1,0))&amp;""),"")</f>
        <v/>
      </c>
      <c r="AU358" s="22">
        <f>IF(AT358="","",IFERROR(TRIM(INDEX($A358:$AJ358,MATCH(Lists!$L$3,$A$1:$AJ$1,0))&amp;""),""))</f>
        <v/>
      </c>
      <c r="AV358" s="22">
        <f>IF(AT358="","",LOWER(IFERROR(TRIM(INDEX($A358:$AJ358,MATCH(Lists!$L$4,$A$1:$AJ$1,0))&amp;""),"")))</f>
        <v/>
      </c>
      <c r="AW358" s="22">
        <f>IF(AT358="","",IFERROR(TRIM(INDEX($A358:$AJ358,MATCH(Lists!$L$5,$A$1:$AJ$1,0))&amp;""),""))</f>
        <v/>
      </c>
      <c r="AX358" s="22">
        <f>IF(AT358="","",IFERROR(TRIM(INDEX($A358:$AJ358,MATCH(Lists!$L$6,$A$1:$AJ$1,0))&amp;""),""))</f>
        <v/>
      </c>
      <c r="AY358" s="22">
        <f>IF(AT358="","",IFERROR(TRIM(INDEX($A358:$AJ358,MATCH(Lists!$L$7,$A$1:$AJ$1,0))&amp;""),""))</f>
        <v/>
      </c>
      <c r="AZ358" s="22">
        <f>IF(AT358="","",IFERROR(TRIM(INDEX($A358:$AJ358,MATCH(Lists!$L$8,$A$1:$AJ$1,0))&amp;""),""))</f>
        <v/>
      </c>
      <c r="BA358" s="22">
        <f>IF(AT358="","",IFERROR(TRIM(INDEX($A358:$AJ358,MATCH(Lists!$L$9,$A$1:$AJ$1,0))&amp;""),""))</f>
        <v/>
      </c>
      <c r="BB358" s="22">
        <f>IF(AT358="","",IFERROR(TRIM(INDEX($A358:$AJ358,MATCH(Lists!$L$10,$A$1:$AJ$1,0))&amp;""),""))</f>
        <v/>
      </c>
      <c r="BC358" s="22">
        <f>IF(AT358="","",IFERROR(TRIM(INDEX($A358:$AJ358,MATCH(Lists!$L$11,$A$1:$AJ$1,0))&amp;""),""))</f>
        <v/>
      </c>
      <c r="BD358" s="22">
        <f>IF(AT358="","",IFERROR(TRIM(INDEX($A358:$AJ358,MATCH(Lists!$L$12,$A$1:$AJ$1,0))&amp;""),""))</f>
        <v/>
      </c>
      <c r="BE358" s="23">
        <f>IF(AT358="","",IFERROR(IF(TRIM(INDEX($A358:$AJ358,MATCH(Lists!$L$13,$A$1:$AJ$1,0))&amp;"")="","",IF(ISNUMBER(INDEX($A358:$AJ358,MATCH(Lists!$L$13,$A$1:$AJ$1,0))),INT(INDEX($A358:$AJ358,MATCH(Lists!$L$13,$A$1:$AJ$1,0))),DATE(VALUE(LEFT(INDEX($A358:$AJ358,MATCH(Lists!$L$13,$A$1:$AJ$1,0)),4)),VALUE(MID(INDEX($A358:$AJ358,MATCH(Lists!$L$13,$A$1:$AJ$1,0)),6,2)),VALUE(MID(INDEX($A358:$AJ358,MATCH(Lists!$L$13,$A$1:$AJ$1,0)),9,2))))),""))</f>
        <v/>
      </c>
      <c r="BF358" s="22">
        <f>IF(AT358="","",IFERROR(TRIM(INDEX($A358:$AJ358,MATCH(Lists!$L$14,$A$1:$AJ$1,0))&amp;""),""))</f>
        <v/>
      </c>
      <c r="BG358" s="23">
        <f>IF(AT358="","",IFERROR(IF(ISNUMBER(INDEX($A358:$AJ358,MATCH(Lists!$L$15,$A$1:$AJ$1,0))),INDEX($A358:$AJ358,MATCH(Lists!$L$15,$A$1:$AJ$1,0)),DATE(VALUE(LEFT(IFERROR(TRIM(INDEX($A358:$AJ358,MATCH(Lists!$L$15,$A$1:$AJ$1,0))&amp;""),""),4)),VALUE(MID(IFERROR(TRIM(INDEX($A358:$AJ358,MATCH(Lists!$L$15,$A$1:$AJ$1,0))&amp;""),""),6,2)),VALUE(MID(IFERROR(TRIM(INDEX($A358:$AJ358,MATCH(Lists!$L$15,$A$1:$AJ$1,0))&amp;""),""),9,2)))+TIME(VALUE(MID(IFERROR(TRIM(INDEX($A358:$AJ358,MATCH(Lists!$L$15,$A$1:$AJ$1,0))&amp;""),""),12,2)),VALUE(MID(IFERROR(TRIM(INDEX($A358:$AJ358,MATCH(Lists!$L$15,$A$1:$AJ$1,0))&amp;""),""),15,2)),VALUE(MID(IFERROR(TRIM(INDEX($A358:$AJ358,MATCH(Lists!$L$15,$A$1:$AJ$1,0))&amp;""),""),18,2)))),""))</f>
        <v/>
      </c>
      <c r="BH358" s="22">
        <f>IF(AT358="","",IF(AL358="","New",AL358))</f>
        <v/>
      </c>
      <c r="BI358" s="22">
        <f>IF(AT358="",0,IF(OR(BH358="Hired",BH358="Not now"),0,1))</f>
        <v/>
      </c>
      <c r="BJ358" s="22">
        <f>IF(AT358="","",IF(COUNTIF(AN358:AQ358,"No")&gt;0,"Has a No",IF(COUNTIF(AN358:AQ358,"Yes")=4,"All yes","Still checking")))</f>
        <v/>
      </c>
      <c r="BK358" s="22">
        <f>IF(AT358="","",IF(AND(BH358="New",NOT(ISNUMBER(AM358)),ISNUMBER(BG358)),IF(Pipeline!$M$14-INT(BG358)&gt;Pipeline!$M$15,"Reply due",""),""))</f>
        <v/>
      </c>
      <c r="BL358" s="22">
        <f>IF(AT358="","",IF(AND(ISNUMBER(AM358),ISNUMBER(BG358)),MAX(0,AM358-INT(BG358)),""))</f>
        <v/>
      </c>
      <c r="BM358" s="22">
        <f>IF(BI358=0,0,IF(AND(OR('Shift match'!$B$5="",ISNUMBER(SEARCH('Shift match'!$B$5,AY358))),OR('Shift match'!$B$6="",ISNUMBER(SEARCH('Shift match'!$B$6,BA358)))),1,0))</f>
        <v/>
      </c>
      <c r="BN358" s="22">
        <f>IF(BM358=1,SUM($BM$2:BM358),"")</f>
        <v/>
      </c>
      <c r="BO358" s="22">
        <f>IF(AT358="",0,IF(AX358="",0,IF(COUNTIF($AX$2:AX358,AX358)=1,1,0)))</f>
        <v/>
      </c>
      <c r="BP358" s="22">
        <f>IF(BO358=1,SUM($BO$2:BO358),"")</f>
        <v/>
      </c>
    </row>
    <row r="359">
      <c r="AK359" s="19" t="n"/>
      <c r="AL359" s="24" t="n"/>
      <c r="AM359" s="25" t="n"/>
      <c r="AN359" s="24" t="n"/>
      <c r="AO359" s="24" t="n"/>
      <c r="AP359" s="24" t="n"/>
      <c r="AQ359" s="24" t="n"/>
      <c r="AR359" s="24" t="n"/>
      <c r="AS359" s="19" t="n"/>
      <c r="AT359" s="22">
        <f>IFERROR(TRIM(INDEX($A359:$AJ359,MATCH(Lists!$L$2,$A$1:$AJ$1,0))&amp;""),"")</f>
        <v/>
      </c>
      <c r="AU359" s="22">
        <f>IF(AT359="","",IFERROR(TRIM(INDEX($A359:$AJ359,MATCH(Lists!$L$3,$A$1:$AJ$1,0))&amp;""),""))</f>
        <v/>
      </c>
      <c r="AV359" s="22">
        <f>IF(AT359="","",LOWER(IFERROR(TRIM(INDEX($A359:$AJ359,MATCH(Lists!$L$4,$A$1:$AJ$1,0))&amp;""),"")))</f>
        <v/>
      </c>
      <c r="AW359" s="22">
        <f>IF(AT359="","",IFERROR(TRIM(INDEX($A359:$AJ359,MATCH(Lists!$L$5,$A$1:$AJ$1,0))&amp;""),""))</f>
        <v/>
      </c>
      <c r="AX359" s="22">
        <f>IF(AT359="","",IFERROR(TRIM(INDEX($A359:$AJ359,MATCH(Lists!$L$6,$A$1:$AJ$1,0))&amp;""),""))</f>
        <v/>
      </c>
      <c r="AY359" s="22">
        <f>IF(AT359="","",IFERROR(TRIM(INDEX($A359:$AJ359,MATCH(Lists!$L$7,$A$1:$AJ$1,0))&amp;""),""))</f>
        <v/>
      </c>
      <c r="AZ359" s="22">
        <f>IF(AT359="","",IFERROR(TRIM(INDEX($A359:$AJ359,MATCH(Lists!$L$8,$A$1:$AJ$1,0))&amp;""),""))</f>
        <v/>
      </c>
      <c r="BA359" s="22">
        <f>IF(AT359="","",IFERROR(TRIM(INDEX($A359:$AJ359,MATCH(Lists!$L$9,$A$1:$AJ$1,0))&amp;""),""))</f>
        <v/>
      </c>
      <c r="BB359" s="22">
        <f>IF(AT359="","",IFERROR(TRIM(INDEX($A359:$AJ359,MATCH(Lists!$L$10,$A$1:$AJ$1,0))&amp;""),""))</f>
        <v/>
      </c>
      <c r="BC359" s="22">
        <f>IF(AT359="","",IFERROR(TRIM(INDEX($A359:$AJ359,MATCH(Lists!$L$11,$A$1:$AJ$1,0))&amp;""),""))</f>
        <v/>
      </c>
      <c r="BD359" s="22">
        <f>IF(AT359="","",IFERROR(TRIM(INDEX($A359:$AJ359,MATCH(Lists!$L$12,$A$1:$AJ$1,0))&amp;""),""))</f>
        <v/>
      </c>
      <c r="BE359" s="23">
        <f>IF(AT359="","",IFERROR(IF(TRIM(INDEX($A359:$AJ359,MATCH(Lists!$L$13,$A$1:$AJ$1,0))&amp;"")="","",IF(ISNUMBER(INDEX($A359:$AJ359,MATCH(Lists!$L$13,$A$1:$AJ$1,0))),INT(INDEX($A359:$AJ359,MATCH(Lists!$L$13,$A$1:$AJ$1,0))),DATE(VALUE(LEFT(INDEX($A359:$AJ359,MATCH(Lists!$L$13,$A$1:$AJ$1,0)),4)),VALUE(MID(INDEX($A359:$AJ359,MATCH(Lists!$L$13,$A$1:$AJ$1,0)),6,2)),VALUE(MID(INDEX($A359:$AJ359,MATCH(Lists!$L$13,$A$1:$AJ$1,0)),9,2))))),""))</f>
        <v/>
      </c>
      <c r="BF359" s="22">
        <f>IF(AT359="","",IFERROR(TRIM(INDEX($A359:$AJ359,MATCH(Lists!$L$14,$A$1:$AJ$1,0))&amp;""),""))</f>
        <v/>
      </c>
      <c r="BG359" s="23">
        <f>IF(AT359="","",IFERROR(IF(ISNUMBER(INDEX($A359:$AJ359,MATCH(Lists!$L$15,$A$1:$AJ$1,0))),INDEX($A359:$AJ359,MATCH(Lists!$L$15,$A$1:$AJ$1,0)),DATE(VALUE(LEFT(IFERROR(TRIM(INDEX($A359:$AJ359,MATCH(Lists!$L$15,$A$1:$AJ$1,0))&amp;""),""),4)),VALUE(MID(IFERROR(TRIM(INDEX($A359:$AJ359,MATCH(Lists!$L$15,$A$1:$AJ$1,0))&amp;""),""),6,2)),VALUE(MID(IFERROR(TRIM(INDEX($A359:$AJ359,MATCH(Lists!$L$15,$A$1:$AJ$1,0))&amp;""),""),9,2)))+TIME(VALUE(MID(IFERROR(TRIM(INDEX($A359:$AJ359,MATCH(Lists!$L$15,$A$1:$AJ$1,0))&amp;""),""),12,2)),VALUE(MID(IFERROR(TRIM(INDEX($A359:$AJ359,MATCH(Lists!$L$15,$A$1:$AJ$1,0))&amp;""),""),15,2)),VALUE(MID(IFERROR(TRIM(INDEX($A359:$AJ359,MATCH(Lists!$L$15,$A$1:$AJ$1,0))&amp;""),""),18,2)))),""))</f>
        <v/>
      </c>
      <c r="BH359" s="22">
        <f>IF(AT359="","",IF(AL359="","New",AL359))</f>
        <v/>
      </c>
      <c r="BI359" s="22">
        <f>IF(AT359="",0,IF(OR(BH359="Hired",BH359="Not now"),0,1))</f>
        <v/>
      </c>
      <c r="BJ359" s="22">
        <f>IF(AT359="","",IF(COUNTIF(AN359:AQ359,"No")&gt;0,"Has a No",IF(COUNTIF(AN359:AQ359,"Yes")=4,"All yes","Still checking")))</f>
        <v/>
      </c>
      <c r="BK359" s="22">
        <f>IF(AT359="","",IF(AND(BH359="New",NOT(ISNUMBER(AM359)),ISNUMBER(BG359)),IF(Pipeline!$M$14-INT(BG359)&gt;Pipeline!$M$15,"Reply due",""),""))</f>
        <v/>
      </c>
      <c r="BL359" s="22">
        <f>IF(AT359="","",IF(AND(ISNUMBER(AM359),ISNUMBER(BG359)),MAX(0,AM359-INT(BG359)),""))</f>
        <v/>
      </c>
      <c r="BM359" s="22">
        <f>IF(BI359=0,0,IF(AND(OR('Shift match'!$B$5="",ISNUMBER(SEARCH('Shift match'!$B$5,AY359))),OR('Shift match'!$B$6="",ISNUMBER(SEARCH('Shift match'!$B$6,BA359)))),1,0))</f>
        <v/>
      </c>
      <c r="BN359" s="22">
        <f>IF(BM359=1,SUM($BM$2:BM359),"")</f>
        <v/>
      </c>
      <c r="BO359" s="22">
        <f>IF(AT359="",0,IF(AX359="",0,IF(COUNTIF($AX$2:AX359,AX359)=1,1,0)))</f>
        <v/>
      </c>
      <c r="BP359" s="22">
        <f>IF(BO359=1,SUM($BO$2:BO359),"")</f>
        <v/>
      </c>
    </row>
    <row r="360">
      <c r="AK360" s="19" t="n"/>
      <c r="AL360" s="24" t="n"/>
      <c r="AM360" s="25" t="n"/>
      <c r="AN360" s="24" t="n"/>
      <c r="AO360" s="24" t="n"/>
      <c r="AP360" s="24" t="n"/>
      <c r="AQ360" s="24" t="n"/>
      <c r="AR360" s="24" t="n"/>
      <c r="AS360" s="19" t="n"/>
      <c r="AT360" s="22">
        <f>IFERROR(TRIM(INDEX($A360:$AJ360,MATCH(Lists!$L$2,$A$1:$AJ$1,0))&amp;""),"")</f>
        <v/>
      </c>
      <c r="AU360" s="22">
        <f>IF(AT360="","",IFERROR(TRIM(INDEX($A360:$AJ360,MATCH(Lists!$L$3,$A$1:$AJ$1,0))&amp;""),""))</f>
        <v/>
      </c>
      <c r="AV360" s="22">
        <f>IF(AT360="","",LOWER(IFERROR(TRIM(INDEX($A360:$AJ360,MATCH(Lists!$L$4,$A$1:$AJ$1,0))&amp;""),"")))</f>
        <v/>
      </c>
      <c r="AW360" s="22">
        <f>IF(AT360="","",IFERROR(TRIM(INDEX($A360:$AJ360,MATCH(Lists!$L$5,$A$1:$AJ$1,0))&amp;""),""))</f>
        <v/>
      </c>
      <c r="AX360" s="22">
        <f>IF(AT360="","",IFERROR(TRIM(INDEX($A360:$AJ360,MATCH(Lists!$L$6,$A$1:$AJ$1,0))&amp;""),""))</f>
        <v/>
      </c>
      <c r="AY360" s="22">
        <f>IF(AT360="","",IFERROR(TRIM(INDEX($A360:$AJ360,MATCH(Lists!$L$7,$A$1:$AJ$1,0))&amp;""),""))</f>
        <v/>
      </c>
      <c r="AZ360" s="22">
        <f>IF(AT360="","",IFERROR(TRIM(INDEX($A360:$AJ360,MATCH(Lists!$L$8,$A$1:$AJ$1,0))&amp;""),""))</f>
        <v/>
      </c>
      <c r="BA360" s="22">
        <f>IF(AT360="","",IFERROR(TRIM(INDEX($A360:$AJ360,MATCH(Lists!$L$9,$A$1:$AJ$1,0))&amp;""),""))</f>
        <v/>
      </c>
      <c r="BB360" s="22">
        <f>IF(AT360="","",IFERROR(TRIM(INDEX($A360:$AJ360,MATCH(Lists!$L$10,$A$1:$AJ$1,0))&amp;""),""))</f>
        <v/>
      </c>
      <c r="BC360" s="22">
        <f>IF(AT360="","",IFERROR(TRIM(INDEX($A360:$AJ360,MATCH(Lists!$L$11,$A$1:$AJ$1,0))&amp;""),""))</f>
        <v/>
      </c>
      <c r="BD360" s="22">
        <f>IF(AT360="","",IFERROR(TRIM(INDEX($A360:$AJ360,MATCH(Lists!$L$12,$A$1:$AJ$1,0))&amp;""),""))</f>
        <v/>
      </c>
      <c r="BE360" s="23">
        <f>IF(AT360="","",IFERROR(IF(TRIM(INDEX($A360:$AJ360,MATCH(Lists!$L$13,$A$1:$AJ$1,0))&amp;"")="","",IF(ISNUMBER(INDEX($A360:$AJ360,MATCH(Lists!$L$13,$A$1:$AJ$1,0))),INT(INDEX($A360:$AJ360,MATCH(Lists!$L$13,$A$1:$AJ$1,0))),DATE(VALUE(LEFT(INDEX($A360:$AJ360,MATCH(Lists!$L$13,$A$1:$AJ$1,0)),4)),VALUE(MID(INDEX($A360:$AJ360,MATCH(Lists!$L$13,$A$1:$AJ$1,0)),6,2)),VALUE(MID(INDEX($A360:$AJ360,MATCH(Lists!$L$13,$A$1:$AJ$1,0)),9,2))))),""))</f>
        <v/>
      </c>
      <c r="BF360" s="22">
        <f>IF(AT360="","",IFERROR(TRIM(INDEX($A360:$AJ360,MATCH(Lists!$L$14,$A$1:$AJ$1,0))&amp;""),""))</f>
        <v/>
      </c>
      <c r="BG360" s="23">
        <f>IF(AT360="","",IFERROR(IF(ISNUMBER(INDEX($A360:$AJ360,MATCH(Lists!$L$15,$A$1:$AJ$1,0))),INDEX($A360:$AJ360,MATCH(Lists!$L$15,$A$1:$AJ$1,0)),DATE(VALUE(LEFT(IFERROR(TRIM(INDEX($A360:$AJ360,MATCH(Lists!$L$15,$A$1:$AJ$1,0))&amp;""),""),4)),VALUE(MID(IFERROR(TRIM(INDEX($A360:$AJ360,MATCH(Lists!$L$15,$A$1:$AJ$1,0))&amp;""),""),6,2)),VALUE(MID(IFERROR(TRIM(INDEX($A360:$AJ360,MATCH(Lists!$L$15,$A$1:$AJ$1,0))&amp;""),""),9,2)))+TIME(VALUE(MID(IFERROR(TRIM(INDEX($A360:$AJ360,MATCH(Lists!$L$15,$A$1:$AJ$1,0))&amp;""),""),12,2)),VALUE(MID(IFERROR(TRIM(INDEX($A360:$AJ360,MATCH(Lists!$L$15,$A$1:$AJ$1,0))&amp;""),""),15,2)),VALUE(MID(IFERROR(TRIM(INDEX($A360:$AJ360,MATCH(Lists!$L$15,$A$1:$AJ$1,0))&amp;""),""),18,2)))),""))</f>
        <v/>
      </c>
      <c r="BH360" s="22">
        <f>IF(AT360="","",IF(AL360="","New",AL360))</f>
        <v/>
      </c>
      <c r="BI360" s="22">
        <f>IF(AT360="",0,IF(OR(BH360="Hired",BH360="Not now"),0,1))</f>
        <v/>
      </c>
      <c r="BJ360" s="22">
        <f>IF(AT360="","",IF(COUNTIF(AN360:AQ360,"No")&gt;0,"Has a No",IF(COUNTIF(AN360:AQ360,"Yes")=4,"All yes","Still checking")))</f>
        <v/>
      </c>
      <c r="BK360" s="22">
        <f>IF(AT360="","",IF(AND(BH360="New",NOT(ISNUMBER(AM360)),ISNUMBER(BG360)),IF(Pipeline!$M$14-INT(BG360)&gt;Pipeline!$M$15,"Reply due",""),""))</f>
        <v/>
      </c>
      <c r="BL360" s="22">
        <f>IF(AT360="","",IF(AND(ISNUMBER(AM360),ISNUMBER(BG360)),MAX(0,AM360-INT(BG360)),""))</f>
        <v/>
      </c>
      <c r="BM360" s="22">
        <f>IF(BI360=0,0,IF(AND(OR('Shift match'!$B$5="",ISNUMBER(SEARCH('Shift match'!$B$5,AY360))),OR('Shift match'!$B$6="",ISNUMBER(SEARCH('Shift match'!$B$6,BA360)))),1,0))</f>
        <v/>
      </c>
      <c r="BN360" s="22">
        <f>IF(BM360=1,SUM($BM$2:BM360),"")</f>
        <v/>
      </c>
      <c r="BO360" s="22">
        <f>IF(AT360="",0,IF(AX360="",0,IF(COUNTIF($AX$2:AX360,AX360)=1,1,0)))</f>
        <v/>
      </c>
      <c r="BP360" s="22">
        <f>IF(BO360=1,SUM($BO$2:BO360),"")</f>
        <v/>
      </c>
    </row>
    <row r="361">
      <c r="AK361" s="19" t="n"/>
      <c r="AL361" s="24" t="n"/>
      <c r="AM361" s="25" t="n"/>
      <c r="AN361" s="24" t="n"/>
      <c r="AO361" s="24" t="n"/>
      <c r="AP361" s="24" t="n"/>
      <c r="AQ361" s="24" t="n"/>
      <c r="AR361" s="24" t="n"/>
      <c r="AS361" s="19" t="n"/>
      <c r="AT361" s="22">
        <f>IFERROR(TRIM(INDEX($A361:$AJ361,MATCH(Lists!$L$2,$A$1:$AJ$1,0))&amp;""),"")</f>
        <v/>
      </c>
      <c r="AU361" s="22">
        <f>IF(AT361="","",IFERROR(TRIM(INDEX($A361:$AJ361,MATCH(Lists!$L$3,$A$1:$AJ$1,0))&amp;""),""))</f>
        <v/>
      </c>
      <c r="AV361" s="22">
        <f>IF(AT361="","",LOWER(IFERROR(TRIM(INDEX($A361:$AJ361,MATCH(Lists!$L$4,$A$1:$AJ$1,0))&amp;""),"")))</f>
        <v/>
      </c>
      <c r="AW361" s="22">
        <f>IF(AT361="","",IFERROR(TRIM(INDEX($A361:$AJ361,MATCH(Lists!$L$5,$A$1:$AJ$1,0))&amp;""),""))</f>
        <v/>
      </c>
      <c r="AX361" s="22">
        <f>IF(AT361="","",IFERROR(TRIM(INDEX($A361:$AJ361,MATCH(Lists!$L$6,$A$1:$AJ$1,0))&amp;""),""))</f>
        <v/>
      </c>
      <c r="AY361" s="22">
        <f>IF(AT361="","",IFERROR(TRIM(INDEX($A361:$AJ361,MATCH(Lists!$L$7,$A$1:$AJ$1,0))&amp;""),""))</f>
        <v/>
      </c>
      <c r="AZ361" s="22">
        <f>IF(AT361="","",IFERROR(TRIM(INDEX($A361:$AJ361,MATCH(Lists!$L$8,$A$1:$AJ$1,0))&amp;""),""))</f>
        <v/>
      </c>
      <c r="BA361" s="22">
        <f>IF(AT361="","",IFERROR(TRIM(INDEX($A361:$AJ361,MATCH(Lists!$L$9,$A$1:$AJ$1,0))&amp;""),""))</f>
        <v/>
      </c>
      <c r="BB361" s="22">
        <f>IF(AT361="","",IFERROR(TRIM(INDEX($A361:$AJ361,MATCH(Lists!$L$10,$A$1:$AJ$1,0))&amp;""),""))</f>
        <v/>
      </c>
      <c r="BC361" s="22">
        <f>IF(AT361="","",IFERROR(TRIM(INDEX($A361:$AJ361,MATCH(Lists!$L$11,$A$1:$AJ$1,0))&amp;""),""))</f>
        <v/>
      </c>
      <c r="BD361" s="22">
        <f>IF(AT361="","",IFERROR(TRIM(INDEX($A361:$AJ361,MATCH(Lists!$L$12,$A$1:$AJ$1,0))&amp;""),""))</f>
        <v/>
      </c>
      <c r="BE361" s="23">
        <f>IF(AT361="","",IFERROR(IF(TRIM(INDEX($A361:$AJ361,MATCH(Lists!$L$13,$A$1:$AJ$1,0))&amp;"")="","",IF(ISNUMBER(INDEX($A361:$AJ361,MATCH(Lists!$L$13,$A$1:$AJ$1,0))),INT(INDEX($A361:$AJ361,MATCH(Lists!$L$13,$A$1:$AJ$1,0))),DATE(VALUE(LEFT(INDEX($A361:$AJ361,MATCH(Lists!$L$13,$A$1:$AJ$1,0)),4)),VALUE(MID(INDEX($A361:$AJ361,MATCH(Lists!$L$13,$A$1:$AJ$1,0)),6,2)),VALUE(MID(INDEX($A361:$AJ361,MATCH(Lists!$L$13,$A$1:$AJ$1,0)),9,2))))),""))</f>
        <v/>
      </c>
      <c r="BF361" s="22">
        <f>IF(AT361="","",IFERROR(TRIM(INDEX($A361:$AJ361,MATCH(Lists!$L$14,$A$1:$AJ$1,0))&amp;""),""))</f>
        <v/>
      </c>
      <c r="BG361" s="23">
        <f>IF(AT361="","",IFERROR(IF(ISNUMBER(INDEX($A361:$AJ361,MATCH(Lists!$L$15,$A$1:$AJ$1,0))),INDEX($A361:$AJ361,MATCH(Lists!$L$15,$A$1:$AJ$1,0)),DATE(VALUE(LEFT(IFERROR(TRIM(INDEX($A361:$AJ361,MATCH(Lists!$L$15,$A$1:$AJ$1,0))&amp;""),""),4)),VALUE(MID(IFERROR(TRIM(INDEX($A361:$AJ361,MATCH(Lists!$L$15,$A$1:$AJ$1,0))&amp;""),""),6,2)),VALUE(MID(IFERROR(TRIM(INDEX($A361:$AJ361,MATCH(Lists!$L$15,$A$1:$AJ$1,0))&amp;""),""),9,2)))+TIME(VALUE(MID(IFERROR(TRIM(INDEX($A361:$AJ361,MATCH(Lists!$L$15,$A$1:$AJ$1,0))&amp;""),""),12,2)),VALUE(MID(IFERROR(TRIM(INDEX($A361:$AJ361,MATCH(Lists!$L$15,$A$1:$AJ$1,0))&amp;""),""),15,2)),VALUE(MID(IFERROR(TRIM(INDEX($A361:$AJ361,MATCH(Lists!$L$15,$A$1:$AJ$1,0))&amp;""),""),18,2)))),""))</f>
        <v/>
      </c>
      <c r="BH361" s="22">
        <f>IF(AT361="","",IF(AL361="","New",AL361))</f>
        <v/>
      </c>
      <c r="BI361" s="22">
        <f>IF(AT361="",0,IF(OR(BH361="Hired",BH361="Not now"),0,1))</f>
        <v/>
      </c>
      <c r="BJ361" s="22">
        <f>IF(AT361="","",IF(COUNTIF(AN361:AQ361,"No")&gt;0,"Has a No",IF(COUNTIF(AN361:AQ361,"Yes")=4,"All yes","Still checking")))</f>
        <v/>
      </c>
      <c r="BK361" s="22">
        <f>IF(AT361="","",IF(AND(BH361="New",NOT(ISNUMBER(AM361)),ISNUMBER(BG361)),IF(Pipeline!$M$14-INT(BG361)&gt;Pipeline!$M$15,"Reply due",""),""))</f>
        <v/>
      </c>
      <c r="BL361" s="22">
        <f>IF(AT361="","",IF(AND(ISNUMBER(AM361),ISNUMBER(BG361)),MAX(0,AM361-INT(BG361)),""))</f>
        <v/>
      </c>
      <c r="BM361" s="22">
        <f>IF(BI361=0,0,IF(AND(OR('Shift match'!$B$5="",ISNUMBER(SEARCH('Shift match'!$B$5,AY361))),OR('Shift match'!$B$6="",ISNUMBER(SEARCH('Shift match'!$B$6,BA361)))),1,0))</f>
        <v/>
      </c>
      <c r="BN361" s="22">
        <f>IF(BM361=1,SUM($BM$2:BM361),"")</f>
        <v/>
      </c>
      <c r="BO361" s="22">
        <f>IF(AT361="",0,IF(AX361="",0,IF(COUNTIF($AX$2:AX361,AX361)=1,1,0)))</f>
        <v/>
      </c>
      <c r="BP361" s="22">
        <f>IF(BO361=1,SUM($BO$2:BO361),"")</f>
        <v/>
      </c>
    </row>
    <row r="362">
      <c r="AK362" s="19" t="n"/>
      <c r="AL362" s="24" t="n"/>
      <c r="AM362" s="25" t="n"/>
      <c r="AN362" s="24" t="n"/>
      <c r="AO362" s="24" t="n"/>
      <c r="AP362" s="24" t="n"/>
      <c r="AQ362" s="24" t="n"/>
      <c r="AR362" s="24" t="n"/>
      <c r="AS362" s="19" t="n"/>
      <c r="AT362" s="22">
        <f>IFERROR(TRIM(INDEX($A362:$AJ362,MATCH(Lists!$L$2,$A$1:$AJ$1,0))&amp;""),"")</f>
        <v/>
      </c>
      <c r="AU362" s="22">
        <f>IF(AT362="","",IFERROR(TRIM(INDEX($A362:$AJ362,MATCH(Lists!$L$3,$A$1:$AJ$1,0))&amp;""),""))</f>
        <v/>
      </c>
      <c r="AV362" s="22">
        <f>IF(AT362="","",LOWER(IFERROR(TRIM(INDEX($A362:$AJ362,MATCH(Lists!$L$4,$A$1:$AJ$1,0))&amp;""),"")))</f>
        <v/>
      </c>
      <c r="AW362" s="22">
        <f>IF(AT362="","",IFERROR(TRIM(INDEX($A362:$AJ362,MATCH(Lists!$L$5,$A$1:$AJ$1,0))&amp;""),""))</f>
        <v/>
      </c>
      <c r="AX362" s="22">
        <f>IF(AT362="","",IFERROR(TRIM(INDEX($A362:$AJ362,MATCH(Lists!$L$6,$A$1:$AJ$1,0))&amp;""),""))</f>
        <v/>
      </c>
      <c r="AY362" s="22">
        <f>IF(AT362="","",IFERROR(TRIM(INDEX($A362:$AJ362,MATCH(Lists!$L$7,$A$1:$AJ$1,0))&amp;""),""))</f>
        <v/>
      </c>
      <c r="AZ362" s="22">
        <f>IF(AT362="","",IFERROR(TRIM(INDEX($A362:$AJ362,MATCH(Lists!$L$8,$A$1:$AJ$1,0))&amp;""),""))</f>
        <v/>
      </c>
      <c r="BA362" s="22">
        <f>IF(AT362="","",IFERROR(TRIM(INDEX($A362:$AJ362,MATCH(Lists!$L$9,$A$1:$AJ$1,0))&amp;""),""))</f>
        <v/>
      </c>
      <c r="BB362" s="22">
        <f>IF(AT362="","",IFERROR(TRIM(INDEX($A362:$AJ362,MATCH(Lists!$L$10,$A$1:$AJ$1,0))&amp;""),""))</f>
        <v/>
      </c>
      <c r="BC362" s="22">
        <f>IF(AT362="","",IFERROR(TRIM(INDEX($A362:$AJ362,MATCH(Lists!$L$11,$A$1:$AJ$1,0))&amp;""),""))</f>
        <v/>
      </c>
      <c r="BD362" s="22">
        <f>IF(AT362="","",IFERROR(TRIM(INDEX($A362:$AJ362,MATCH(Lists!$L$12,$A$1:$AJ$1,0))&amp;""),""))</f>
        <v/>
      </c>
      <c r="BE362" s="23">
        <f>IF(AT362="","",IFERROR(IF(TRIM(INDEX($A362:$AJ362,MATCH(Lists!$L$13,$A$1:$AJ$1,0))&amp;"")="","",IF(ISNUMBER(INDEX($A362:$AJ362,MATCH(Lists!$L$13,$A$1:$AJ$1,0))),INT(INDEX($A362:$AJ362,MATCH(Lists!$L$13,$A$1:$AJ$1,0))),DATE(VALUE(LEFT(INDEX($A362:$AJ362,MATCH(Lists!$L$13,$A$1:$AJ$1,0)),4)),VALUE(MID(INDEX($A362:$AJ362,MATCH(Lists!$L$13,$A$1:$AJ$1,0)),6,2)),VALUE(MID(INDEX($A362:$AJ362,MATCH(Lists!$L$13,$A$1:$AJ$1,0)),9,2))))),""))</f>
        <v/>
      </c>
      <c r="BF362" s="22">
        <f>IF(AT362="","",IFERROR(TRIM(INDEX($A362:$AJ362,MATCH(Lists!$L$14,$A$1:$AJ$1,0))&amp;""),""))</f>
        <v/>
      </c>
      <c r="BG362" s="23">
        <f>IF(AT362="","",IFERROR(IF(ISNUMBER(INDEX($A362:$AJ362,MATCH(Lists!$L$15,$A$1:$AJ$1,0))),INDEX($A362:$AJ362,MATCH(Lists!$L$15,$A$1:$AJ$1,0)),DATE(VALUE(LEFT(IFERROR(TRIM(INDEX($A362:$AJ362,MATCH(Lists!$L$15,$A$1:$AJ$1,0))&amp;""),""),4)),VALUE(MID(IFERROR(TRIM(INDEX($A362:$AJ362,MATCH(Lists!$L$15,$A$1:$AJ$1,0))&amp;""),""),6,2)),VALUE(MID(IFERROR(TRIM(INDEX($A362:$AJ362,MATCH(Lists!$L$15,$A$1:$AJ$1,0))&amp;""),""),9,2)))+TIME(VALUE(MID(IFERROR(TRIM(INDEX($A362:$AJ362,MATCH(Lists!$L$15,$A$1:$AJ$1,0))&amp;""),""),12,2)),VALUE(MID(IFERROR(TRIM(INDEX($A362:$AJ362,MATCH(Lists!$L$15,$A$1:$AJ$1,0))&amp;""),""),15,2)),VALUE(MID(IFERROR(TRIM(INDEX($A362:$AJ362,MATCH(Lists!$L$15,$A$1:$AJ$1,0))&amp;""),""),18,2)))),""))</f>
        <v/>
      </c>
      <c r="BH362" s="22">
        <f>IF(AT362="","",IF(AL362="","New",AL362))</f>
        <v/>
      </c>
      <c r="BI362" s="22">
        <f>IF(AT362="",0,IF(OR(BH362="Hired",BH362="Not now"),0,1))</f>
        <v/>
      </c>
      <c r="BJ362" s="22">
        <f>IF(AT362="","",IF(COUNTIF(AN362:AQ362,"No")&gt;0,"Has a No",IF(COUNTIF(AN362:AQ362,"Yes")=4,"All yes","Still checking")))</f>
        <v/>
      </c>
      <c r="BK362" s="22">
        <f>IF(AT362="","",IF(AND(BH362="New",NOT(ISNUMBER(AM362)),ISNUMBER(BG362)),IF(Pipeline!$M$14-INT(BG362)&gt;Pipeline!$M$15,"Reply due",""),""))</f>
        <v/>
      </c>
      <c r="BL362" s="22">
        <f>IF(AT362="","",IF(AND(ISNUMBER(AM362),ISNUMBER(BG362)),MAX(0,AM362-INT(BG362)),""))</f>
        <v/>
      </c>
      <c r="BM362" s="22">
        <f>IF(BI362=0,0,IF(AND(OR('Shift match'!$B$5="",ISNUMBER(SEARCH('Shift match'!$B$5,AY362))),OR('Shift match'!$B$6="",ISNUMBER(SEARCH('Shift match'!$B$6,BA362)))),1,0))</f>
        <v/>
      </c>
      <c r="BN362" s="22">
        <f>IF(BM362=1,SUM($BM$2:BM362),"")</f>
        <v/>
      </c>
      <c r="BO362" s="22">
        <f>IF(AT362="",0,IF(AX362="",0,IF(COUNTIF($AX$2:AX362,AX362)=1,1,0)))</f>
        <v/>
      </c>
      <c r="BP362" s="22">
        <f>IF(BO362=1,SUM($BO$2:BO362),"")</f>
        <v/>
      </c>
    </row>
    <row r="363">
      <c r="AK363" s="19" t="n"/>
      <c r="AL363" s="24" t="n"/>
      <c r="AM363" s="25" t="n"/>
      <c r="AN363" s="24" t="n"/>
      <c r="AO363" s="24" t="n"/>
      <c r="AP363" s="24" t="n"/>
      <c r="AQ363" s="24" t="n"/>
      <c r="AR363" s="24" t="n"/>
      <c r="AS363" s="19" t="n"/>
      <c r="AT363" s="22">
        <f>IFERROR(TRIM(INDEX($A363:$AJ363,MATCH(Lists!$L$2,$A$1:$AJ$1,0))&amp;""),"")</f>
        <v/>
      </c>
      <c r="AU363" s="22">
        <f>IF(AT363="","",IFERROR(TRIM(INDEX($A363:$AJ363,MATCH(Lists!$L$3,$A$1:$AJ$1,0))&amp;""),""))</f>
        <v/>
      </c>
      <c r="AV363" s="22">
        <f>IF(AT363="","",LOWER(IFERROR(TRIM(INDEX($A363:$AJ363,MATCH(Lists!$L$4,$A$1:$AJ$1,0))&amp;""),"")))</f>
        <v/>
      </c>
      <c r="AW363" s="22">
        <f>IF(AT363="","",IFERROR(TRIM(INDEX($A363:$AJ363,MATCH(Lists!$L$5,$A$1:$AJ$1,0))&amp;""),""))</f>
        <v/>
      </c>
      <c r="AX363" s="22">
        <f>IF(AT363="","",IFERROR(TRIM(INDEX($A363:$AJ363,MATCH(Lists!$L$6,$A$1:$AJ$1,0))&amp;""),""))</f>
        <v/>
      </c>
      <c r="AY363" s="22">
        <f>IF(AT363="","",IFERROR(TRIM(INDEX($A363:$AJ363,MATCH(Lists!$L$7,$A$1:$AJ$1,0))&amp;""),""))</f>
        <v/>
      </c>
      <c r="AZ363" s="22">
        <f>IF(AT363="","",IFERROR(TRIM(INDEX($A363:$AJ363,MATCH(Lists!$L$8,$A$1:$AJ$1,0))&amp;""),""))</f>
        <v/>
      </c>
      <c r="BA363" s="22">
        <f>IF(AT363="","",IFERROR(TRIM(INDEX($A363:$AJ363,MATCH(Lists!$L$9,$A$1:$AJ$1,0))&amp;""),""))</f>
        <v/>
      </c>
      <c r="BB363" s="22">
        <f>IF(AT363="","",IFERROR(TRIM(INDEX($A363:$AJ363,MATCH(Lists!$L$10,$A$1:$AJ$1,0))&amp;""),""))</f>
        <v/>
      </c>
      <c r="BC363" s="22">
        <f>IF(AT363="","",IFERROR(TRIM(INDEX($A363:$AJ363,MATCH(Lists!$L$11,$A$1:$AJ$1,0))&amp;""),""))</f>
        <v/>
      </c>
      <c r="BD363" s="22">
        <f>IF(AT363="","",IFERROR(TRIM(INDEX($A363:$AJ363,MATCH(Lists!$L$12,$A$1:$AJ$1,0))&amp;""),""))</f>
        <v/>
      </c>
      <c r="BE363" s="23">
        <f>IF(AT363="","",IFERROR(IF(TRIM(INDEX($A363:$AJ363,MATCH(Lists!$L$13,$A$1:$AJ$1,0))&amp;"")="","",IF(ISNUMBER(INDEX($A363:$AJ363,MATCH(Lists!$L$13,$A$1:$AJ$1,0))),INT(INDEX($A363:$AJ363,MATCH(Lists!$L$13,$A$1:$AJ$1,0))),DATE(VALUE(LEFT(INDEX($A363:$AJ363,MATCH(Lists!$L$13,$A$1:$AJ$1,0)),4)),VALUE(MID(INDEX($A363:$AJ363,MATCH(Lists!$L$13,$A$1:$AJ$1,0)),6,2)),VALUE(MID(INDEX($A363:$AJ363,MATCH(Lists!$L$13,$A$1:$AJ$1,0)),9,2))))),""))</f>
        <v/>
      </c>
      <c r="BF363" s="22">
        <f>IF(AT363="","",IFERROR(TRIM(INDEX($A363:$AJ363,MATCH(Lists!$L$14,$A$1:$AJ$1,0))&amp;""),""))</f>
        <v/>
      </c>
      <c r="BG363" s="23">
        <f>IF(AT363="","",IFERROR(IF(ISNUMBER(INDEX($A363:$AJ363,MATCH(Lists!$L$15,$A$1:$AJ$1,0))),INDEX($A363:$AJ363,MATCH(Lists!$L$15,$A$1:$AJ$1,0)),DATE(VALUE(LEFT(IFERROR(TRIM(INDEX($A363:$AJ363,MATCH(Lists!$L$15,$A$1:$AJ$1,0))&amp;""),""),4)),VALUE(MID(IFERROR(TRIM(INDEX($A363:$AJ363,MATCH(Lists!$L$15,$A$1:$AJ$1,0))&amp;""),""),6,2)),VALUE(MID(IFERROR(TRIM(INDEX($A363:$AJ363,MATCH(Lists!$L$15,$A$1:$AJ$1,0))&amp;""),""),9,2)))+TIME(VALUE(MID(IFERROR(TRIM(INDEX($A363:$AJ363,MATCH(Lists!$L$15,$A$1:$AJ$1,0))&amp;""),""),12,2)),VALUE(MID(IFERROR(TRIM(INDEX($A363:$AJ363,MATCH(Lists!$L$15,$A$1:$AJ$1,0))&amp;""),""),15,2)),VALUE(MID(IFERROR(TRIM(INDEX($A363:$AJ363,MATCH(Lists!$L$15,$A$1:$AJ$1,0))&amp;""),""),18,2)))),""))</f>
        <v/>
      </c>
      <c r="BH363" s="22">
        <f>IF(AT363="","",IF(AL363="","New",AL363))</f>
        <v/>
      </c>
      <c r="BI363" s="22">
        <f>IF(AT363="",0,IF(OR(BH363="Hired",BH363="Not now"),0,1))</f>
        <v/>
      </c>
      <c r="BJ363" s="22">
        <f>IF(AT363="","",IF(COUNTIF(AN363:AQ363,"No")&gt;0,"Has a No",IF(COUNTIF(AN363:AQ363,"Yes")=4,"All yes","Still checking")))</f>
        <v/>
      </c>
      <c r="BK363" s="22">
        <f>IF(AT363="","",IF(AND(BH363="New",NOT(ISNUMBER(AM363)),ISNUMBER(BG363)),IF(Pipeline!$M$14-INT(BG363)&gt;Pipeline!$M$15,"Reply due",""),""))</f>
        <v/>
      </c>
      <c r="BL363" s="22">
        <f>IF(AT363="","",IF(AND(ISNUMBER(AM363),ISNUMBER(BG363)),MAX(0,AM363-INT(BG363)),""))</f>
        <v/>
      </c>
      <c r="BM363" s="22">
        <f>IF(BI363=0,0,IF(AND(OR('Shift match'!$B$5="",ISNUMBER(SEARCH('Shift match'!$B$5,AY363))),OR('Shift match'!$B$6="",ISNUMBER(SEARCH('Shift match'!$B$6,BA363)))),1,0))</f>
        <v/>
      </c>
      <c r="BN363" s="22">
        <f>IF(BM363=1,SUM($BM$2:BM363),"")</f>
        <v/>
      </c>
      <c r="BO363" s="22">
        <f>IF(AT363="",0,IF(AX363="",0,IF(COUNTIF($AX$2:AX363,AX363)=1,1,0)))</f>
        <v/>
      </c>
      <c r="BP363" s="22">
        <f>IF(BO363=1,SUM($BO$2:BO363),"")</f>
        <v/>
      </c>
    </row>
    <row r="364">
      <c r="AK364" s="19" t="n"/>
      <c r="AL364" s="24" t="n"/>
      <c r="AM364" s="25" t="n"/>
      <c r="AN364" s="24" t="n"/>
      <c r="AO364" s="24" t="n"/>
      <c r="AP364" s="24" t="n"/>
      <c r="AQ364" s="24" t="n"/>
      <c r="AR364" s="24" t="n"/>
      <c r="AS364" s="19" t="n"/>
      <c r="AT364" s="22">
        <f>IFERROR(TRIM(INDEX($A364:$AJ364,MATCH(Lists!$L$2,$A$1:$AJ$1,0))&amp;""),"")</f>
        <v/>
      </c>
      <c r="AU364" s="22">
        <f>IF(AT364="","",IFERROR(TRIM(INDEX($A364:$AJ364,MATCH(Lists!$L$3,$A$1:$AJ$1,0))&amp;""),""))</f>
        <v/>
      </c>
      <c r="AV364" s="22">
        <f>IF(AT364="","",LOWER(IFERROR(TRIM(INDEX($A364:$AJ364,MATCH(Lists!$L$4,$A$1:$AJ$1,0))&amp;""),"")))</f>
        <v/>
      </c>
      <c r="AW364" s="22">
        <f>IF(AT364="","",IFERROR(TRIM(INDEX($A364:$AJ364,MATCH(Lists!$L$5,$A$1:$AJ$1,0))&amp;""),""))</f>
        <v/>
      </c>
      <c r="AX364" s="22">
        <f>IF(AT364="","",IFERROR(TRIM(INDEX($A364:$AJ364,MATCH(Lists!$L$6,$A$1:$AJ$1,0))&amp;""),""))</f>
        <v/>
      </c>
      <c r="AY364" s="22">
        <f>IF(AT364="","",IFERROR(TRIM(INDEX($A364:$AJ364,MATCH(Lists!$L$7,$A$1:$AJ$1,0))&amp;""),""))</f>
        <v/>
      </c>
      <c r="AZ364" s="22">
        <f>IF(AT364="","",IFERROR(TRIM(INDEX($A364:$AJ364,MATCH(Lists!$L$8,$A$1:$AJ$1,0))&amp;""),""))</f>
        <v/>
      </c>
      <c r="BA364" s="22">
        <f>IF(AT364="","",IFERROR(TRIM(INDEX($A364:$AJ364,MATCH(Lists!$L$9,$A$1:$AJ$1,0))&amp;""),""))</f>
        <v/>
      </c>
      <c r="BB364" s="22">
        <f>IF(AT364="","",IFERROR(TRIM(INDEX($A364:$AJ364,MATCH(Lists!$L$10,$A$1:$AJ$1,0))&amp;""),""))</f>
        <v/>
      </c>
      <c r="BC364" s="22">
        <f>IF(AT364="","",IFERROR(TRIM(INDEX($A364:$AJ364,MATCH(Lists!$L$11,$A$1:$AJ$1,0))&amp;""),""))</f>
        <v/>
      </c>
      <c r="BD364" s="22">
        <f>IF(AT364="","",IFERROR(TRIM(INDEX($A364:$AJ364,MATCH(Lists!$L$12,$A$1:$AJ$1,0))&amp;""),""))</f>
        <v/>
      </c>
      <c r="BE364" s="23">
        <f>IF(AT364="","",IFERROR(IF(TRIM(INDEX($A364:$AJ364,MATCH(Lists!$L$13,$A$1:$AJ$1,0))&amp;"")="","",IF(ISNUMBER(INDEX($A364:$AJ364,MATCH(Lists!$L$13,$A$1:$AJ$1,0))),INT(INDEX($A364:$AJ364,MATCH(Lists!$L$13,$A$1:$AJ$1,0))),DATE(VALUE(LEFT(INDEX($A364:$AJ364,MATCH(Lists!$L$13,$A$1:$AJ$1,0)),4)),VALUE(MID(INDEX($A364:$AJ364,MATCH(Lists!$L$13,$A$1:$AJ$1,0)),6,2)),VALUE(MID(INDEX($A364:$AJ364,MATCH(Lists!$L$13,$A$1:$AJ$1,0)),9,2))))),""))</f>
        <v/>
      </c>
      <c r="BF364" s="22">
        <f>IF(AT364="","",IFERROR(TRIM(INDEX($A364:$AJ364,MATCH(Lists!$L$14,$A$1:$AJ$1,0))&amp;""),""))</f>
        <v/>
      </c>
      <c r="BG364" s="23">
        <f>IF(AT364="","",IFERROR(IF(ISNUMBER(INDEX($A364:$AJ364,MATCH(Lists!$L$15,$A$1:$AJ$1,0))),INDEX($A364:$AJ364,MATCH(Lists!$L$15,$A$1:$AJ$1,0)),DATE(VALUE(LEFT(IFERROR(TRIM(INDEX($A364:$AJ364,MATCH(Lists!$L$15,$A$1:$AJ$1,0))&amp;""),""),4)),VALUE(MID(IFERROR(TRIM(INDEX($A364:$AJ364,MATCH(Lists!$L$15,$A$1:$AJ$1,0))&amp;""),""),6,2)),VALUE(MID(IFERROR(TRIM(INDEX($A364:$AJ364,MATCH(Lists!$L$15,$A$1:$AJ$1,0))&amp;""),""),9,2)))+TIME(VALUE(MID(IFERROR(TRIM(INDEX($A364:$AJ364,MATCH(Lists!$L$15,$A$1:$AJ$1,0))&amp;""),""),12,2)),VALUE(MID(IFERROR(TRIM(INDEX($A364:$AJ364,MATCH(Lists!$L$15,$A$1:$AJ$1,0))&amp;""),""),15,2)),VALUE(MID(IFERROR(TRIM(INDEX($A364:$AJ364,MATCH(Lists!$L$15,$A$1:$AJ$1,0))&amp;""),""),18,2)))),""))</f>
        <v/>
      </c>
      <c r="BH364" s="22">
        <f>IF(AT364="","",IF(AL364="","New",AL364))</f>
        <v/>
      </c>
      <c r="BI364" s="22">
        <f>IF(AT364="",0,IF(OR(BH364="Hired",BH364="Not now"),0,1))</f>
        <v/>
      </c>
      <c r="BJ364" s="22">
        <f>IF(AT364="","",IF(COUNTIF(AN364:AQ364,"No")&gt;0,"Has a No",IF(COUNTIF(AN364:AQ364,"Yes")=4,"All yes","Still checking")))</f>
        <v/>
      </c>
      <c r="BK364" s="22">
        <f>IF(AT364="","",IF(AND(BH364="New",NOT(ISNUMBER(AM364)),ISNUMBER(BG364)),IF(Pipeline!$M$14-INT(BG364)&gt;Pipeline!$M$15,"Reply due",""),""))</f>
        <v/>
      </c>
      <c r="BL364" s="22">
        <f>IF(AT364="","",IF(AND(ISNUMBER(AM364),ISNUMBER(BG364)),MAX(0,AM364-INT(BG364)),""))</f>
        <v/>
      </c>
      <c r="BM364" s="22">
        <f>IF(BI364=0,0,IF(AND(OR('Shift match'!$B$5="",ISNUMBER(SEARCH('Shift match'!$B$5,AY364))),OR('Shift match'!$B$6="",ISNUMBER(SEARCH('Shift match'!$B$6,BA364)))),1,0))</f>
        <v/>
      </c>
      <c r="BN364" s="22">
        <f>IF(BM364=1,SUM($BM$2:BM364),"")</f>
        <v/>
      </c>
      <c r="BO364" s="22">
        <f>IF(AT364="",0,IF(AX364="",0,IF(COUNTIF($AX$2:AX364,AX364)=1,1,0)))</f>
        <v/>
      </c>
      <c r="BP364" s="22">
        <f>IF(BO364=1,SUM($BO$2:BO364),"")</f>
        <v/>
      </c>
    </row>
    <row r="365">
      <c r="AK365" s="19" t="n"/>
      <c r="AL365" s="24" t="n"/>
      <c r="AM365" s="25" t="n"/>
      <c r="AN365" s="24" t="n"/>
      <c r="AO365" s="24" t="n"/>
      <c r="AP365" s="24" t="n"/>
      <c r="AQ365" s="24" t="n"/>
      <c r="AR365" s="24" t="n"/>
      <c r="AS365" s="19" t="n"/>
      <c r="AT365" s="22">
        <f>IFERROR(TRIM(INDEX($A365:$AJ365,MATCH(Lists!$L$2,$A$1:$AJ$1,0))&amp;""),"")</f>
        <v/>
      </c>
      <c r="AU365" s="22">
        <f>IF(AT365="","",IFERROR(TRIM(INDEX($A365:$AJ365,MATCH(Lists!$L$3,$A$1:$AJ$1,0))&amp;""),""))</f>
        <v/>
      </c>
      <c r="AV365" s="22">
        <f>IF(AT365="","",LOWER(IFERROR(TRIM(INDEX($A365:$AJ365,MATCH(Lists!$L$4,$A$1:$AJ$1,0))&amp;""),"")))</f>
        <v/>
      </c>
      <c r="AW365" s="22">
        <f>IF(AT365="","",IFERROR(TRIM(INDEX($A365:$AJ365,MATCH(Lists!$L$5,$A$1:$AJ$1,0))&amp;""),""))</f>
        <v/>
      </c>
      <c r="AX365" s="22">
        <f>IF(AT365="","",IFERROR(TRIM(INDEX($A365:$AJ365,MATCH(Lists!$L$6,$A$1:$AJ$1,0))&amp;""),""))</f>
        <v/>
      </c>
      <c r="AY365" s="22">
        <f>IF(AT365="","",IFERROR(TRIM(INDEX($A365:$AJ365,MATCH(Lists!$L$7,$A$1:$AJ$1,0))&amp;""),""))</f>
        <v/>
      </c>
      <c r="AZ365" s="22">
        <f>IF(AT365="","",IFERROR(TRIM(INDEX($A365:$AJ365,MATCH(Lists!$L$8,$A$1:$AJ$1,0))&amp;""),""))</f>
        <v/>
      </c>
      <c r="BA365" s="22">
        <f>IF(AT365="","",IFERROR(TRIM(INDEX($A365:$AJ365,MATCH(Lists!$L$9,$A$1:$AJ$1,0))&amp;""),""))</f>
        <v/>
      </c>
      <c r="BB365" s="22">
        <f>IF(AT365="","",IFERROR(TRIM(INDEX($A365:$AJ365,MATCH(Lists!$L$10,$A$1:$AJ$1,0))&amp;""),""))</f>
        <v/>
      </c>
      <c r="BC365" s="22">
        <f>IF(AT365="","",IFERROR(TRIM(INDEX($A365:$AJ365,MATCH(Lists!$L$11,$A$1:$AJ$1,0))&amp;""),""))</f>
        <v/>
      </c>
      <c r="BD365" s="22">
        <f>IF(AT365="","",IFERROR(TRIM(INDEX($A365:$AJ365,MATCH(Lists!$L$12,$A$1:$AJ$1,0))&amp;""),""))</f>
        <v/>
      </c>
      <c r="BE365" s="23">
        <f>IF(AT365="","",IFERROR(IF(TRIM(INDEX($A365:$AJ365,MATCH(Lists!$L$13,$A$1:$AJ$1,0))&amp;"")="","",IF(ISNUMBER(INDEX($A365:$AJ365,MATCH(Lists!$L$13,$A$1:$AJ$1,0))),INT(INDEX($A365:$AJ365,MATCH(Lists!$L$13,$A$1:$AJ$1,0))),DATE(VALUE(LEFT(INDEX($A365:$AJ365,MATCH(Lists!$L$13,$A$1:$AJ$1,0)),4)),VALUE(MID(INDEX($A365:$AJ365,MATCH(Lists!$L$13,$A$1:$AJ$1,0)),6,2)),VALUE(MID(INDEX($A365:$AJ365,MATCH(Lists!$L$13,$A$1:$AJ$1,0)),9,2))))),""))</f>
        <v/>
      </c>
      <c r="BF365" s="22">
        <f>IF(AT365="","",IFERROR(TRIM(INDEX($A365:$AJ365,MATCH(Lists!$L$14,$A$1:$AJ$1,0))&amp;""),""))</f>
        <v/>
      </c>
      <c r="BG365" s="23">
        <f>IF(AT365="","",IFERROR(IF(ISNUMBER(INDEX($A365:$AJ365,MATCH(Lists!$L$15,$A$1:$AJ$1,0))),INDEX($A365:$AJ365,MATCH(Lists!$L$15,$A$1:$AJ$1,0)),DATE(VALUE(LEFT(IFERROR(TRIM(INDEX($A365:$AJ365,MATCH(Lists!$L$15,$A$1:$AJ$1,0))&amp;""),""),4)),VALUE(MID(IFERROR(TRIM(INDEX($A365:$AJ365,MATCH(Lists!$L$15,$A$1:$AJ$1,0))&amp;""),""),6,2)),VALUE(MID(IFERROR(TRIM(INDEX($A365:$AJ365,MATCH(Lists!$L$15,$A$1:$AJ$1,0))&amp;""),""),9,2)))+TIME(VALUE(MID(IFERROR(TRIM(INDEX($A365:$AJ365,MATCH(Lists!$L$15,$A$1:$AJ$1,0))&amp;""),""),12,2)),VALUE(MID(IFERROR(TRIM(INDEX($A365:$AJ365,MATCH(Lists!$L$15,$A$1:$AJ$1,0))&amp;""),""),15,2)),VALUE(MID(IFERROR(TRIM(INDEX($A365:$AJ365,MATCH(Lists!$L$15,$A$1:$AJ$1,0))&amp;""),""),18,2)))),""))</f>
        <v/>
      </c>
      <c r="BH365" s="22">
        <f>IF(AT365="","",IF(AL365="","New",AL365))</f>
        <v/>
      </c>
      <c r="BI365" s="22">
        <f>IF(AT365="",0,IF(OR(BH365="Hired",BH365="Not now"),0,1))</f>
        <v/>
      </c>
      <c r="BJ365" s="22">
        <f>IF(AT365="","",IF(COUNTIF(AN365:AQ365,"No")&gt;0,"Has a No",IF(COUNTIF(AN365:AQ365,"Yes")=4,"All yes","Still checking")))</f>
        <v/>
      </c>
      <c r="BK365" s="22">
        <f>IF(AT365="","",IF(AND(BH365="New",NOT(ISNUMBER(AM365)),ISNUMBER(BG365)),IF(Pipeline!$M$14-INT(BG365)&gt;Pipeline!$M$15,"Reply due",""),""))</f>
        <v/>
      </c>
      <c r="BL365" s="22">
        <f>IF(AT365="","",IF(AND(ISNUMBER(AM365),ISNUMBER(BG365)),MAX(0,AM365-INT(BG365)),""))</f>
        <v/>
      </c>
      <c r="BM365" s="22">
        <f>IF(BI365=0,0,IF(AND(OR('Shift match'!$B$5="",ISNUMBER(SEARCH('Shift match'!$B$5,AY365))),OR('Shift match'!$B$6="",ISNUMBER(SEARCH('Shift match'!$B$6,BA365)))),1,0))</f>
        <v/>
      </c>
      <c r="BN365" s="22">
        <f>IF(BM365=1,SUM($BM$2:BM365),"")</f>
        <v/>
      </c>
      <c r="BO365" s="22">
        <f>IF(AT365="",0,IF(AX365="",0,IF(COUNTIF($AX$2:AX365,AX365)=1,1,0)))</f>
        <v/>
      </c>
      <c r="BP365" s="22">
        <f>IF(BO365=1,SUM($BO$2:BO365),"")</f>
        <v/>
      </c>
    </row>
    <row r="366">
      <c r="AK366" s="19" t="n"/>
      <c r="AL366" s="24" t="n"/>
      <c r="AM366" s="25" t="n"/>
      <c r="AN366" s="24" t="n"/>
      <c r="AO366" s="24" t="n"/>
      <c r="AP366" s="24" t="n"/>
      <c r="AQ366" s="24" t="n"/>
      <c r="AR366" s="24" t="n"/>
      <c r="AS366" s="19" t="n"/>
      <c r="AT366" s="22">
        <f>IFERROR(TRIM(INDEX($A366:$AJ366,MATCH(Lists!$L$2,$A$1:$AJ$1,0))&amp;""),"")</f>
        <v/>
      </c>
      <c r="AU366" s="22">
        <f>IF(AT366="","",IFERROR(TRIM(INDEX($A366:$AJ366,MATCH(Lists!$L$3,$A$1:$AJ$1,0))&amp;""),""))</f>
        <v/>
      </c>
      <c r="AV366" s="22">
        <f>IF(AT366="","",LOWER(IFERROR(TRIM(INDEX($A366:$AJ366,MATCH(Lists!$L$4,$A$1:$AJ$1,0))&amp;""),"")))</f>
        <v/>
      </c>
      <c r="AW366" s="22">
        <f>IF(AT366="","",IFERROR(TRIM(INDEX($A366:$AJ366,MATCH(Lists!$L$5,$A$1:$AJ$1,0))&amp;""),""))</f>
        <v/>
      </c>
      <c r="AX366" s="22">
        <f>IF(AT366="","",IFERROR(TRIM(INDEX($A366:$AJ366,MATCH(Lists!$L$6,$A$1:$AJ$1,0))&amp;""),""))</f>
        <v/>
      </c>
      <c r="AY366" s="22">
        <f>IF(AT366="","",IFERROR(TRIM(INDEX($A366:$AJ366,MATCH(Lists!$L$7,$A$1:$AJ$1,0))&amp;""),""))</f>
        <v/>
      </c>
      <c r="AZ366" s="22">
        <f>IF(AT366="","",IFERROR(TRIM(INDEX($A366:$AJ366,MATCH(Lists!$L$8,$A$1:$AJ$1,0))&amp;""),""))</f>
        <v/>
      </c>
      <c r="BA366" s="22">
        <f>IF(AT366="","",IFERROR(TRIM(INDEX($A366:$AJ366,MATCH(Lists!$L$9,$A$1:$AJ$1,0))&amp;""),""))</f>
        <v/>
      </c>
      <c r="BB366" s="22">
        <f>IF(AT366="","",IFERROR(TRIM(INDEX($A366:$AJ366,MATCH(Lists!$L$10,$A$1:$AJ$1,0))&amp;""),""))</f>
        <v/>
      </c>
      <c r="BC366" s="22">
        <f>IF(AT366="","",IFERROR(TRIM(INDEX($A366:$AJ366,MATCH(Lists!$L$11,$A$1:$AJ$1,0))&amp;""),""))</f>
        <v/>
      </c>
      <c r="BD366" s="22">
        <f>IF(AT366="","",IFERROR(TRIM(INDEX($A366:$AJ366,MATCH(Lists!$L$12,$A$1:$AJ$1,0))&amp;""),""))</f>
        <v/>
      </c>
      <c r="BE366" s="23">
        <f>IF(AT366="","",IFERROR(IF(TRIM(INDEX($A366:$AJ366,MATCH(Lists!$L$13,$A$1:$AJ$1,0))&amp;"")="","",IF(ISNUMBER(INDEX($A366:$AJ366,MATCH(Lists!$L$13,$A$1:$AJ$1,0))),INT(INDEX($A366:$AJ366,MATCH(Lists!$L$13,$A$1:$AJ$1,0))),DATE(VALUE(LEFT(INDEX($A366:$AJ366,MATCH(Lists!$L$13,$A$1:$AJ$1,0)),4)),VALUE(MID(INDEX($A366:$AJ366,MATCH(Lists!$L$13,$A$1:$AJ$1,0)),6,2)),VALUE(MID(INDEX($A366:$AJ366,MATCH(Lists!$L$13,$A$1:$AJ$1,0)),9,2))))),""))</f>
        <v/>
      </c>
      <c r="BF366" s="22">
        <f>IF(AT366="","",IFERROR(TRIM(INDEX($A366:$AJ366,MATCH(Lists!$L$14,$A$1:$AJ$1,0))&amp;""),""))</f>
        <v/>
      </c>
      <c r="BG366" s="23">
        <f>IF(AT366="","",IFERROR(IF(ISNUMBER(INDEX($A366:$AJ366,MATCH(Lists!$L$15,$A$1:$AJ$1,0))),INDEX($A366:$AJ366,MATCH(Lists!$L$15,$A$1:$AJ$1,0)),DATE(VALUE(LEFT(IFERROR(TRIM(INDEX($A366:$AJ366,MATCH(Lists!$L$15,$A$1:$AJ$1,0))&amp;""),""),4)),VALUE(MID(IFERROR(TRIM(INDEX($A366:$AJ366,MATCH(Lists!$L$15,$A$1:$AJ$1,0))&amp;""),""),6,2)),VALUE(MID(IFERROR(TRIM(INDEX($A366:$AJ366,MATCH(Lists!$L$15,$A$1:$AJ$1,0))&amp;""),""),9,2)))+TIME(VALUE(MID(IFERROR(TRIM(INDEX($A366:$AJ366,MATCH(Lists!$L$15,$A$1:$AJ$1,0))&amp;""),""),12,2)),VALUE(MID(IFERROR(TRIM(INDEX($A366:$AJ366,MATCH(Lists!$L$15,$A$1:$AJ$1,0))&amp;""),""),15,2)),VALUE(MID(IFERROR(TRIM(INDEX($A366:$AJ366,MATCH(Lists!$L$15,$A$1:$AJ$1,0))&amp;""),""),18,2)))),""))</f>
        <v/>
      </c>
      <c r="BH366" s="22">
        <f>IF(AT366="","",IF(AL366="","New",AL366))</f>
        <v/>
      </c>
      <c r="BI366" s="22">
        <f>IF(AT366="",0,IF(OR(BH366="Hired",BH366="Not now"),0,1))</f>
        <v/>
      </c>
      <c r="BJ366" s="22">
        <f>IF(AT366="","",IF(COUNTIF(AN366:AQ366,"No")&gt;0,"Has a No",IF(COUNTIF(AN366:AQ366,"Yes")=4,"All yes","Still checking")))</f>
        <v/>
      </c>
      <c r="BK366" s="22">
        <f>IF(AT366="","",IF(AND(BH366="New",NOT(ISNUMBER(AM366)),ISNUMBER(BG366)),IF(Pipeline!$M$14-INT(BG366)&gt;Pipeline!$M$15,"Reply due",""),""))</f>
        <v/>
      </c>
      <c r="BL366" s="22">
        <f>IF(AT366="","",IF(AND(ISNUMBER(AM366),ISNUMBER(BG366)),MAX(0,AM366-INT(BG366)),""))</f>
        <v/>
      </c>
      <c r="BM366" s="22">
        <f>IF(BI366=0,0,IF(AND(OR('Shift match'!$B$5="",ISNUMBER(SEARCH('Shift match'!$B$5,AY366))),OR('Shift match'!$B$6="",ISNUMBER(SEARCH('Shift match'!$B$6,BA366)))),1,0))</f>
        <v/>
      </c>
      <c r="BN366" s="22">
        <f>IF(BM366=1,SUM($BM$2:BM366),"")</f>
        <v/>
      </c>
      <c r="BO366" s="22">
        <f>IF(AT366="",0,IF(AX366="",0,IF(COUNTIF($AX$2:AX366,AX366)=1,1,0)))</f>
        <v/>
      </c>
      <c r="BP366" s="22">
        <f>IF(BO366=1,SUM($BO$2:BO366),"")</f>
        <v/>
      </c>
    </row>
    <row r="367">
      <c r="AK367" s="19" t="n"/>
      <c r="AL367" s="24" t="n"/>
      <c r="AM367" s="25" t="n"/>
      <c r="AN367" s="24" t="n"/>
      <c r="AO367" s="24" t="n"/>
      <c r="AP367" s="24" t="n"/>
      <c r="AQ367" s="24" t="n"/>
      <c r="AR367" s="24" t="n"/>
      <c r="AS367" s="19" t="n"/>
      <c r="AT367" s="22">
        <f>IFERROR(TRIM(INDEX($A367:$AJ367,MATCH(Lists!$L$2,$A$1:$AJ$1,0))&amp;""),"")</f>
        <v/>
      </c>
      <c r="AU367" s="22">
        <f>IF(AT367="","",IFERROR(TRIM(INDEX($A367:$AJ367,MATCH(Lists!$L$3,$A$1:$AJ$1,0))&amp;""),""))</f>
        <v/>
      </c>
      <c r="AV367" s="22">
        <f>IF(AT367="","",LOWER(IFERROR(TRIM(INDEX($A367:$AJ367,MATCH(Lists!$L$4,$A$1:$AJ$1,0))&amp;""),"")))</f>
        <v/>
      </c>
      <c r="AW367" s="22">
        <f>IF(AT367="","",IFERROR(TRIM(INDEX($A367:$AJ367,MATCH(Lists!$L$5,$A$1:$AJ$1,0))&amp;""),""))</f>
        <v/>
      </c>
      <c r="AX367" s="22">
        <f>IF(AT367="","",IFERROR(TRIM(INDEX($A367:$AJ367,MATCH(Lists!$L$6,$A$1:$AJ$1,0))&amp;""),""))</f>
        <v/>
      </c>
      <c r="AY367" s="22">
        <f>IF(AT367="","",IFERROR(TRIM(INDEX($A367:$AJ367,MATCH(Lists!$L$7,$A$1:$AJ$1,0))&amp;""),""))</f>
        <v/>
      </c>
      <c r="AZ367" s="22">
        <f>IF(AT367="","",IFERROR(TRIM(INDEX($A367:$AJ367,MATCH(Lists!$L$8,$A$1:$AJ$1,0))&amp;""),""))</f>
        <v/>
      </c>
      <c r="BA367" s="22">
        <f>IF(AT367="","",IFERROR(TRIM(INDEX($A367:$AJ367,MATCH(Lists!$L$9,$A$1:$AJ$1,0))&amp;""),""))</f>
        <v/>
      </c>
      <c r="BB367" s="22">
        <f>IF(AT367="","",IFERROR(TRIM(INDEX($A367:$AJ367,MATCH(Lists!$L$10,$A$1:$AJ$1,0))&amp;""),""))</f>
        <v/>
      </c>
      <c r="BC367" s="22">
        <f>IF(AT367="","",IFERROR(TRIM(INDEX($A367:$AJ367,MATCH(Lists!$L$11,$A$1:$AJ$1,0))&amp;""),""))</f>
        <v/>
      </c>
      <c r="BD367" s="22">
        <f>IF(AT367="","",IFERROR(TRIM(INDEX($A367:$AJ367,MATCH(Lists!$L$12,$A$1:$AJ$1,0))&amp;""),""))</f>
        <v/>
      </c>
      <c r="BE367" s="23">
        <f>IF(AT367="","",IFERROR(IF(TRIM(INDEX($A367:$AJ367,MATCH(Lists!$L$13,$A$1:$AJ$1,0))&amp;"")="","",IF(ISNUMBER(INDEX($A367:$AJ367,MATCH(Lists!$L$13,$A$1:$AJ$1,0))),INT(INDEX($A367:$AJ367,MATCH(Lists!$L$13,$A$1:$AJ$1,0))),DATE(VALUE(LEFT(INDEX($A367:$AJ367,MATCH(Lists!$L$13,$A$1:$AJ$1,0)),4)),VALUE(MID(INDEX($A367:$AJ367,MATCH(Lists!$L$13,$A$1:$AJ$1,0)),6,2)),VALUE(MID(INDEX($A367:$AJ367,MATCH(Lists!$L$13,$A$1:$AJ$1,0)),9,2))))),""))</f>
        <v/>
      </c>
      <c r="BF367" s="22">
        <f>IF(AT367="","",IFERROR(TRIM(INDEX($A367:$AJ367,MATCH(Lists!$L$14,$A$1:$AJ$1,0))&amp;""),""))</f>
        <v/>
      </c>
      <c r="BG367" s="23">
        <f>IF(AT367="","",IFERROR(IF(ISNUMBER(INDEX($A367:$AJ367,MATCH(Lists!$L$15,$A$1:$AJ$1,0))),INDEX($A367:$AJ367,MATCH(Lists!$L$15,$A$1:$AJ$1,0)),DATE(VALUE(LEFT(IFERROR(TRIM(INDEX($A367:$AJ367,MATCH(Lists!$L$15,$A$1:$AJ$1,0))&amp;""),""),4)),VALUE(MID(IFERROR(TRIM(INDEX($A367:$AJ367,MATCH(Lists!$L$15,$A$1:$AJ$1,0))&amp;""),""),6,2)),VALUE(MID(IFERROR(TRIM(INDEX($A367:$AJ367,MATCH(Lists!$L$15,$A$1:$AJ$1,0))&amp;""),""),9,2)))+TIME(VALUE(MID(IFERROR(TRIM(INDEX($A367:$AJ367,MATCH(Lists!$L$15,$A$1:$AJ$1,0))&amp;""),""),12,2)),VALUE(MID(IFERROR(TRIM(INDEX($A367:$AJ367,MATCH(Lists!$L$15,$A$1:$AJ$1,0))&amp;""),""),15,2)),VALUE(MID(IFERROR(TRIM(INDEX($A367:$AJ367,MATCH(Lists!$L$15,$A$1:$AJ$1,0))&amp;""),""),18,2)))),""))</f>
        <v/>
      </c>
      <c r="BH367" s="22">
        <f>IF(AT367="","",IF(AL367="","New",AL367))</f>
        <v/>
      </c>
      <c r="BI367" s="22">
        <f>IF(AT367="",0,IF(OR(BH367="Hired",BH367="Not now"),0,1))</f>
        <v/>
      </c>
      <c r="BJ367" s="22">
        <f>IF(AT367="","",IF(COUNTIF(AN367:AQ367,"No")&gt;0,"Has a No",IF(COUNTIF(AN367:AQ367,"Yes")=4,"All yes","Still checking")))</f>
        <v/>
      </c>
      <c r="BK367" s="22">
        <f>IF(AT367="","",IF(AND(BH367="New",NOT(ISNUMBER(AM367)),ISNUMBER(BG367)),IF(Pipeline!$M$14-INT(BG367)&gt;Pipeline!$M$15,"Reply due",""),""))</f>
        <v/>
      </c>
      <c r="BL367" s="22">
        <f>IF(AT367="","",IF(AND(ISNUMBER(AM367),ISNUMBER(BG367)),MAX(0,AM367-INT(BG367)),""))</f>
        <v/>
      </c>
      <c r="BM367" s="22">
        <f>IF(BI367=0,0,IF(AND(OR('Shift match'!$B$5="",ISNUMBER(SEARCH('Shift match'!$B$5,AY367))),OR('Shift match'!$B$6="",ISNUMBER(SEARCH('Shift match'!$B$6,BA367)))),1,0))</f>
        <v/>
      </c>
      <c r="BN367" s="22">
        <f>IF(BM367=1,SUM($BM$2:BM367),"")</f>
        <v/>
      </c>
      <c r="BO367" s="22">
        <f>IF(AT367="",0,IF(AX367="",0,IF(COUNTIF($AX$2:AX367,AX367)=1,1,0)))</f>
        <v/>
      </c>
      <c r="BP367" s="22">
        <f>IF(BO367=1,SUM($BO$2:BO367),"")</f>
        <v/>
      </c>
    </row>
    <row r="368">
      <c r="AK368" s="19" t="n"/>
      <c r="AL368" s="24" t="n"/>
      <c r="AM368" s="25" t="n"/>
      <c r="AN368" s="24" t="n"/>
      <c r="AO368" s="24" t="n"/>
      <c r="AP368" s="24" t="n"/>
      <c r="AQ368" s="24" t="n"/>
      <c r="AR368" s="24" t="n"/>
      <c r="AS368" s="19" t="n"/>
      <c r="AT368" s="22">
        <f>IFERROR(TRIM(INDEX($A368:$AJ368,MATCH(Lists!$L$2,$A$1:$AJ$1,0))&amp;""),"")</f>
        <v/>
      </c>
      <c r="AU368" s="22">
        <f>IF(AT368="","",IFERROR(TRIM(INDEX($A368:$AJ368,MATCH(Lists!$L$3,$A$1:$AJ$1,0))&amp;""),""))</f>
        <v/>
      </c>
      <c r="AV368" s="22">
        <f>IF(AT368="","",LOWER(IFERROR(TRIM(INDEX($A368:$AJ368,MATCH(Lists!$L$4,$A$1:$AJ$1,0))&amp;""),"")))</f>
        <v/>
      </c>
      <c r="AW368" s="22">
        <f>IF(AT368="","",IFERROR(TRIM(INDEX($A368:$AJ368,MATCH(Lists!$L$5,$A$1:$AJ$1,0))&amp;""),""))</f>
        <v/>
      </c>
      <c r="AX368" s="22">
        <f>IF(AT368="","",IFERROR(TRIM(INDEX($A368:$AJ368,MATCH(Lists!$L$6,$A$1:$AJ$1,0))&amp;""),""))</f>
        <v/>
      </c>
      <c r="AY368" s="22">
        <f>IF(AT368="","",IFERROR(TRIM(INDEX($A368:$AJ368,MATCH(Lists!$L$7,$A$1:$AJ$1,0))&amp;""),""))</f>
        <v/>
      </c>
      <c r="AZ368" s="22">
        <f>IF(AT368="","",IFERROR(TRIM(INDEX($A368:$AJ368,MATCH(Lists!$L$8,$A$1:$AJ$1,0))&amp;""),""))</f>
        <v/>
      </c>
      <c r="BA368" s="22">
        <f>IF(AT368="","",IFERROR(TRIM(INDEX($A368:$AJ368,MATCH(Lists!$L$9,$A$1:$AJ$1,0))&amp;""),""))</f>
        <v/>
      </c>
      <c r="BB368" s="22">
        <f>IF(AT368="","",IFERROR(TRIM(INDEX($A368:$AJ368,MATCH(Lists!$L$10,$A$1:$AJ$1,0))&amp;""),""))</f>
        <v/>
      </c>
      <c r="BC368" s="22">
        <f>IF(AT368="","",IFERROR(TRIM(INDEX($A368:$AJ368,MATCH(Lists!$L$11,$A$1:$AJ$1,0))&amp;""),""))</f>
        <v/>
      </c>
      <c r="BD368" s="22">
        <f>IF(AT368="","",IFERROR(TRIM(INDEX($A368:$AJ368,MATCH(Lists!$L$12,$A$1:$AJ$1,0))&amp;""),""))</f>
        <v/>
      </c>
      <c r="BE368" s="23">
        <f>IF(AT368="","",IFERROR(IF(TRIM(INDEX($A368:$AJ368,MATCH(Lists!$L$13,$A$1:$AJ$1,0))&amp;"")="","",IF(ISNUMBER(INDEX($A368:$AJ368,MATCH(Lists!$L$13,$A$1:$AJ$1,0))),INT(INDEX($A368:$AJ368,MATCH(Lists!$L$13,$A$1:$AJ$1,0))),DATE(VALUE(LEFT(INDEX($A368:$AJ368,MATCH(Lists!$L$13,$A$1:$AJ$1,0)),4)),VALUE(MID(INDEX($A368:$AJ368,MATCH(Lists!$L$13,$A$1:$AJ$1,0)),6,2)),VALUE(MID(INDEX($A368:$AJ368,MATCH(Lists!$L$13,$A$1:$AJ$1,0)),9,2))))),""))</f>
        <v/>
      </c>
      <c r="BF368" s="22">
        <f>IF(AT368="","",IFERROR(TRIM(INDEX($A368:$AJ368,MATCH(Lists!$L$14,$A$1:$AJ$1,0))&amp;""),""))</f>
        <v/>
      </c>
      <c r="BG368" s="23">
        <f>IF(AT368="","",IFERROR(IF(ISNUMBER(INDEX($A368:$AJ368,MATCH(Lists!$L$15,$A$1:$AJ$1,0))),INDEX($A368:$AJ368,MATCH(Lists!$L$15,$A$1:$AJ$1,0)),DATE(VALUE(LEFT(IFERROR(TRIM(INDEX($A368:$AJ368,MATCH(Lists!$L$15,$A$1:$AJ$1,0))&amp;""),""),4)),VALUE(MID(IFERROR(TRIM(INDEX($A368:$AJ368,MATCH(Lists!$L$15,$A$1:$AJ$1,0))&amp;""),""),6,2)),VALUE(MID(IFERROR(TRIM(INDEX($A368:$AJ368,MATCH(Lists!$L$15,$A$1:$AJ$1,0))&amp;""),""),9,2)))+TIME(VALUE(MID(IFERROR(TRIM(INDEX($A368:$AJ368,MATCH(Lists!$L$15,$A$1:$AJ$1,0))&amp;""),""),12,2)),VALUE(MID(IFERROR(TRIM(INDEX($A368:$AJ368,MATCH(Lists!$L$15,$A$1:$AJ$1,0))&amp;""),""),15,2)),VALUE(MID(IFERROR(TRIM(INDEX($A368:$AJ368,MATCH(Lists!$L$15,$A$1:$AJ$1,0))&amp;""),""),18,2)))),""))</f>
        <v/>
      </c>
      <c r="BH368" s="22">
        <f>IF(AT368="","",IF(AL368="","New",AL368))</f>
        <v/>
      </c>
      <c r="BI368" s="22">
        <f>IF(AT368="",0,IF(OR(BH368="Hired",BH368="Not now"),0,1))</f>
        <v/>
      </c>
      <c r="BJ368" s="22">
        <f>IF(AT368="","",IF(COUNTIF(AN368:AQ368,"No")&gt;0,"Has a No",IF(COUNTIF(AN368:AQ368,"Yes")=4,"All yes","Still checking")))</f>
        <v/>
      </c>
      <c r="BK368" s="22">
        <f>IF(AT368="","",IF(AND(BH368="New",NOT(ISNUMBER(AM368)),ISNUMBER(BG368)),IF(Pipeline!$M$14-INT(BG368)&gt;Pipeline!$M$15,"Reply due",""),""))</f>
        <v/>
      </c>
      <c r="BL368" s="22">
        <f>IF(AT368="","",IF(AND(ISNUMBER(AM368),ISNUMBER(BG368)),MAX(0,AM368-INT(BG368)),""))</f>
        <v/>
      </c>
      <c r="BM368" s="22">
        <f>IF(BI368=0,0,IF(AND(OR('Shift match'!$B$5="",ISNUMBER(SEARCH('Shift match'!$B$5,AY368))),OR('Shift match'!$B$6="",ISNUMBER(SEARCH('Shift match'!$B$6,BA368)))),1,0))</f>
        <v/>
      </c>
      <c r="BN368" s="22">
        <f>IF(BM368=1,SUM($BM$2:BM368),"")</f>
        <v/>
      </c>
      <c r="BO368" s="22">
        <f>IF(AT368="",0,IF(AX368="",0,IF(COUNTIF($AX$2:AX368,AX368)=1,1,0)))</f>
        <v/>
      </c>
      <c r="BP368" s="22">
        <f>IF(BO368=1,SUM($BO$2:BO368),"")</f>
        <v/>
      </c>
    </row>
    <row r="369">
      <c r="AK369" s="19" t="n"/>
      <c r="AL369" s="24" t="n"/>
      <c r="AM369" s="25" t="n"/>
      <c r="AN369" s="24" t="n"/>
      <c r="AO369" s="24" t="n"/>
      <c r="AP369" s="24" t="n"/>
      <c r="AQ369" s="24" t="n"/>
      <c r="AR369" s="24" t="n"/>
      <c r="AS369" s="19" t="n"/>
      <c r="AT369" s="22">
        <f>IFERROR(TRIM(INDEX($A369:$AJ369,MATCH(Lists!$L$2,$A$1:$AJ$1,0))&amp;""),"")</f>
        <v/>
      </c>
      <c r="AU369" s="22">
        <f>IF(AT369="","",IFERROR(TRIM(INDEX($A369:$AJ369,MATCH(Lists!$L$3,$A$1:$AJ$1,0))&amp;""),""))</f>
        <v/>
      </c>
      <c r="AV369" s="22">
        <f>IF(AT369="","",LOWER(IFERROR(TRIM(INDEX($A369:$AJ369,MATCH(Lists!$L$4,$A$1:$AJ$1,0))&amp;""),"")))</f>
        <v/>
      </c>
      <c r="AW369" s="22">
        <f>IF(AT369="","",IFERROR(TRIM(INDEX($A369:$AJ369,MATCH(Lists!$L$5,$A$1:$AJ$1,0))&amp;""),""))</f>
        <v/>
      </c>
      <c r="AX369" s="22">
        <f>IF(AT369="","",IFERROR(TRIM(INDEX($A369:$AJ369,MATCH(Lists!$L$6,$A$1:$AJ$1,0))&amp;""),""))</f>
        <v/>
      </c>
      <c r="AY369" s="22">
        <f>IF(AT369="","",IFERROR(TRIM(INDEX($A369:$AJ369,MATCH(Lists!$L$7,$A$1:$AJ$1,0))&amp;""),""))</f>
        <v/>
      </c>
      <c r="AZ369" s="22">
        <f>IF(AT369="","",IFERROR(TRIM(INDEX($A369:$AJ369,MATCH(Lists!$L$8,$A$1:$AJ$1,0))&amp;""),""))</f>
        <v/>
      </c>
      <c r="BA369" s="22">
        <f>IF(AT369="","",IFERROR(TRIM(INDEX($A369:$AJ369,MATCH(Lists!$L$9,$A$1:$AJ$1,0))&amp;""),""))</f>
        <v/>
      </c>
      <c r="BB369" s="22">
        <f>IF(AT369="","",IFERROR(TRIM(INDEX($A369:$AJ369,MATCH(Lists!$L$10,$A$1:$AJ$1,0))&amp;""),""))</f>
        <v/>
      </c>
      <c r="BC369" s="22">
        <f>IF(AT369="","",IFERROR(TRIM(INDEX($A369:$AJ369,MATCH(Lists!$L$11,$A$1:$AJ$1,0))&amp;""),""))</f>
        <v/>
      </c>
      <c r="BD369" s="22">
        <f>IF(AT369="","",IFERROR(TRIM(INDEX($A369:$AJ369,MATCH(Lists!$L$12,$A$1:$AJ$1,0))&amp;""),""))</f>
        <v/>
      </c>
      <c r="BE369" s="23">
        <f>IF(AT369="","",IFERROR(IF(TRIM(INDEX($A369:$AJ369,MATCH(Lists!$L$13,$A$1:$AJ$1,0))&amp;"")="","",IF(ISNUMBER(INDEX($A369:$AJ369,MATCH(Lists!$L$13,$A$1:$AJ$1,0))),INT(INDEX($A369:$AJ369,MATCH(Lists!$L$13,$A$1:$AJ$1,0))),DATE(VALUE(LEFT(INDEX($A369:$AJ369,MATCH(Lists!$L$13,$A$1:$AJ$1,0)),4)),VALUE(MID(INDEX($A369:$AJ369,MATCH(Lists!$L$13,$A$1:$AJ$1,0)),6,2)),VALUE(MID(INDEX($A369:$AJ369,MATCH(Lists!$L$13,$A$1:$AJ$1,0)),9,2))))),""))</f>
        <v/>
      </c>
      <c r="BF369" s="22">
        <f>IF(AT369="","",IFERROR(TRIM(INDEX($A369:$AJ369,MATCH(Lists!$L$14,$A$1:$AJ$1,0))&amp;""),""))</f>
        <v/>
      </c>
      <c r="BG369" s="23">
        <f>IF(AT369="","",IFERROR(IF(ISNUMBER(INDEX($A369:$AJ369,MATCH(Lists!$L$15,$A$1:$AJ$1,0))),INDEX($A369:$AJ369,MATCH(Lists!$L$15,$A$1:$AJ$1,0)),DATE(VALUE(LEFT(IFERROR(TRIM(INDEX($A369:$AJ369,MATCH(Lists!$L$15,$A$1:$AJ$1,0))&amp;""),""),4)),VALUE(MID(IFERROR(TRIM(INDEX($A369:$AJ369,MATCH(Lists!$L$15,$A$1:$AJ$1,0))&amp;""),""),6,2)),VALUE(MID(IFERROR(TRIM(INDEX($A369:$AJ369,MATCH(Lists!$L$15,$A$1:$AJ$1,0))&amp;""),""),9,2)))+TIME(VALUE(MID(IFERROR(TRIM(INDEX($A369:$AJ369,MATCH(Lists!$L$15,$A$1:$AJ$1,0))&amp;""),""),12,2)),VALUE(MID(IFERROR(TRIM(INDEX($A369:$AJ369,MATCH(Lists!$L$15,$A$1:$AJ$1,0))&amp;""),""),15,2)),VALUE(MID(IFERROR(TRIM(INDEX($A369:$AJ369,MATCH(Lists!$L$15,$A$1:$AJ$1,0))&amp;""),""),18,2)))),""))</f>
        <v/>
      </c>
      <c r="BH369" s="22">
        <f>IF(AT369="","",IF(AL369="","New",AL369))</f>
        <v/>
      </c>
      <c r="BI369" s="22">
        <f>IF(AT369="",0,IF(OR(BH369="Hired",BH369="Not now"),0,1))</f>
        <v/>
      </c>
      <c r="BJ369" s="22">
        <f>IF(AT369="","",IF(COUNTIF(AN369:AQ369,"No")&gt;0,"Has a No",IF(COUNTIF(AN369:AQ369,"Yes")=4,"All yes","Still checking")))</f>
        <v/>
      </c>
      <c r="BK369" s="22">
        <f>IF(AT369="","",IF(AND(BH369="New",NOT(ISNUMBER(AM369)),ISNUMBER(BG369)),IF(Pipeline!$M$14-INT(BG369)&gt;Pipeline!$M$15,"Reply due",""),""))</f>
        <v/>
      </c>
      <c r="BL369" s="22">
        <f>IF(AT369="","",IF(AND(ISNUMBER(AM369),ISNUMBER(BG369)),MAX(0,AM369-INT(BG369)),""))</f>
        <v/>
      </c>
      <c r="BM369" s="22">
        <f>IF(BI369=0,0,IF(AND(OR('Shift match'!$B$5="",ISNUMBER(SEARCH('Shift match'!$B$5,AY369))),OR('Shift match'!$B$6="",ISNUMBER(SEARCH('Shift match'!$B$6,BA369)))),1,0))</f>
        <v/>
      </c>
      <c r="BN369" s="22">
        <f>IF(BM369=1,SUM($BM$2:BM369),"")</f>
        <v/>
      </c>
      <c r="BO369" s="22">
        <f>IF(AT369="",0,IF(AX369="",0,IF(COUNTIF($AX$2:AX369,AX369)=1,1,0)))</f>
        <v/>
      </c>
      <c r="BP369" s="22">
        <f>IF(BO369=1,SUM($BO$2:BO369),"")</f>
        <v/>
      </c>
    </row>
    <row r="370">
      <c r="AK370" s="19" t="n"/>
      <c r="AL370" s="24" t="n"/>
      <c r="AM370" s="25" t="n"/>
      <c r="AN370" s="24" t="n"/>
      <c r="AO370" s="24" t="n"/>
      <c r="AP370" s="24" t="n"/>
      <c r="AQ370" s="24" t="n"/>
      <c r="AR370" s="24" t="n"/>
      <c r="AS370" s="19" t="n"/>
      <c r="AT370" s="22">
        <f>IFERROR(TRIM(INDEX($A370:$AJ370,MATCH(Lists!$L$2,$A$1:$AJ$1,0))&amp;""),"")</f>
        <v/>
      </c>
      <c r="AU370" s="22">
        <f>IF(AT370="","",IFERROR(TRIM(INDEX($A370:$AJ370,MATCH(Lists!$L$3,$A$1:$AJ$1,0))&amp;""),""))</f>
        <v/>
      </c>
      <c r="AV370" s="22">
        <f>IF(AT370="","",LOWER(IFERROR(TRIM(INDEX($A370:$AJ370,MATCH(Lists!$L$4,$A$1:$AJ$1,0))&amp;""),"")))</f>
        <v/>
      </c>
      <c r="AW370" s="22">
        <f>IF(AT370="","",IFERROR(TRIM(INDEX($A370:$AJ370,MATCH(Lists!$L$5,$A$1:$AJ$1,0))&amp;""),""))</f>
        <v/>
      </c>
      <c r="AX370" s="22">
        <f>IF(AT370="","",IFERROR(TRIM(INDEX($A370:$AJ370,MATCH(Lists!$L$6,$A$1:$AJ$1,0))&amp;""),""))</f>
        <v/>
      </c>
      <c r="AY370" s="22">
        <f>IF(AT370="","",IFERROR(TRIM(INDEX($A370:$AJ370,MATCH(Lists!$L$7,$A$1:$AJ$1,0))&amp;""),""))</f>
        <v/>
      </c>
      <c r="AZ370" s="22">
        <f>IF(AT370="","",IFERROR(TRIM(INDEX($A370:$AJ370,MATCH(Lists!$L$8,$A$1:$AJ$1,0))&amp;""),""))</f>
        <v/>
      </c>
      <c r="BA370" s="22">
        <f>IF(AT370="","",IFERROR(TRIM(INDEX($A370:$AJ370,MATCH(Lists!$L$9,$A$1:$AJ$1,0))&amp;""),""))</f>
        <v/>
      </c>
      <c r="BB370" s="22">
        <f>IF(AT370="","",IFERROR(TRIM(INDEX($A370:$AJ370,MATCH(Lists!$L$10,$A$1:$AJ$1,0))&amp;""),""))</f>
        <v/>
      </c>
      <c r="BC370" s="22">
        <f>IF(AT370="","",IFERROR(TRIM(INDEX($A370:$AJ370,MATCH(Lists!$L$11,$A$1:$AJ$1,0))&amp;""),""))</f>
        <v/>
      </c>
      <c r="BD370" s="22">
        <f>IF(AT370="","",IFERROR(TRIM(INDEX($A370:$AJ370,MATCH(Lists!$L$12,$A$1:$AJ$1,0))&amp;""),""))</f>
        <v/>
      </c>
      <c r="BE370" s="23">
        <f>IF(AT370="","",IFERROR(IF(TRIM(INDEX($A370:$AJ370,MATCH(Lists!$L$13,$A$1:$AJ$1,0))&amp;"")="","",IF(ISNUMBER(INDEX($A370:$AJ370,MATCH(Lists!$L$13,$A$1:$AJ$1,0))),INT(INDEX($A370:$AJ370,MATCH(Lists!$L$13,$A$1:$AJ$1,0))),DATE(VALUE(LEFT(INDEX($A370:$AJ370,MATCH(Lists!$L$13,$A$1:$AJ$1,0)),4)),VALUE(MID(INDEX($A370:$AJ370,MATCH(Lists!$L$13,$A$1:$AJ$1,0)),6,2)),VALUE(MID(INDEX($A370:$AJ370,MATCH(Lists!$L$13,$A$1:$AJ$1,0)),9,2))))),""))</f>
        <v/>
      </c>
      <c r="BF370" s="22">
        <f>IF(AT370="","",IFERROR(TRIM(INDEX($A370:$AJ370,MATCH(Lists!$L$14,$A$1:$AJ$1,0))&amp;""),""))</f>
        <v/>
      </c>
      <c r="BG370" s="23">
        <f>IF(AT370="","",IFERROR(IF(ISNUMBER(INDEX($A370:$AJ370,MATCH(Lists!$L$15,$A$1:$AJ$1,0))),INDEX($A370:$AJ370,MATCH(Lists!$L$15,$A$1:$AJ$1,0)),DATE(VALUE(LEFT(IFERROR(TRIM(INDEX($A370:$AJ370,MATCH(Lists!$L$15,$A$1:$AJ$1,0))&amp;""),""),4)),VALUE(MID(IFERROR(TRIM(INDEX($A370:$AJ370,MATCH(Lists!$L$15,$A$1:$AJ$1,0))&amp;""),""),6,2)),VALUE(MID(IFERROR(TRIM(INDEX($A370:$AJ370,MATCH(Lists!$L$15,$A$1:$AJ$1,0))&amp;""),""),9,2)))+TIME(VALUE(MID(IFERROR(TRIM(INDEX($A370:$AJ370,MATCH(Lists!$L$15,$A$1:$AJ$1,0))&amp;""),""),12,2)),VALUE(MID(IFERROR(TRIM(INDEX($A370:$AJ370,MATCH(Lists!$L$15,$A$1:$AJ$1,0))&amp;""),""),15,2)),VALUE(MID(IFERROR(TRIM(INDEX($A370:$AJ370,MATCH(Lists!$L$15,$A$1:$AJ$1,0))&amp;""),""),18,2)))),""))</f>
        <v/>
      </c>
      <c r="BH370" s="22">
        <f>IF(AT370="","",IF(AL370="","New",AL370))</f>
        <v/>
      </c>
      <c r="BI370" s="22">
        <f>IF(AT370="",0,IF(OR(BH370="Hired",BH370="Not now"),0,1))</f>
        <v/>
      </c>
      <c r="BJ370" s="22">
        <f>IF(AT370="","",IF(COUNTIF(AN370:AQ370,"No")&gt;0,"Has a No",IF(COUNTIF(AN370:AQ370,"Yes")=4,"All yes","Still checking")))</f>
        <v/>
      </c>
      <c r="BK370" s="22">
        <f>IF(AT370="","",IF(AND(BH370="New",NOT(ISNUMBER(AM370)),ISNUMBER(BG370)),IF(Pipeline!$M$14-INT(BG370)&gt;Pipeline!$M$15,"Reply due",""),""))</f>
        <v/>
      </c>
      <c r="BL370" s="22">
        <f>IF(AT370="","",IF(AND(ISNUMBER(AM370),ISNUMBER(BG370)),MAX(0,AM370-INT(BG370)),""))</f>
        <v/>
      </c>
      <c r="BM370" s="22">
        <f>IF(BI370=0,0,IF(AND(OR('Shift match'!$B$5="",ISNUMBER(SEARCH('Shift match'!$B$5,AY370))),OR('Shift match'!$B$6="",ISNUMBER(SEARCH('Shift match'!$B$6,BA370)))),1,0))</f>
        <v/>
      </c>
      <c r="BN370" s="22">
        <f>IF(BM370=1,SUM($BM$2:BM370),"")</f>
        <v/>
      </c>
      <c r="BO370" s="22">
        <f>IF(AT370="",0,IF(AX370="",0,IF(COUNTIF($AX$2:AX370,AX370)=1,1,0)))</f>
        <v/>
      </c>
      <c r="BP370" s="22">
        <f>IF(BO370=1,SUM($BO$2:BO370),"")</f>
        <v/>
      </c>
    </row>
    <row r="371">
      <c r="AK371" s="19" t="n"/>
      <c r="AL371" s="24" t="n"/>
      <c r="AM371" s="25" t="n"/>
      <c r="AN371" s="24" t="n"/>
      <c r="AO371" s="24" t="n"/>
      <c r="AP371" s="24" t="n"/>
      <c r="AQ371" s="24" t="n"/>
      <c r="AR371" s="24" t="n"/>
      <c r="AS371" s="19" t="n"/>
      <c r="AT371" s="22">
        <f>IFERROR(TRIM(INDEX($A371:$AJ371,MATCH(Lists!$L$2,$A$1:$AJ$1,0))&amp;""),"")</f>
        <v/>
      </c>
      <c r="AU371" s="22">
        <f>IF(AT371="","",IFERROR(TRIM(INDEX($A371:$AJ371,MATCH(Lists!$L$3,$A$1:$AJ$1,0))&amp;""),""))</f>
        <v/>
      </c>
      <c r="AV371" s="22">
        <f>IF(AT371="","",LOWER(IFERROR(TRIM(INDEX($A371:$AJ371,MATCH(Lists!$L$4,$A$1:$AJ$1,0))&amp;""),"")))</f>
        <v/>
      </c>
      <c r="AW371" s="22">
        <f>IF(AT371="","",IFERROR(TRIM(INDEX($A371:$AJ371,MATCH(Lists!$L$5,$A$1:$AJ$1,0))&amp;""),""))</f>
        <v/>
      </c>
      <c r="AX371" s="22">
        <f>IF(AT371="","",IFERROR(TRIM(INDEX($A371:$AJ371,MATCH(Lists!$L$6,$A$1:$AJ$1,0))&amp;""),""))</f>
        <v/>
      </c>
      <c r="AY371" s="22">
        <f>IF(AT371="","",IFERROR(TRIM(INDEX($A371:$AJ371,MATCH(Lists!$L$7,$A$1:$AJ$1,0))&amp;""),""))</f>
        <v/>
      </c>
      <c r="AZ371" s="22">
        <f>IF(AT371="","",IFERROR(TRIM(INDEX($A371:$AJ371,MATCH(Lists!$L$8,$A$1:$AJ$1,0))&amp;""),""))</f>
        <v/>
      </c>
      <c r="BA371" s="22">
        <f>IF(AT371="","",IFERROR(TRIM(INDEX($A371:$AJ371,MATCH(Lists!$L$9,$A$1:$AJ$1,0))&amp;""),""))</f>
        <v/>
      </c>
      <c r="BB371" s="22">
        <f>IF(AT371="","",IFERROR(TRIM(INDEX($A371:$AJ371,MATCH(Lists!$L$10,$A$1:$AJ$1,0))&amp;""),""))</f>
        <v/>
      </c>
      <c r="BC371" s="22">
        <f>IF(AT371="","",IFERROR(TRIM(INDEX($A371:$AJ371,MATCH(Lists!$L$11,$A$1:$AJ$1,0))&amp;""),""))</f>
        <v/>
      </c>
      <c r="BD371" s="22">
        <f>IF(AT371="","",IFERROR(TRIM(INDEX($A371:$AJ371,MATCH(Lists!$L$12,$A$1:$AJ$1,0))&amp;""),""))</f>
        <v/>
      </c>
      <c r="BE371" s="23">
        <f>IF(AT371="","",IFERROR(IF(TRIM(INDEX($A371:$AJ371,MATCH(Lists!$L$13,$A$1:$AJ$1,0))&amp;"")="","",IF(ISNUMBER(INDEX($A371:$AJ371,MATCH(Lists!$L$13,$A$1:$AJ$1,0))),INT(INDEX($A371:$AJ371,MATCH(Lists!$L$13,$A$1:$AJ$1,0))),DATE(VALUE(LEFT(INDEX($A371:$AJ371,MATCH(Lists!$L$13,$A$1:$AJ$1,0)),4)),VALUE(MID(INDEX($A371:$AJ371,MATCH(Lists!$L$13,$A$1:$AJ$1,0)),6,2)),VALUE(MID(INDEX($A371:$AJ371,MATCH(Lists!$L$13,$A$1:$AJ$1,0)),9,2))))),""))</f>
        <v/>
      </c>
      <c r="BF371" s="22">
        <f>IF(AT371="","",IFERROR(TRIM(INDEX($A371:$AJ371,MATCH(Lists!$L$14,$A$1:$AJ$1,0))&amp;""),""))</f>
        <v/>
      </c>
      <c r="BG371" s="23">
        <f>IF(AT371="","",IFERROR(IF(ISNUMBER(INDEX($A371:$AJ371,MATCH(Lists!$L$15,$A$1:$AJ$1,0))),INDEX($A371:$AJ371,MATCH(Lists!$L$15,$A$1:$AJ$1,0)),DATE(VALUE(LEFT(IFERROR(TRIM(INDEX($A371:$AJ371,MATCH(Lists!$L$15,$A$1:$AJ$1,0))&amp;""),""),4)),VALUE(MID(IFERROR(TRIM(INDEX($A371:$AJ371,MATCH(Lists!$L$15,$A$1:$AJ$1,0))&amp;""),""),6,2)),VALUE(MID(IFERROR(TRIM(INDEX($A371:$AJ371,MATCH(Lists!$L$15,$A$1:$AJ$1,0))&amp;""),""),9,2)))+TIME(VALUE(MID(IFERROR(TRIM(INDEX($A371:$AJ371,MATCH(Lists!$L$15,$A$1:$AJ$1,0))&amp;""),""),12,2)),VALUE(MID(IFERROR(TRIM(INDEX($A371:$AJ371,MATCH(Lists!$L$15,$A$1:$AJ$1,0))&amp;""),""),15,2)),VALUE(MID(IFERROR(TRIM(INDEX($A371:$AJ371,MATCH(Lists!$L$15,$A$1:$AJ$1,0))&amp;""),""),18,2)))),""))</f>
        <v/>
      </c>
      <c r="BH371" s="22">
        <f>IF(AT371="","",IF(AL371="","New",AL371))</f>
        <v/>
      </c>
      <c r="BI371" s="22">
        <f>IF(AT371="",0,IF(OR(BH371="Hired",BH371="Not now"),0,1))</f>
        <v/>
      </c>
      <c r="BJ371" s="22">
        <f>IF(AT371="","",IF(COUNTIF(AN371:AQ371,"No")&gt;0,"Has a No",IF(COUNTIF(AN371:AQ371,"Yes")=4,"All yes","Still checking")))</f>
        <v/>
      </c>
      <c r="BK371" s="22">
        <f>IF(AT371="","",IF(AND(BH371="New",NOT(ISNUMBER(AM371)),ISNUMBER(BG371)),IF(Pipeline!$M$14-INT(BG371)&gt;Pipeline!$M$15,"Reply due",""),""))</f>
        <v/>
      </c>
      <c r="BL371" s="22">
        <f>IF(AT371="","",IF(AND(ISNUMBER(AM371),ISNUMBER(BG371)),MAX(0,AM371-INT(BG371)),""))</f>
        <v/>
      </c>
      <c r="BM371" s="22">
        <f>IF(BI371=0,0,IF(AND(OR('Shift match'!$B$5="",ISNUMBER(SEARCH('Shift match'!$B$5,AY371))),OR('Shift match'!$B$6="",ISNUMBER(SEARCH('Shift match'!$B$6,BA371)))),1,0))</f>
        <v/>
      </c>
      <c r="BN371" s="22">
        <f>IF(BM371=1,SUM($BM$2:BM371),"")</f>
        <v/>
      </c>
      <c r="BO371" s="22">
        <f>IF(AT371="",0,IF(AX371="",0,IF(COUNTIF($AX$2:AX371,AX371)=1,1,0)))</f>
        <v/>
      </c>
      <c r="BP371" s="22">
        <f>IF(BO371=1,SUM($BO$2:BO371),"")</f>
        <v/>
      </c>
    </row>
    <row r="372">
      <c r="AK372" s="19" t="n"/>
      <c r="AL372" s="24" t="n"/>
      <c r="AM372" s="25" t="n"/>
      <c r="AN372" s="24" t="n"/>
      <c r="AO372" s="24" t="n"/>
      <c r="AP372" s="24" t="n"/>
      <c r="AQ372" s="24" t="n"/>
      <c r="AR372" s="24" t="n"/>
      <c r="AS372" s="19" t="n"/>
      <c r="AT372" s="22">
        <f>IFERROR(TRIM(INDEX($A372:$AJ372,MATCH(Lists!$L$2,$A$1:$AJ$1,0))&amp;""),"")</f>
        <v/>
      </c>
      <c r="AU372" s="22">
        <f>IF(AT372="","",IFERROR(TRIM(INDEX($A372:$AJ372,MATCH(Lists!$L$3,$A$1:$AJ$1,0))&amp;""),""))</f>
        <v/>
      </c>
      <c r="AV372" s="22">
        <f>IF(AT372="","",LOWER(IFERROR(TRIM(INDEX($A372:$AJ372,MATCH(Lists!$L$4,$A$1:$AJ$1,0))&amp;""),"")))</f>
        <v/>
      </c>
      <c r="AW372" s="22">
        <f>IF(AT372="","",IFERROR(TRIM(INDEX($A372:$AJ372,MATCH(Lists!$L$5,$A$1:$AJ$1,0))&amp;""),""))</f>
        <v/>
      </c>
      <c r="AX372" s="22">
        <f>IF(AT372="","",IFERROR(TRIM(INDEX($A372:$AJ372,MATCH(Lists!$L$6,$A$1:$AJ$1,0))&amp;""),""))</f>
        <v/>
      </c>
      <c r="AY372" s="22">
        <f>IF(AT372="","",IFERROR(TRIM(INDEX($A372:$AJ372,MATCH(Lists!$L$7,$A$1:$AJ$1,0))&amp;""),""))</f>
        <v/>
      </c>
      <c r="AZ372" s="22">
        <f>IF(AT372="","",IFERROR(TRIM(INDEX($A372:$AJ372,MATCH(Lists!$L$8,$A$1:$AJ$1,0))&amp;""),""))</f>
        <v/>
      </c>
      <c r="BA372" s="22">
        <f>IF(AT372="","",IFERROR(TRIM(INDEX($A372:$AJ372,MATCH(Lists!$L$9,$A$1:$AJ$1,0))&amp;""),""))</f>
        <v/>
      </c>
      <c r="BB372" s="22">
        <f>IF(AT372="","",IFERROR(TRIM(INDEX($A372:$AJ372,MATCH(Lists!$L$10,$A$1:$AJ$1,0))&amp;""),""))</f>
        <v/>
      </c>
      <c r="BC372" s="22">
        <f>IF(AT372="","",IFERROR(TRIM(INDEX($A372:$AJ372,MATCH(Lists!$L$11,$A$1:$AJ$1,0))&amp;""),""))</f>
        <v/>
      </c>
      <c r="BD372" s="22">
        <f>IF(AT372="","",IFERROR(TRIM(INDEX($A372:$AJ372,MATCH(Lists!$L$12,$A$1:$AJ$1,0))&amp;""),""))</f>
        <v/>
      </c>
      <c r="BE372" s="23">
        <f>IF(AT372="","",IFERROR(IF(TRIM(INDEX($A372:$AJ372,MATCH(Lists!$L$13,$A$1:$AJ$1,0))&amp;"")="","",IF(ISNUMBER(INDEX($A372:$AJ372,MATCH(Lists!$L$13,$A$1:$AJ$1,0))),INT(INDEX($A372:$AJ372,MATCH(Lists!$L$13,$A$1:$AJ$1,0))),DATE(VALUE(LEFT(INDEX($A372:$AJ372,MATCH(Lists!$L$13,$A$1:$AJ$1,0)),4)),VALUE(MID(INDEX($A372:$AJ372,MATCH(Lists!$L$13,$A$1:$AJ$1,0)),6,2)),VALUE(MID(INDEX($A372:$AJ372,MATCH(Lists!$L$13,$A$1:$AJ$1,0)),9,2))))),""))</f>
        <v/>
      </c>
      <c r="BF372" s="22">
        <f>IF(AT372="","",IFERROR(TRIM(INDEX($A372:$AJ372,MATCH(Lists!$L$14,$A$1:$AJ$1,0))&amp;""),""))</f>
        <v/>
      </c>
      <c r="BG372" s="23">
        <f>IF(AT372="","",IFERROR(IF(ISNUMBER(INDEX($A372:$AJ372,MATCH(Lists!$L$15,$A$1:$AJ$1,0))),INDEX($A372:$AJ372,MATCH(Lists!$L$15,$A$1:$AJ$1,0)),DATE(VALUE(LEFT(IFERROR(TRIM(INDEX($A372:$AJ372,MATCH(Lists!$L$15,$A$1:$AJ$1,0))&amp;""),""),4)),VALUE(MID(IFERROR(TRIM(INDEX($A372:$AJ372,MATCH(Lists!$L$15,$A$1:$AJ$1,0))&amp;""),""),6,2)),VALUE(MID(IFERROR(TRIM(INDEX($A372:$AJ372,MATCH(Lists!$L$15,$A$1:$AJ$1,0))&amp;""),""),9,2)))+TIME(VALUE(MID(IFERROR(TRIM(INDEX($A372:$AJ372,MATCH(Lists!$L$15,$A$1:$AJ$1,0))&amp;""),""),12,2)),VALUE(MID(IFERROR(TRIM(INDEX($A372:$AJ372,MATCH(Lists!$L$15,$A$1:$AJ$1,0))&amp;""),""),15,2)),VALUE(MID(IFERROR(TRIM(INDEX($A372:$AJ372,MATCH(Lists!$L$15,$A$1:$AJ$1,0))&amp;""),""),18,2)))),""))</f>
        <v/>
      </c>
      <c r="BH372" s="22">
        <f>IF(AT372="","",IF(AL372="","New",AL372))</f>
        <v/>
      </c>
      <c r="BI372" s="22">
        <f>IF(AT372="",0,IF(OR(BH372="Hired",BH372="Not now"),0,1))</f>
        <v/>
      </c>
      <c r="BJ372" s="22">
        <f>IF(AT372="","",IF(COUNTIF(AN372:AQ372,"No")&gt;0,"Has a No",IF(COUNTIF(AN372:AQ372,"Yes")=4,"All yes","Still checking")))</f>
        <v/>
      </c>
      <c r="BK372" s="22">
        <f>IF(AT372="","",IF(AND(BH372="New",NOT(ISNUMBER(AM372)),ISNUMBER(BG372)),IF(Pipeline!$M$14-INT(BG372)&gt;Pipeline!$M$15,"Reply due",""),""))</f>
        <v/>
      </c>
      <c r="BL372" s="22">
        <f>IF(AT372="","",IF(AND(ISNUMBER(AM372),ISNUMBER(BG372)),MAX(0,AM372-INT(BG372)),""))</f>
        <v/>
      </c>
      <c r="BM372" s="22">
        <f>IF(BI372=0,0,IF(AND(OR('Shift match'!$B$5="",ISNUMBER(SEARCH('Shift match'!$B$5,AY372))),OR('Shift match'!$B$6="",ISNUMBER(SEARCH('Shift match'!$B$6,BA372)))),1,0))</f>
        <v/>
      </c>
      <c r="BN372" s="22">
        <f>IF(BM372=1,SUM($BM$2:BM372),"")</f>
        <v/>
      </c>
      <c r="BO372" s="22">
        <f>IF(AT372="",0,IF(AX372="",0,IF(COUNTIF($AX$2:AX372,AX372)=1,1,0)))</f>
        <v/>
      </c>
      <c r="BP372" s="22">
        <f>IF(BO372=1,SUM($BO$2:BO372),"")</f>
        <v/>
      </c>
    </row>
    <row r="373">
      <c r="AK373" s="19" t="n"/>
      <c r="AL373" s="24" t="n"/>
      <c r="AM373" s="25" t="n"/>
      <c r="AN373" s="24" t="n"/>
      <c r="AO373" s="24" t="n"/>
      <c r="AP373" s="24" t="n"/>
      <c r="AQ373" s="24" t="n"/>
      <c r="AR373" s="24" t="n"/>
      <c r="AS373" s="19" t="n"/>
      <c r="AT373" s="22">
        <f>IFERROR(TRIM(INDEX($A373:$AJ373,MATCH(Lists!$L$2,$A$1:$AJ$1,0))&amp;""),"")</f>
        <v/>
      </c>
      <c r="AU373" s="22">
        <f>IF(AT373="","",IFERROR(TRIM(INDEX($A373:$AJ373,MATCH(Lists!$L$3,$A$1:$AJ$1,0))&amp;""),""))</f>
        <v/>
      </c>
      <c r="AV373" s="22">
        <f>IF(AT373="","",LOWER(IFERROR(TRIM(INDEX($A373:$AJ373,MATCH(Lists!$L$4,$A$1:$AJ$1,0))&amp;""),"")))</f>
        <v/>
      </c>
      <c r="AW373" s="22">
        <f>IF(AT373="","",IFERROR(TRIM(INDEX($A373:$AJ373,MATCH(Lists!$L$5,$A$1:$AJ$1,0))&amp;""),""))</f>
        <v/>
      </c>
      <c r="AX373" s="22">
        <f>IF(AT373="","",IFERROR(TRIM(INDEX($A373:$AJ373,MATCH(Lists!$L$6,$A$1:$AJ$1,0))&amp;""),""))</f>
        <v/>
      </c>
      <c r="AY373" s="22">
        <f>IF(AT373="","",IFERROR(TRIM(INDEX($A373:$AJ373,MATCH(Lists!$L$7,$A$1:$AJ$1,0))&amp;""),""))</f>
        <v/>
      </c>
      <c r="AZ373" s="22">
        <f>IF(AT373="","",IFERROR(TRIM(INDEX($A373:$AJ373,MATCH(Lists!$L$8,$A$1:$AJ$1,0))&amp;""),""))</f>
        <v/>
      </c>
      <c r="BA373" s="22">
        <f>IF(AT373="","",IFERROR(TRIM(INDEX($A373:$AJ373,MATCH(Lists!$L$9,$A$1:$AJ$1,0))&amp;""),""))</f>
        <v/>
      </c>
      <c r="BB373" s="22">
        <f>IF(AT373="","",IFERROR(TRIM(INDEX($A373:$AJ373,MATCH(Lists!$L$10,$A$1:$AJ$1,0))&amp;""),""))</f>
        <v/>
      </c>
      <c r="BC373" s="22">
        <f>IF(AT373="","",IFERROR(TRIM(INDEX($A373:$AJ373,MATCH(Lists!$L$11,$A$1:$AJ$1,0))&amp;""),""))</f>
        <v/>
      </c>
      <c r="BD373" s="22">
        <f>IF(AT373="","",IFERROR(TRIM(INDEX($A373:$AJ373,MATCH(Lists!$L$12,$A$1:$AJ$1,0))&amp;""),""))</f>
        <v/>
      </c>
      <c r="BE373" s="23">
        <f>IF(AT373="","",IFERROR(IF(TRIM(INDEX($A373:$AJ373,MATCH(Lists!$L$13,$A$1:$AJ$1,0))&amp;"")="","",IF(ISNUMBER(INDEX($A373:$AJ373,MATCH(Lists!$L$13,$A$1:$AJ$1,0))),INT(INDEX($A373:$AJ373,MATCH(Lists!$L$13,$A$1:$AJ$1,0))),DATE(VALUE(LEFT(INDEX($A373:$AJ373,MATCH(Lists!$L$13,$A$1:$AJ$1,0)),4)),VALUE(MID(INDEX($A373:$AJ373,MATCH(Lists!$L$13,$A$1:$AJ$1,0)),6,2)),VALUE(MID(INDEX($A373:$AJ373,MATCH(Lists!$L$13,$A$1:$AJ$1,0)),9,2))))),""))</f>
        <v/>
      </c>
      <c r="BF373" s="22">
        <f>IF(AT373="","",IFERROR(TRIM(INDEX($A373:$AJ373,MATCH(Lists!$L$14,$A$1:$AJ$1,0))&amp;""),""))</f>
        <v/>
      </c>
      <c r="BG373" s="23">
        <f>IF(AT373="","",IFERROR(IF(ISNUMBER(INDEX($A373:$AJ373,MATCH(Lists!$L$15,$A$1:$AJ$1,0))),INDEX($A373:$AJ373,MATCH(Lists!$L$15,$A$1:$AJ$1,0)),DATE(VALUE(LEFT(IFERROR(TRIM(INDEX($A373:$AJ373,MATCH(Lists!$L$15,$A$1:$AJ$1,0))&amp;""),""),4)),VALUE(MID(IFERROR(TRIM(INDEX($A373:$AJ373,MATCH(Lists!$L$15,$A$1:$AJ$1,0))&amp;""),""),6,2)),VALUE(MID(IFERROR(TRIM(INDEX($A373:$AJ373,MATCH(Lists!$L$15,$A$1:$AJ$1,0))&amp;""),""),9,2)))+TIME(VALUE(MID(IFERROR(TRIM(INDEX($A373:$AJ373,MATCH(Lists!$L$15,$A$1:$AJ$1,0))&amp;""),""),12,2)),VALUE(MID(IFERROR(TRIM(INDEX($A373:$AJ373,MATCH(Lists!$L$15,$A$1:$AJ$1,0))&amp;""),""),15,2)),VALUE(MID(IFERROR(TRIM(INDEX($A373:$AJ373,MATCH(Lists!$L$15,$A$1:$AJ$1,0))&amp;""),""),18,2)))),""))</f>
        <v/>
      </c>
      <c r="BH373" s="22">
        <f>IF(AT373="","",IF(AL373="","New",AL373))</f>
        <v/>
      </c>
      <c r="BI373" s="22">
        <f>IF(AT373="",0,IF(OR(BH373="Hired",BH373="Not now"),0,1))</f>
        <v/>
      </c>
      <c r="BJ373" s="22">
        <f>IF(AT373="","",IF(COUNTIF(AN373:AQ373,"No")&gt;0,"Has a No",IF(COUNTIF(AN373:AQ373,"Yes")=4,"All yes","Still checking")))</f>
        <v/>
      </c>
      <c r="BK373" s="22">
        <f>IF(AT373="","",IF(AND(BH373="New",NOT(ISNUMBER(AM373)),ISNUMBER(BG373)),IF(Pipeline!$M$14-INT(BG373)&gt;Pipeline!$M$15,"Reply due",""),""))</f>
        <v/>
      </c>
      <c r="BL373" s="22">
        <f>IF(AT373="","",IF(AND(ISNUMBER(AM373),ISNUMBER(BG373)),MAX(0,AM373-INT(BG373)),""))</f>
        <v/>
      </c>
      <c r="BM373" s="22">
        <f>IF(BI373=0,0,IF(AND(OR('Shift match'!$B$5="",ISNUMBER(SEARCH('Shift match'!$B$5,AY373))),OR('Shift match'!$B$6="",ISNUMBER(SEARCH('Shift match'!$B$6,BA373)))),1,0))</f>
        <v/>
      </c>
      <c r="BN373" s="22">
        <f>IF(BM373=1,SUM($BM$2:BM373),"")</f>
        <v/>
      </c>
      <c r="BO373" s="22">
        <f>IF(AT373="",0,IF(AX373="",0,IF(COUNTIF($AX$2:AX373,AX373)=1,1,0)))</f>
        <v/>
      </c>
      <c r="BP373" s="22">
        <f>IF(BO373=1,SUM($BO$2:BO373),"")</f>
        <v/>
      </c>
    </row>
    <row r="374">
      <c r="AK374" s="19" t="n"/>
      <c r="AL374" s="24" t="n"/>
      <c r="AM374" s="25" t="n"/>
      <c r="AN374" s="24" t="n"/>
      <c r="AO374" s="24" t="n"/>
      <c r="AP374" s="24" t="n"/>
      <c r="AQ374" s="24" t="n"/>
      <c r="AR374" s="24" t="n"/>
      <c r="AS374" s="19" t="n"/>
      <c r="AT374" s="22">
        <f>IFERROR(TRIM(INDEX($A374:$AJ374,MATCH(Lists!$L$2,$A$1:$AJ$1,0))&amp;""),"")</f>
        <v/>
      </c>
      <c r="AU374" s="22">
        <f>IF(AT374="","",IFERROR(TRIM(INDEX($A374:$AJ374,MATCH(Lists!$L$3,$A$1:$AJ$1,0))&amp;""),""))</f>
        <v/>
      </c>
      <c r="AV374" s="22">
        <f>IF(AT374="","",LOWER(IFERROR(TRIM(INDEX($A374:$AJ374,MATCH(Lists!$L$4,$A$1:$AJ$1,0))&amp;""),"")))</f>
        <v/>
      </c>
      <c r="AW374" s="22">
        <f>IF(AT374="","",IFERROR(TRIM(INDEX($A374:$AJ374,MATCH(Lists!$L$5,$A$1:$AJ$1,0))&amp;""),""))</f>
        <v/>
      </c>
      <c r="AX374" s="22">
        <f>IF(AT374="","",IFERROR(TRIM(INDEX($A374:$AJ374,MATCH(Lists!$L$6,$A$1:$AJ$1,0))&amp;""),""))</f>
        <v/>
      </c>
      <c r="AY374" s="22">
        <f>IF(AT374="","",IFERROR(TRIM(INDEX($A374:$AJ374,MATCH(Lists!$L$7,$A$1:$AJ$1,0))&amp;""),""))</f>
        <v/>
      </c>
      <c r="AZ374" s="22">
        <f>IF(AT374="","",IFERROR(TRIM(INDEX($A374:$AJ374,MATCH(Lists!$L$8,$A$1:$AJ$1,0))&amp;""),""))</f>
        <v/>
      </c>
      <c r="BA374" s="22">
        <f>IF(AT374="","",IFERROR(TRIM(INDEX($A374:$AJ374,MATCH(Lists!$L$9,$A$1:$AJ$1,0))&amp;""),""))</f>
        <v/>
      </c>
      <c r="BB374" s="22">
        <f>IF(AT374="","",IFERROR(TRIM(INDEX($A374:$AJ374,MATCH(Lists!$L$10,$A$1:$AJ$1,0))&amp;""),""))</f>
        <v/>
      </c>
      <c r="BC374" s="22">
        <f>IF(AT374="","",IFERROR(TRIM(INDEX($A374:$AJ374,MATCH(Lists!$L$11,$A$1:$AJ$1,0))&amp;""),""))</f>
        <v/>
      </c>
      <c r="BD374" s="22">
        <f>IF(AT374="","",IFERROR(TRIM(INDEX($A374:$AJ374,MATCH(Lists!$L$12,$A$1:$AJ$1,0))&amp;""),""))</f>
        <v/>
      </c>
      <c r="BE374" s="23">
        <f>IF(AT374="","",IFERROR(IF(TRIM(INDEX($A374:$AJ374,MATCH(Lists!$L$13,$A$1:$AJ$1,0))&amp;"")="","",IF(ISNUMBER(INDEX($A374:$AJ374,MATCH(Lists!$L$13,$A$1:$AJ$1,0))),INT(INDEX($A374:$AJ374,MATCH(Lists!$L$13,$A$1:$AJ$1,0))),DATE(VALUE(LEFT(INDEX($A374:$AJ374,MATCH(Lists!$L$13,$A$1:$AJ$1,0)),4)),VALUE(MID(INDEX($A374:$AJ374,MATCH(Lists!$L$13,$A$1:$AJ$1,0)),6,2)),VALUE(MID(INDEX($A374:$AJ374,MATCH(Lists!$L$13,$A$1:$AJ$1,0)),9,2))))),""))</f>
        <v/>
      </c>
      <c r="BF374" s="22">
        <f>IF(AT374="","",IFERROR(TRIM(INDEX($A374:$AJ374,MATCH(Lists!$L$14,$A$1:$AJ$1,0))&amp;""),""))</f>
        <v/>
      </c>
      <c r="BG374" s="23">
        <f>IF(AT374="","",IFERROR(IF(ISNUMBER(INDEX($A374:$AJ374,MATCH(Lists!$L$15,$A$1:$AJ$1,0))),INDEX($A374:$AJ374,MATCH(Lists!$L$15,$A$1:$AJ$1,0)),DATE(VALUE(LEFT(IFERROR(TRIM(INDEX($A374:$AJ374,MATCH(Lists!$L$15,$A$1:$AJ$1,0))&amp;""),""),4)),VALUE(MID(IFERROR(TRIM(INDEX($A374:$AJ374,MATCH(Lists!$L$15,$A$1:$AJ$1,0))&amp;""),""),6,2)),VALUE(MID(IFERROR(TRIM(INDEX($A374:$AJ374,MATCH(Lists!$L$15,$A$1:$AJ$1,0))&amp;""),""),9,2)))+TIME(VALUE(MID(IFERROR(TRIM(INDEX($A374:$AJ374,MATCH(Lists!$L$15,$A$1:$AJ$1,0))&amp;""),""),12,2)),VALUE(MID(IFERROR(TRIM(INDEX($A374:$AJ374,MATCH(Lists!$L$15,$A$1:$AJ$1,0))&amp;""),""),15,2)),VALUE(MID(IFERROR(TRIM(INDEX($A374:$AJ374,MATCH(Lists!$L$15,$A$1:$AJ$1,0))&amp;""),""),18,2)))),""))</f>
        <v/>
      </c>
      <c r="BH374" s="22">
        <f>IF(AT374="","",IF(AL374="","New",AL374))</f>
        <v/>
      </c>
      <c r="BI374" s="22">
        <f>IF(AT374="",0,IF(OR(BH374="Hired",BH374="Not now"),0,1))</f>
        <v/>
      </c>
      <c r="BJ374" s="22">
        <f>IF(AT374="","",IF(COUNTIF(AN374:AQ374,"No")&gt;0,"Has a No",IF(COUNTIF(AN374:AQ374,"Yes")=4,"All yes","Still checking")))</f>
        <v/>
      </c>
      <c r="BK374" s="22">
        <f>IF(AT374="","",IF(AND(BH374="New",NOT(ISNUMBER(AM374)),ISNUMBER(BG374)),IF(Pipeline!$M$14-INT(BG374)&gt;Pipeline!$M$15,"Reply due",""),""))</f>
        <v/>
      </c>
      <c r="BL374" s="22">
        <f>IF(AT374="","",IF(AND(ISNUMBER(AM374),ISNUMBER(BG374)),MAX(0,AM374-INT(BG374)),""))</f>
        <v/>
      </c>
      <c r="BM374" s="22">
        <f>IF(BI374=0,0,IF(AND(OR('Shift match'!$B$5="",ISNUMBER(SEARCH('Shift match'!$B$5,AY374))),OR('Shift match'!$B$6="",ISNUMBER(SEARCH('Shift match'!$B$6,BA374)))),1,0))</f>
        <v/>
      </c>
      <c r="BN374" s="22">
        <f>IF(BM374=1,SUM($BM$2:BM374),"")</f>
        <v/>
      </c>
      <c r="BO374" s="22">
        <f>IF(AT374="",0,IF(AX374="",0,IF(COUNTIF($AX$2:AX374,AX374)=1,1,0)))</f>
        <v/>
      </c>
      <c r="BP374" s="22">
        <f>IF(BO374=1,SUM($BO$2:BO374),"")</f>
        <v/>
      </c>
    </row>
    <row r="375">
      <c r="AK375" s="19" t="n"/>
      <c r="AL375" s="24" t="n"/>
      <c r="AM375" s="25" t="n"/>
      <c r="AN375" s="24" t="n"/>
      <c r="AO375" s="24" t="n"/>
      <c r="AP375" s="24" t="n"/>
      <c r="AQ375" s="24" t="n"/>
      <c r="AR375" s="24" t="n"/>
      <c r="AS375" s="19" t="n"/>
      <c r="AT375" s="22">
        <f>IFERROR(TRIM(INDEX($A375:$AJ375,MATCH(Lists!$L$2,$A$1:$AJ$1,0))&amp;""),"")</f>
        <v/>
      </c>
      <c r="AU375" s="22">
        <f>IF(AT375="","",IFERROR(TRIM(INDEX($A375:$AJ375,MATCH(Lists!$L$3,$A$1:$AJ$1,0))&amp;""),""))</f>
        <v/>
      </c>
      <c r="AV375" s="22">
        <f>IF(AT375="","",LOWER(IFERROR(TRIM(INDEX($A375:$AJ375,MATCH(Lists!$L$4,$A$1:$AJ$1,0))&amp;""),"")))</f>
        <v/>
      </c>
      <c r="AW375" s="22">
        <f>IF(AT375="","",IFERROR(TRIM(INDEX($A375:$AJ375,MATCH(Lists!$L$5,$A$1:$AJ$1,0))&amp;""),""))</f>
        <v/>
      </c>
      <c r="AX375" s="22">
        <f>IF(AT375="","",IFERROR(TRIM(INDEX($A375:$AJ375,MATCH(Lists!$L$6,$A$1:$AJ$1,0))&amp;""),""))</f>
        <v/>
      </c>
      <c r="AY375" s="22">
        <f>IF(AT375="","",IFERROR(TRIM(INDEX($A375:$AJ375,MATCH(Lists!$L$7,$A$1:$AJ$1,0))&amp;""),""))</f>
        <v/>
      </c>
      <c r="AZ375" s="22">
        <f>IF(AT375="","",IFERROR(TRIM(INDEX($A375:$AJ375,MATCH(Lists!$L$8,$A$1:$AJ$1,0))&amp;""),""))</f>
        <v/>
      </c>
      <c r="BA375" s="22">
        <f>IF(AT375="","",IFERROR(TRIM(INDEX($A375:$AJ375,MATCH(Lists!$L$9,$A$1:$AJ$1,0))&amp;""),""))</f>
        <v/>
      </c>
      <c r="BB375" s="22">
        <f>IF(AT375="","",IFERROR(TRIM(INDEX($A375:$AJ375,MATCH(Lists!$L$10,$A$1:$AJ$1,0))&amp;""),""))</f>
        <v/>
      </c>
      <c r="BC375" s="22">
        <f>IF(AT375="","",IFERROR(TRIM(INDEX($A375:$AJ375,MATCH(Lists!$L$11,$A$1:$AJ$1,0))&amp;""),""))</f>
        <v/>
      </c>
      <c r="BD375" s="22">
        <f>IF(AT375="","",IFERROR(TRIM(INDEX($A375:$AJ375,MATCH(Lists!$L$12,$A$1:$AJ$1,0))&amp;""),""))</f>
        <v/>
      </c>
      <c r="BE375" s="23">
        <f>IF(AT375="","",IFERROR(IF(TRIM(INDEX($A375:$AJ375,MATCH(Lists!$L$13,$A$1:$AJ$1,0))&amp;"")="","",IF(ISNUMBER(INDEX($A375:$AJ375,MATCH(Lists!$L$13,$A$1:$AJ$1,0))),INT(INDEX($A375:$AJ375,MATCH(Lists!$L$13,$A$1:$AJ$1,0))),DATE(VALUE(LEFT(INDEX($A375:$AJ375,MATCH(Lists!$L$13,$A$1:$AJ$1,0)),4)),VALUE(MID(INDEX($A375:$AJ375,MATCH(Lists!$L$13,$A$1:$AJ$1,0)),6,2)),VALUE(MID(INDEX($A375:$AJ375,MATCH(Lists!$L$13,$A$1:$AJ$1,0)),9,2))))),""))</f>
        <v/>
      </c>
      <c r="BF375" s="22">
        <f>IF(AT375="","",IFERROR(TRIM(INDEX($A375:$AJ375,MATCH(Lists!$L$14,$A$1:$AJ$1,0))&amp;""),""))</f>
        <v/>
      </c>
      <c r="BG375" s="23">
        <f>IF(AT375="","",IFERROR(IF(ISNUMBER(INDEX($A375:$AJ375,MATCH(Lists!$L$15,$A$1:$AJ$1,0))),INDEX($A375:$AJ375,MATCH(Lists!$L$15,$A$1:$AJ$1,0)),DATE(VALUE(LEFT(IFERROR(TRIM(INDEX($A375:$AJ375,MATCH(Lists!$L$15,$A$1:$AJ$1,0))&amp;""),""),4)),VALUE(MID(IFERROR(TRIM(INDEX($A375:$AJ375,MATCH(Lists!$L$15,$A$1:$AJ$1,0))&amp;""),""),6,2)),VALUE(MID(IFERROR(TRIM(INDEX($A375:$AJ375,MATCH(Lists!$L$15,$A$1:$AJ$1,0))&amp;""),""),9,2)))+TIME(VALUE(MID(IFERROR(TRIM(INDEX($A375:$AJ375,MATCH(Lists!$L$15,$A$1:$AJ$1,0))&amp;""),""),12,2)),VALUE(MID(IFERROR(TRIM(INDEX($A375:$AJ375,MATCH(Lists!$L$15,$A$1:$AJ$1,0))&amp;""),""),15,2)),VALUE(MID(IFERROR(TRIM(INDEX($A375:$AJ375,MATCH(Lists!$L$15,$A$1:$AJ$1,0))&amp;""),""),18,2)))),""))</f>
        <v/>
      </c>
      <c r="BH375" s="22">
        <f>IF(AT375="","",IF(AL375="","New",AL375))</f>
        <v/>
      </c>
      <c r="BI375" s="22">
        <f>IF(AT375="",0,IF(OR(BH375="Hired",BH375="Not now"),0,1))</f>
        <v/>
      </c>
      <c r="BJ375" s="22">
        <f>IF(AT375="","",IF(COUNTIF(AN375:AQ375,"No")&gt;0,"Has a No",IF(COUNTIF(AN375:AQ375,"Yes")=4,"All yes","Still checking")))</f>
        <v/>
      </c>
      <c r="BK375" s="22">
        <f>IF(AT375="","",IF(AND(BH375="New",NOT(ISNUMBER(AM375)),ISNUMBER(BG375)),IF(Pipeline!$M$14-INT(BG375)&gt;Pipeline!$M$15,"Reply due",""),""))</f>
        <v/>
      </c>
      <c r="BL375" s="22">
        <f>IF(AT375="","",IF(AND(ISNUMBER(AM375),ISNUMBER(BG375)),MAX(0,AM375-INT(BG375)),""))</f>
        <v/>
      </c>
      <c r="BM375" s="22">
        <f>IF(BI375=0,0,IF(AND(OR('Shift match'!$B$5="",ISNUMBER(SEARCH('Shift match'!$B$5,AY375))),OR('Shift match'!$B$6="",ISNUMBER(SEARCH('Shift match'!$B$6,BA375)))),1,0))</f>
        <v/>
      </c>
      <c r="BN375" s="22">
        <f>IF(BM375=1,SUM($BM$2:BM375),"")</f>
        <v/>
      </c>
      <c r="BO375" s="22">
        <f>IF(AT375="",0,IF(AX375="",0,IF(COUNTIF($AX$2:AX375,AX375)=1,1,0)))</f>
        <v/>
      </c>
      <c r="BP375" s="22">
        <f>IF(BO375=1,SUM($BO$2:BO375),"")</f>
        <v/>
      </c>
    </row>
    <row r="376">
      <c r="AK376" s="19" t="n"/>
      <c r="AL376" s="24" t="n"/>
      <c r="AM376" s="25" t="n"/>
      <c r="AN376" s="24" t="n"/>
      <c r="AO376" s="24" t="n"/>
      <c r="AP376" s="24" t="n"/>
      <c r="AQ376" s="24" t="n"/>
      <c r="AR376" s="24" t="n"/>
      <c r="AS376" s="19" t="n"/>
      <c r="AT376" s="22">
        <f>IFERROR(TRIM(INDEX($A376:$AJ376,MATCH(Lists!$L$2,$A$1:$AJ$1,0))&amp;""),"")</f>
        <v/>
      </c>
      <c r="AU376" s="22">
        <f>IF(AT376="","",IFERROR(TRIM(INDEX($A376:$AJ376,MATCH(Lists!$L$3,$A$1:$AJ$1,0))&amp;""),""))</f>
        <v/>
      </c>
      <c r="AV376" s="22">
        <f>IF(AT376="","",LOWER(IFERROR(TRIM(INDEX($A376:$AJ376,MATCH(Lists!$L$4,$A$1:$AJ$1,0))&amp;""),"")))</f>
        <v/>
      </c>
      <c r="AW376" s="22">
        <f>IF(AT376="","",IFERROR(TRIM(INDEX($A376:$AJ376,MATCH(Lists!$L$5,$A$1:$AJ$1,0))&amp;""),""))</f>
        <v/>
      </c>
      <c r="AX376" s="22">
        <f>IF(AT376="","",IFERROR(TRIM(INDEX($A376:$AJ376,MATCH(Lists!$L$6,$A$1:$AJ$1,0))&amp;""),""))</f>
        <v/>
      </c>
      <c r="AY376" s="22">
        <f>IF(AT376="","",IFERROR(TRIM(INDEX($A376:$AJ376,MATCH(Lists!$L$7,$A$1:$AJ$1,0))&amp;""),""))</f>
        <v/>
      </c>
      <c r="AZ376" s="22">
        <f>IF(AT376="","",IFERROR(TRIM(INDEX($A376:$AJ376,MATCH(Lists!$L$8,$A$1:$AJ$1,0))&amp;""),""))</f>
        <v/>
      </c>
      <c r="BA376" s="22">
        <f>IF(AT376="","",IFERROR(TRIM(INDEX($A376:$AJ376,MATCH(Lists!$L$9,$A$1:$AJ$1,0))&amp;""),""))</f>
        <v/>
      </c>
      <c r="BB376" s="22">
        <f>IF(AT376="","",IFERROR(TRIM(INDEX($A376:$AJ376,MATCH(Lists!$L$10,$A$1:$AJ$1,0))&amp;""),""))</f>
        <v/>
      </c>
      <c r="BC376" s="22">
        <f>IF(AT376="","",IFERROR(TRIM(INDEX($A376:$AJ376,MATCH(Lists!$L$11,$A$1:$AJ$1,0))&amp;""),""))</f>
        <v/>
      </c>
      <c r="BD376" s="22">
        <f>IF(AT376="","",IFERROR(TRIM(INDEX($A376:$AJ376,MATCH(Lists!$L$12,$A$1:$AJ$1,0))&amp;""),""))</f>
        <v/>
      </c>
      <c r="BE376" s="23">
        <f>IF(AT376="","",IFERROR(IF(TRIM(INDEX($A376:$AJ376,MATCH(Lists!$L$13,$A$1:$AJ$1,0))&amp;"")="","",IF(ISNUMBER(INDEX($A376:$AJ376,MATCH(Lists!$L$13,$A$1:$AJ$1,0))),INT(INDEX($A376:$AJ376,MATCH(Lists!$L$13,$A$1:$AJ$1,0))),DATE(VALUE(LEFT(INDEX($A376:$AJ376,MATCH(Lists!$L$13,$A$1:$AJ$1,0)),4)),VALUE(MID(INDEX($A376:$AJ376,MATCH(Lists!$L$13,$A$1:$AJ$1,0)),6,2)),VALUE(MID(INDEX($A376:$AJ376,MATCH(Lists!$L$13,$A$1:$AJ$1,0)),9,2))))),""))</f>
        <v/>
      </c>
      <c r="BF376" s="22">
        <f>IF(AT376="","",IFERROR(TRIM(INDEX($A376:$AJ376,MATCH(Lists!$L$14,$A$1:$AJ$1,0))&amp;""),""))</f>
        <v/>
      </c>
      <c r="BG376" s="23">
        <f>IF(AT376="","",IFERROR(IF(ISNUMBER(INDEX($A376:$AJ376,MATCH(Lists!$L$15,$A$1:$AJ$1,0))),INDEX($A376:$AJ376,MATCH(Lists!$L$15,$A$1:$AJ$1,0)),DATE(VALUE(LEFT(IFERROR(TRIM(INDEX($A376:$AJ376,MATCH(Lists!$L$15,$A$1:$AJ$1,0))&amp;""),""),4)),VALUE(MID(IFERROR(TRIM(INDEX($A376:$AJ376,MATCH(Lists!$L$15,$A$1:$AJ$1,0))&amp;""),""),6,2)),VALUE(MID(IFERROR(TRIM(INDEX($A376:$AJ376,MATCH(Lists!$L$15,$A$1:$AJ$1,0))&amp;""),""),9,2)))+TIME(VALUE(MID(IFERROR(TRIM(INDEX($A376:$AJ376,MATCH(Lists!$L$15,$A$1:$AJ$1,0))&amp;""),""),12,2)),VALUE(MID(IFERROR(TRIM(INDEX($A376:$AJ376,MATCH(Lists!$L$15,$A$1:$AJ$1,0))&amp;""),""),15,2)),VALUE(MID(IFERROR(TRIM(INDEX($A376:$AJ376,MATCH(Lists!$L$15,$A$1:$AJ$1,0))&amp;""),""),18,2)))),""))</f>
        <v/>
      </c>
      <c r="BH376" s="22">
        <f>IF(AT376="","",IF(AL376="","New",AL376))</f>
        <v/>
      </c>
      <c r="BI376" s="22">
        <f>IF(AT376="",0,IF(OR(BH376="Hired",BH376="Not now"),0,1))</f>
        <v/>
      </c>
      <c r="BJ376" s="22">
        <f>IF(AT376="","",IF(COUNTIF(AN376:AQ376,"No")&gt;0,"Has a No",IF(COUNTIF(AN376:AQ376,"Yes")=4,"All yes","Still checking")))</f>
        <v/>
      </c>
      <c r="BK376" s="22">
        <f>IF(AT376="","",IF(AND(BH376="New",NOT(ISNUMBER(AM376)),ISNUMBER(BG376)),IF(Pipeline!$M$14-INT(BG376)&gt;Pipeline!$M$15,"Reply due",""),""))</f>
        <v/>
      </c>
      <c r="BL376" s="22">
        <f>IF(AT376="","",IF(AND(ISNUMBER(AM376),ISNUMBER(BG376)),MAX(0,AM376-INT(BG376)),""))</f>
        <v/>
      </c>
      <c r="BM376" s="22">
        <f>IF(BI376=0,0,IF(AND(OR('Shift match'!$B$5="",ISNUMBER(SEARCH('Shift match'!$B$5,AY376))),OR('Shift match'!$B$6="",ISNUMBER(SEARCH('Shift match'!$B$6,BA376)))),1,0))</f>
        <v/>
      </c>
      <c r="BN376" s="22">
        <f>IF(BM376=1,SUM($BM$2:BM376),"")</f>
        <v/>
      </c>
      <c r="BO376" s="22">
        <f>IF(AT376="",0,IF(AX376="",0,IF(COUNTIF($AX$2:AX376,AX376)=1,1,0)))</f>
        <v/>
      </c>
      <c r="BP376" s="22">
        <f>IF(BO376=1,SUM($BO$2:BO376),"")</f>
        <v/>
      </c>
    </row>
    <row r="377">
      <c r="AK377" s="19" t="n"/>
      <c r="AL377" s="24" t="n"/>
      <c r="AM377" s="25" t="n"/>
      <c r="AN377" s="24" t="n"/>
      <c r="AO377" s="24" t="n"/>
      <c r="AP377" s="24" t="n"/>
      <c r="AQ377" s="24" t="n"/>
      <c r="AR377" s="24" t="n"/>
      <c r="AS377" s="19" t="n"/>
      <c r="AT377" s="22">
        <f>IFERROR(TRIM(INDEX($A377:$AJ377,MATCH(Lists!$L$2,$A$1:$AJ$1,0))&amp;""),"")</f>
        <v/>
      </c>
      <c r="AU377" s="22">
        <f>IF(AT377="","",IFERROR(TRIM(INDEX($A377:$AJ377,MATCH(Lists!$L$3,$A$1:$AJ$1,0))&amp;""),""))</f>
        <v/>
      </c>
      <c r="AV377" s="22">
        <f>IF(AT377="","",LOWER(IFERROR(TRIM(INDEX($A377:$AJ377,MATCH(Lists!$L$4,$A$1:$AJ$1,0))&amp;""),"")))</f>
        <v/>
      </c>
      <c r="AW377" s="22">
        <f>IF(AT377="","",IFERROR(TRIM(INDEX($A377:$AJ377,MATCH(Lists!$L$5,$A$1:$AJ$1,0))&amp;""),""))</f>
        <v/>
      </c>
      <c r="AX377" s="22">
        <f>IF(AT377="","",IFERROR(TRIM(INDEX($A377:$AJ377,MATCH(Lists!$L$6,$A$1:$AJ$1,0))&amp;""),""))</f>
        <v/>
      </c>
      <c r="AY377" s="22">
        <f>IF(AT377="","",IFERROR(TRIM(INDEX($A377:$AJ377,MATCH(Lists!$L$7,$A$1:$AJ$1,0))&amp;""),""))</f>
        <v/>
      </c>
      <c r="AZ377" s="22">
        <f>IF(AT377="","",IFERROR(TRIM(INDEX($A377:$AJ377,MATCH(Lists!$L$8,$A$1:$AJ$1,0))&amp;""),""))</f>
        <v/>
      </c>
      <c r="BA377" s="22">
        <f>IF(AT377="","",IFERROR(TRIM(INDEX($A377:$AJ377,MATCH(Lists!$L$9,$A$1:$AJ$1,0))&amp;""),""))</f>
        <v/>
      </c>
      <c r="BB377" s="22">
        <f>IF(AT377="","",IFERROR(TRIM(INDEX($A377:$AJ377,MATCH(Lists!$L$10,$A$1:$AJ$1,0))&amp;""),""))</f>
        <v/>
      </c>
      <c r="BC377" s="22">
        <f>IF(AT377="","",IFERROR(TRIM(INDEX($A377:$AJ377,MATCH(Lists!$L$11,$A$1:$AJ$1,0))&amp;""),""))</f>
        <v/>
      </c>
      <c r="BD377" s="22">
        <f>IF(AT377="","",IFERROR(TRIM(INDEX($A377:$AJ377,MATCH(Lists!$L$12,$A$1:$AJ$1,0))&amp;""),""))</f>
        <v/>
      </c>
      <c r="BE377" s="23">
        <f>IF(AT377="","",IFERROR(IF(TRIM(INDEX($A377:$AJ377,MATCH(Lists!$L$13,$A$1:$AJ$1,0))&amp;"")="","",IF(ISNUMBER(INDEX($A377:$AJ377,MATCH(Lists!$L$13,$A$1:$AJ$1,0))),INT(INDEX($A377:$AJ377,MATCH(Lists!$L$13,$A$1:$AJ$1,0))),DATE(VALUE(LEFT(INDEX($A377:$AJ377,MATCH(Lists!$L$13,$A$1:$AJ$1,0)),4)),VALUE(MID(INDEX($A377:$AJ377,MATCH(Lists!$L$13,$A$1:$AJ$1,0)),6,2)),VALUE(MID(INDEX($A377:$AJ377,MATCH(Lists!$L$13,$A$1:$AJ$1,0)),9,2))))),""))</f>
        <v/>
      </c>
      <c r="BF377" s="22">
        <f>IF(AT377="","",IFERROR(TRIM(INDEX($A377:$AJ377,MATCH(Lists!$L$14,$A$1:$AJ$1,0))&amp;""),""))</f>
        <v/>
      </c>
      <c r="BG377" s="23">
        <f>IF(AT377="","",IFERROR(IF(ISNUMBER(INDEX($A377:$AJ377,MATCH(Lists!$L$15,$A$1:$AJ$1,0))),INDEX($A377:$AJ377,MATCH(Lists!$L$15,$A$1:$AJ$1,0)),DATE(VALUE(LEFT(IFERROR(TRIM(INDEX($A377:$AJ377,MATCH(Lists!$L$15,$A$1:$AJ$1,0))&amp;""),""),4)),VALUE(MID(IFERROR(TRIM(INDEX($A377:$AJ377,MATCH(Lists!$L$15,$A$1:$AJ$1,0))&amp;""),""),6,2)),VALUE(MID(IFERROR(TRIM(INDEX($A377:$AJ377,MATCH(Lists!$L$15,$A$1:$AJ$1,0))&amp;""),""),9,2)))+TIME(VALUE(MID(IFERROR(TRIM(INDEX($A377:$AJ377,MATCH(Lists!$L$15,$A$1:$AJ$1,0))&amp;""),""),12,2)),VALUE(MID(IFERROR(TRIM(INDEX($A377:$AJ377,MATCH(Lists!$L$15,$A$1:$AJ$1,0))&amp;""),""),15,2)),VALUE(MID(IFERROR(TRIM(INDEX($A377:$AJ377,MATCH(Lists!$L$15,$A$1:$AJ$1,0))&amp;""),""),18,2)))),""))</f>
        <v/>
      </c>
      <c r="BH377" s="22">
        <f>IF(AT377="","",IF(AL377="","New",AL377))</f>
        <v/>
      </c>
      <c r="BI377" s="22">
        <f>IF(AT377="",0,IF(OR(BH377="Hired",BH377="Not now"),0,1))</f>
        <v/>
      </c>
      <c r="BJ377" s="22">
        <f>IF(AT377="","",IF(COUNTIF(AN377:AQ377,"No")&gt;0,"Has a No",IF(COUNTIF(AN377:AQ377,"Yes")=4,"All yes","Still checking")))</f>
        <v/>
      </c>
      <c r="BK377" s="22">
        <f>IF(AT377="","",IF(AND(BH377="New",NOT(ISNUMBER(AM377)),ISNUMBER(BG377)),IF(Pipeline!$M$14-INT(BG377)&gt;Pipeline!$M$15,"Reply due",""),""))</f>
        <v/>
      </c>
      <c r="BL377" s="22">
        <f>IF(AT377="","",IF(AND(ISNUMBER(AM377),ISNUMBER(BG377)),MAX(0,AM377-INT(BG377)),""))</f>
        <v/>
      </c>
      <c r="BM377" s="22">
        <f>IF(BI377=0,0,IF(AND(OR('Shift match'!$B$5="",ISNUMBER(SEARCH('Shift match'!$B$5,AY377))),OR('Shift match'!$B$6="",ISNUMBER(SEARCH('Shift match'!$B$6,BA377)))),1,0))</f>
        <v/>
      </c>
      <c r="BN377" s="22">
        <f>IF(BM377=1,SUM($BM$2:BM377),"")</f>
        <v/>
      </c>
      <c r="BO377" s="22">
        <f>IF(AT377="",0,IF(AX377="",0,IF(COUNTIF($AX$2:AX377,AX377)=1,1,0)))</f>
        <v/>
      </c>
      <c r="BP377" s="22">
        <f>IF(BO377=1,SUM($BO$2:BO377),"")</f>
        <v/>
      </c>
    </row>
    <row r="378">
      <c r="AK378" s="19" t="n"/>
      <c r="AL378" s="24" t="n"/>
      <c r="AM378" s="25" t="n"/>
      <c r="AN378" s="24" t="n"/>
      <c r="AO378" s="24" t="n"/>
      <c r="AP378" s="24" t="n"/>
      <c r="AQ378" s="24" t="n"/>
      <c r="AR378" s="24" t="n"/>
      <c r="AS378" s="19" t="n"/>
      <c r="AT378" s="22">
        <f>IFERROR(TRIM(INDEX($A378:$AJ378,MATCH(Lists!$L$2,$A$1:$AJ$1,0))&amp;""),"")</f>
        <v/>
      </c>
      <c r="AU378" s="22">
        <f>IF(AT378="","",IFERROR(TRIM(INDEX($A378:$AJ378,MATCH(Lists!$L$3,$A$1:$AJ$1,0))&amp;""),""))</f>
        <v/>
      </c>
      <c r="AV378" s="22">
        <f>IF(AT378="","",LOWER(IFERROR(TRIM(INDEX($A378:$AJ378,MATCH(Lists!$L$4,$A$1:$AJ$1,0))&amp;""),"")))</f>
        <v/>
      </c>
      <c r="AW378" s="22">
        <f>IF(AT378="","",IFERROR(TRIM(INDEX($A378:$AJ378,MATCH(Lists!$L$5,$A$1:$AJ$1,0))&amp;""),""))</f>
        <v/>
      </c>
      <c r="AX378" s="22">
        <f>IF(AT378="","",IFERROR(TRIM(INDEX($A378:$AJ378,MATCH(Lists!$L$6,$A$1:$AJ$1,0))&amp;""),""))</f>
        <v/>
      </c>
      <c r="AY378" s="22">
        <f>IF(AT378="","",IFERROR(TRIM(INDEX($A378:$AJ378,MATCH(Lists!$L$7,$A$1:$AJ$1,0))&amp;""),""))</f>
        <v/>
      </c>
      <c r="AZ378" s="22">
        <f>IF(AT378="","",IFERROR(TRIM(INDEX($A378:$AJ378,MATCH(Lists!$L$8,$A$1:$AJ$1,0))&amp;""),""))</f>
        <v/>
      </c>
      <c r="BA378" s="22">
        <f>IF(AT378="","",IFERROR(TRIM(INDEX($A378:$AJ378,MATCH(Lists!$L$9,$A$1:$AJ$1,0))&amp;""),""))</f>
        <v/>
      </c>
      <c r="BB378" s="22">
        <f>IF(AT378="","",IFERROR(TRIM(INDEX($A378:$AJ378,MATCH(Lists!$L$10,$A$1:$AJ$1,0))&amp;""),""))</f>
        <v/>
      </c>
      <c r="BC378" s="22">
        <f>IF(AT378="","",IFERROR(TRIM(INDEX($A378:$AJ378,MATCH(Lists!$L$11,$A$1:$AJ$1,0))&amp;""),""))</f>
        <v/>
      </c>
      <c r="BD378" s="22">
        <f>IF(AT378="","",IFERROR(TRIM(INDEX($A378:$AJ378,MATCH(Lists!$L$12,$A$1:$AJ$1,0))&amp;""),""))</f>
        <v/>
      </c>
      <c r="BE378" s="23">
        <f>IF(AT378="","",IFERROR(IF(TRIM(INDEX($A378:$AJ378,MATCH(Lists!$L$13,$A$1:$AJ$1,0))&amp;"")="","",IF(ISNUMBER(INDEX($A378:$AJ378,MATCH(Lists!$L$13,$A$1:$AJ$1,0))),INT(INDEX($A378:$AJ378,MATCH(Lists!$L$13,$A$1:$AJ$1,0))),DATE(VALUE(LEFT(INDEX($A378:$AJ378,MATCH(Lists!$L$13,$A$1:$AJ$1,0)),4)),VALUE(MID(INDEX($A378:$AJ378,MATCH(Lists!$L$13,$A$1:$AJ$1,0)),6,2)),VALUE(MID(INDEX($A378:$AJ378,MATCH(Lists!$L$13,$A$1:$AJ$1,0)),9,2))))),""))</f>
        <v/>
      </c>
      <c r="BF378" s="22">
        <f>IF(AT378="","",IFERROR(TRIM(INDEX($A378:$AJ378,MATCH(Lists!$L$14,$A$1:$AJ$1,0))&amp;""),""))</f>
        <v/>
      </c>
      <c r="BG378" s="23">
        <f>IF(AT378="","",IFERROR(IF(ISNUMBER(INDEX($A378:$AJ378,MATCH(Lists!$L$15,$A$1:$AJ$1,0))),INDEX($A378:$AJ378,MATCH(Lists!$L$15,$A$1:$AJ$1,0)),DATE(VALUE(LEFT(IFERROR(TRIM(INDEX($A378:$AJ378,MATCH(Lists!$L$15,$A$1:$AJ$1,0))&amp;""),""),4)),VALUE(MID(IFERROR(TRIM(INDEX($A378:$AJ378,MATCH(Lists!$L$15,$A$1:$AJ$1,0))&amp;""),""),6,2)),VALUE(MID(IFERROR(TRIM(INDEX($A378:$AJ378,MATCH(Lists!$L$15,$A$1:$AJ$1,0))&amp;""),""),9,2)))+TIME(VALUE(MID(IFERROR(TRIM(INDEX($A378:$AJ378,MATCH(Lists!$L$15,$A$1:$AJ$1,0))&amp;""),""),12,2)),VALUE(MID(IFERROR(TRIM(INDEX($A378:$AJ378,MATCH(Lists!$L$15,$A$1:$AJ$1,0))&amp;""),""),15,2)),VALUE(MID(IFERROR(TRIM(INDEX($A378:$AJ378,MATCH(Lists!$L$15,$A$1:$AJ$1,0))&amp;""),""),18,2)))),""))</f>
        <v/>
      </c>
      <c r="BH378" s="22">
        <f>IF(AT378="","",IF(AL378="","New",AL378))</f>
        <v/>
      </c>
      <c r="BI378" s="22">
        <f>IF(AT378="",0,IF(OR(BH378="Hired",BH378="Not now"),0,1))</f>
        <v/>
      </c>
      <c r="BJ378" s="22">
        <f>IF(AT378="","",IF(COUNTIF(AN378:AQ378,"No")&gt;0,"Has a No",IF(COUNTIF(AN378:AQ378,"Yes")=4,"All yes","Still checking")))</f>
        <v/>
      </c>
      <c r="BK378" s="22">
        <f>IF(AT378="","",IF(AND(BH378="New",NOT(ISNUMBER(AM378)),ISNUMBER(BG378)),IF(Pipeline!$M$14-INT(BG378)&gt;Pipeline!$M$15,"Reply due",""),""))</f>
        <v/>
      </c>
      <c r="BL378" s="22">
        <f>IF(AT378="","",IF(AND(ISNUMBER(AM378),ISNUMBER(BG378)),MAX(0,AM378-INT(BG378)),""))</f>
        <v/>
      </c>
      <c r="BM378" s="22">
        <f>IF(BI378=0,0,IF(AND(OR('Shift match'!$B$5="",ISNUMBER(SEARCH('Shift match'!$B$5,AY378))),OR('Shift match'!$B$6="",ISNUMBER(SEARCH('Shift match'!$B$6,BA378)))),1,0))</f>
        <v/>
      </c>
      <c r="BN378" s="22">
        <f>IF(BM378=1,SUM($BM$2:BM378),"")</f>
        <v/>
      </c>
      <c r="BO378" s="22">
        <f>IF(AT378="",0,IF(AX378="",0,IF(COUNTIF($AX$2:AX378,AX378)=1,1,0)))</f>
        <v/>
      </c>
      <c r="BP378" s="22">
        <f>IF(BO378=1,SUM($BO$2:BO378),"")</f>
        <v/>
      </c>
    </row>
    <row r="379">
      <c r="AK379" s="19" t="n"/>
      <c r="AL379" s="24" t="n"/>
      <c r="AM379" s="25" t="n"/>
      <c r="AN379" s="24" t="n"/>
      <c r="AO379" s="24" t="n"/>
      <c r="AP379" s="24" t="n"/>
      <c r="AQ379" s="24" t="n"/>
      <c r="AR379" s="24" t="n"/>
      <c r="AS379" s="19" t="n"/>
      <c r="AT379" s="22">
        <f>IFERROR(TRIM(INDEX($A379:$AJ379,MATCH(Lists!$L$2,$A$1:$AJ$1,0))&amp;""),"")</f>
        <v/>
      </c>
      <c r="AU379" s="22">
        <f>IF(AT379="","",IFERROR(TRIM(INDEX($A379:$AJ379,MATCH(Lists!$L$3,$A$1:$AJ$1,0))&amp;""),""))</f>
        <v/>
      </c>
      <c r="AV379" s="22">
        <f>IF(AT379="","",LOWER(IFERROR(TRIM(INDEX($A379:$AJ379,MATCH(Lists!$L$4,$A$1:$AJ$1,0))&amp;""),"")))</f>
        <v/>
      </c>
      <c r="AW379" s="22">
        <f>IF(AT379="","",IFERROR(TRIM(INDEX($A379:$AJ379,MATCH(Lists!$L$5,$A$1:$AJ$1,0))&amp;""),""))</f>
        <v/>
      </c>
      <c r="AX379" s="22">
        <f>IF(AT379="","",IFERROR(TRIM(INDEX($A379:$AJ379,MATCH(Lists!$L$6,$A$1:$AJ$1,0))&amp;""),""))</f>
        <v/>
      </c>
      <c r="AY379" s="22">
        <f>IF(AT379="","",IFERROR(TRIM(INDEX($A379:$AJ379,MATCH(Lists!$L$7,$A$1:$AJ$1,0))&amp;""),""))</f>
        <v/>
      </c>
      <c r="AZ379" s="22">
        <f>IF(AT379="","",IFERROR(TRIM(INDEX($A379:$AJ379,MATCH(Lists!$L$8,$A$1:$AJ$1,0))&amp;""),""))</f>
        <v/>
      </c>
      <c r="BA379" s="22">
        <f>IF(AT379="","",IFERROR(TRIM(INDEX($A379:$AJ379,MATCH(Lists!$L$9,$A$1:$AJ$1,0))&amp;""),""))</f>
        <v/>
      </c>
      <c r="BB379" s="22">
        <f>IF(AT379="","",IFERROR(TRIM(INDEX($A379:$AJ379,MATCH(Lists!$L$10,$A$1:$AJ$1,0))&amp;""),""))</f>
        <v/>
      </c>
      <c r="BC379" s="22">
        <f>IF(AT379="","",IFERROR(TRIM(INDEX($A379:$AJ379,MATCH(Lists!$L$11,$A$1:$AJ$1,0))&amp;""),""))</f>
        <v/>
      </c>
      <c r="BD379" s="22">
        <f>IF(AT379="","",IFERROR(TRIM(INDEX($A379:$AJ379,MATCH(Lists!$L$12,$A$1:$AJ$1,0))&amp;""),""))</f>
        <v/>
      </c>
      <c r="BE379" s="23">
        <f>IF(AT379="","",IFERROR(IF(TRIM(INDEX($A379:$AJ379,MATCH(Lists!$L$13,$A$1:$AJ$1,0))&amp;"")="","",IF(ISNUMBER(INDEX($A379:$AJ379,MATCH(Lists!$L$13,$A$1:$AJ$1,0))),INT(INDEX($A379:$AJ379,MATCH(Lists!$L$13,$A$1:$AJ$1,0))),DATE(VALUE(LEFT(INDEX($A379:$AJ379,MATCH(Lists!$L$13,$A$1:$AJ$1,0)),4)),VALUE(MID(INDEX($A379:$AJ379,MATCH(Lists!$L$13,$A$1:$AJ$1,0)),6,2)),VALUE(MID(INDEX($A379:$AJ379,MATCH(Lists!$L$13,$A$1:$AJ$1,0)),9,2))))),""))</f>
        <v/>
      </c>
      <c r="BF379" s="22">
        <f>IF(AT379="","",IFERROR(TRIM(INDEX($A379:$AJ379,MATCH(Lists!$L$14,$A$1:$AJ$1,0))&amp;""),""))</f>
        <v/>
      </c>
      <c r="BG379" s="23">
        <f>IF(AT379="","",IFERROR(IF(ISNUMBER(INDEX($A379:$AJ379,MATCH(Lists!$L$15,$A$1:$AJ$1,0))),INDEX($A379:$AJ379,MATCH(Lists!$L$15,$A$1:$AJ$1,0)),DATE(VALUE(LEFT(IFERROR(TRIM(INDEX($A379:$AJ379,MATCH(Lists!$L$15,$A$1:$AJ$1,0))&amp;""),""),4)),VALUE(MID(IFERROR(TRIM(INDEX($A379:$AJ379,MATCH(Lists!$L$15,$A$1:$AJ$1,0))&amp;""),""),6,2)),VALUE(MID(IFERROR(TRIM(INDEX($A379:$AJ379,MATCH(Lists!$L$15,$A$1:$AJ$1,0))&amp;""),""),9,2)))+TIME(VALUE(MID(IFERROR(TRIM(INDEX($A379:$AJ379,MATCH(Lists!$L$15,$A$1:$AJ$1,0))&amp;""),""),12,2)),VALUE(MID(IFERROR(TRIM(INDEX($A379:$AJ379,MATCH(Lists!$L$15,$A$1:$AJ$1,0))&amp;""),""),15,2)),VALUE(MID(IFERROR(TRIM(INDEX($A379:$AJ379,MATCH(Lists!$L$15,$A$1:$AJ$1,0))&amp;""),""),18,2)))),""))</f>
        <v/>
      </c>
      <c r="BH379" s="22">
        <f>IF(AT379="","",IF(AL379="","New",AL379))</f>
        <v/>
      </c>
      <c r="BI379" s="22">
        <f>IF(AT379="",0,IF(OR(BH379="Hired",BH379="Not now"),0,1))</f>
        <v/>
      </c>
      <c r="BJ379" s="22">
        <f>IF(AT379="","",IF(COUNTIF(AN379:AQ379,"No")&gt;0,"Has a No",IF(COUNTIF(AN379:AQ379,"Yes")=4,"All yes","Still checking")))</f>
        <v/>
      </c>
      <c r="BK379" s="22">
        <f>IF(AT379="","",IF(AND(BH379="New",NOT(ISNUMBER(AM379)),ISNUMBER(BG379)),IF(Pipeline!$M$14-INT(BG379)&gt;Pipeline!$M$15,"Reply due",""),""))</f>
        <v/>
      </c>
      <c r="BL379" s="22">
        <f>IF(AT379="","",IF(AND(ISNUMBER(AM379),ISNUMBER(BG379)),MAX(0,AM379-INT(BG379)),""))</f>
        <v/>
      </c>
      <c r="BM379" s="22">
        <f>IF(BI379=0,0,IF(AND(OR('Shift match'!$B$5="",ISNUMBER(SEARCH('Shift match'!$B$5,AY379))),OR('Shift match'!$B$6="",ISNUMBER(SEARCH('Shift match'!$B$6,BA379)))),1,0))</f>
        <v/>
      </c>
      <c r="BN379" s="22">
        <f>IF(BM379=1,SUM($BM$2:BM379),"")</f>
        <v/>
      </c>
      <c r="BO379" s="22">
        <f>IF(AT379="",0,IF(AX379="",0,IF(COUNTIF($AX$2:AX379,AX379)=1,1,0)))</f>
        <v/>
      </c>
      <c r="BP379" s="22">
        <f>IF(BO379=1,SUM($BO$2:BO379),"")</f>
        <v/>
      </c>
    </row>
    <row r="380">
      <c r="AK380" s="19" t="n"/>
      <c r="AL380" s="24" t="n"/>
      <c r="AM380" s="25" t="n"/>
      <c r="AN380" s="24" t="n"/>
      <c r="AO380" s="24" t="n"/>
      <c r="AP380" s="24" t="n"/>
      <c r="AQ380" s="24" t="n"/>
      <c r="AR380" s="24" t="n"/>
      <c r="AS380" s="19" t="n"/>
      <c r="AT380" s="22">
        <f>IFERROR(TRIM(INDEX($A380:$AJ380,MATCH(Lists!$L$2,$A$1:$AJ$1,0))&amp;""),"")</f>
        <v/>
      </c>
      <c r="AU380" s="22">
        <f>IF(AT380="","",IFERROR(TRIM(INDEX($A380:$AJ380,MATCH(Lists!$L$3,$A$1:$AJ$1,0))&amp;""),""))</f>
        <v/>
      </c>
      <c r="AV380" s="22">
        <f>IF(AT380="","",LOWER(IFERROR(TRIM(INDEX($A380:$AJ380,MATCH(Lists!$L$4,$A$1:$AJ$1,0))&amp;""),"")))</f>
        <v/>
      </c>
      <c r="AW380" s="22">
        <f>IF(AT380="","",IFERROR(TRIM(INDEX($A380:$AJ380,MATCH(Lists!$L$5,$A$1:$AJ$1,0))&amp;""),""))</f>
        <v/>
      </c>
      <c r="AX380" s="22">
        <f>IF(AT380="","",IFERROR(TRIM(INDEX($A380:$AJ380,MATCH(Lists!$L$6,$A$1:$AJ$1,0))&amp;""),""))</f>
        <v/>
      </c>
      <c r="AY380" s="22">
        <f>IF(AT380="","",IFERROR(TRIM(INDEX($A380:$AJ380,MATCH(Lists!$L$7,$A$1:$AJ$1,0))&amp;""),""))</f>
        <v/>
      </c>
      <c r="AZ380" s="22">
        <f>IF(AT380="","",IFERROR(TRIM(INDEX($A380:$AJ380,MATCH(Lists!$L$8,$A$1:$AJ$1,0))&amp;""),""))</f>
        <v/>
      </c>
      <c r="BA380" s="22">
        <f>IF(AT380="","",IFERROR(TRIM(INDEX($A380:$AJ380,MATCH(Lists!$L$9,$A$1:$AJ$1,0))&amp;""),""))</f>
        <v/>
      </c>
      <c r="BB380" s="22">
        <f>IF(AT380="","",IFERROR(TRIM(INDEX($A380:$AJ380,MATCH(Lists!$L$10,$A$1:$AJ$1,0))&amp;""),""))</f>
        <v/>
      </c>
      <c r="BC380" s="22">
        <f>IF(AT380="","",IFERROR(TRIM(INDEX($A380:$AJ380,MATCH(Lists!$L$11,$A$1:$AJ$1,0))&amp;""),""))</f>
        <v/>
      </c>
      <c r="BD380" s="22">
        <f>IF(AT380="","",IFERROR(TRIM(INDEX($A380:$AJ380,MATCH(Lists!$L$12,$A$1:$AJ$1,0))&amp;""),""))</f>
        <v/>
      </c>
      <c r="BE380" s="23">
        <f>IF(AT380="","",IFERROR(IF(TRIM(INDEX($A380:$AJ380,MATCH(Lists!$L$13,$A$1:$AJ$1,0))&amp;"")="","",IF(ISNUMBER(INDEX($A380:$AJ380,MATCH(Lists!$L$13,$A$1:$AJ$1,0))),INT(INDEX($A380:$AJ380,MATCH(Lists!$L$13,$A$1:$AJ$1,0))),DATE(VALUE(LEFT(INDEX($A380:$AJ380,MATCH(Lists!$L$13,$A$1:$AJ$1,0)),4)),VALUE(MID(INDEX($A380:$AJ380,MATCH(Lists!$L$13,$A$1:$AJ$1,0)),6,2)),VALUE(MID(INDEX($A380:$AJ380,MATCH(Lists!$L$13,$A$1:$AJ$1,0)),9,2))))),""))</f>
        <v/>
      </c>
      <c r="BF380" s="22">
        <f>IF(AT380="","",IFERROR(TRIM(INDEX($A380:$AJ380,MATCH(Lists!$L$14,$A$1:$AJ$1,0))&amp;""),""))</f>
        <v/>
      </c>
      <c r="BG380" s="23">
        <f>IF(AT380="","",IFERROR(IF(ISNUMBER(INDEX($A380:$AJ380,MATCH(Lists!$L$15,$A$1:$AJ$1,0))),INDEX($A380:$AJ380,MATCH(Lists!$L$15,$A$1:$AJ$1,0)),DATE(VALUE(LEFT(IFERROR(TRIM(INDEX($A380:$AJ380,MATCH(Lists!$L$15,$A$1:$AJ$1,0))&amp;""),""),4)),VALUE(MID(IFERROR(TRIM(INDEX($A380:$AJ380,MATCH(Lists!$L$15,$A$1:$AJ$1,0))&amp;""),""),6,2)),VALUE(MID(IFERROR(TRIM(INDEX($A380:$AJ380,MATCH(Lists!$L$15,$A$1:$AJ$1,0))&amp;""),""),9,2)))+TIME(VALUE(MID(IFERROR(TRIM(INDEX($A380:$AJ380,MATCH(Lists!$L$15,$A$1:$AJ$1,0))&amp;""),""),12,2)),VALUE(MID(IFERROR(TRIM(INDEX($A380:$AJ380,MATCH(Lists!$L$15,$A$1:$AJ$1,0))&amp;""),""),15,2)),VALUE(MID(IFERROR(TRIM(INDEX($A380:$AJ380,MATCH(Lists!$L$15,$A$1:$AJ$1,0))&amp;""),""),18,2)))),""))</f>
        <v/>
      </c>
      <c r="BH380" s="22">
        <f>IF(AT380="","",IF(AL380="","New",AL380))</f>
        <v/>
      </c>
      <c r="BI380" s="22">
        <f>IF(AT380="",0,IF(OR(BH380="Hired",BH380="Not now"),0,1))</f>
        <v/>
      </c>
      <c r="BJ380" s="22">
        <f>IF(AT380="","",IF(COUNTIF(AN380:AQ380,"No")&gt;0,"Has a No",IF(COUNTIF(AN380:AQ380,"Yes")=4,"All yes","Still checking")))</f>
        <v/>
      </c>
      <c r="BK380" s="22">
        <f>IF(AT380="","",IF(AND(BH380="New",NOT(ISNUMBER(AM380)),ISNUMBER(BG380)),IF(Pipeline!$M$14-INT(BG380)&gt;Pipeline!$M$15,"Reply due",""),""))</f>
        <v/>
      </c>
      <c r="BL380" s="22">
        <f>IF(AT380="","",IF(AND(ISNUMBER(AM380),ISNUMBER(BG380)),MAX(0,AM380-INT(BG380)),""))</f>
        <v/>
      </c>
      <c r="BM380" s="22">
        <f>IF(BI380=0,0,IF(AND(OR('Shift match'!$B$5="",ISNUMBER(SEARCH('Shift match'!$B$5,AY380))),OR('Shift match'!$B$6="",ISNUMBER(SEARCH('Shift match'!$B$6,BA380)))),1,0))</f>
        <v/>
      </c>
      <c r="BN380" s="22">
        <f>IF(BM380=1,SUM($BM$2:BM380),"")</f>
        <v/>
      </c>
      <c r="BO380" s="22">
        <f>IF(AT380="",0,IF(AX380="",0,IF(COUNTIF($AX$2:AX380,AX380)=1,1,0)))</f>
        <v/>
      </c>
      <c r="BP380" s="22">
        <f>IF(BO380=1,SUM($BO$2:BO380),"")</f>
        <v/>
      </c>
    </row>
    <row r="381">
      <c r="AK381" s="19" t="n"/>
      <c r="AL381" s="24" t="n"/>
      <c r="AM381" s="25" t="n"/>
      <c r="AN381" s="24" t="n"/>
      <c r="AO381" s="24" t="n"/>
      <c r="AP381" s="24" t="n"/>
      <c r="AQ381" s="24" t="n"/>
      <c r="AR381" s="24" t="n"/>
      <c r="AS381" s="19" t="n"/>
      <c r="AT381" s="22">
        <f>IFERROR(TRIM(INDEX($A381:$AJ381,MATCH(Lists!$L$2,$A$1:$AJ$1,0))&amp;""),"")</f>
        <v/>
      </c>
      <c r="AU381" s="22">
        <f>IF(AT381="","",IFERROR(TRIM(INDEX($A381:$AJ381,MATCH(Lists!$L$3,$A$1:$AJ$1,0))&amp;""),""))</f>
        <v/>
      </c>
      <c r="AV381" s="22">
        <f>IF(AT381="","",LOWER(IFERROR(TRIM(INDEX($A381:$AJ381,MATCH(Lists!$L$4,$A$1:$AJ$1,0))&amp;""),"")))</f>
        <v/>
      </c>
      <c r="AW381" s="22">
        <f>IF(AT381="","",IFERROR(TRIM(INDEX($A381:$AJ381,MATCH(Lists!$L$5,$A$1:$AJ$1,0))&amp;""),""))</f>
        <v/>
      </c>
      <c r="AX381" s="22">
        <f>IF(AT381="","",IFERROR(TRIM(INDEX($A381:$AJ381,MATCH(Lists!$L$6,$A$1:$AJ$1,0))&amp;""),""))</f>
        <v/>
      </c>
      <c r="AY381" s="22">
        <f>IF(AT381="","",IFERROR(TRIM(INDEX($A381:$AJ381,MATCH(Lists!$L$7,$A$1:$AJ$1,0))&amp;""),""))</f>
        <v/>
      </c>
      <c r="AZ381" s="22">
        <f>IF(AT381="","",IFERROR(TRIM(INDEX($A381:$AJ381,MATCH(Lists!$L$8,$A$1:$AJ$1,0))&amp;""),""))</f>
        <v/>
      </c>
      <c r="BA381" s="22">
        <f>IF(AT381="","",IFERROR(TRIM(INDEX($A381:$AJ381,MATCH(Lists!$L$9,$A$1:$AJ$1,0))&amp;""),""))</f>
        <v/>
      </c>
      <c r="BB381" s="22">
        <f>IF(AT381="","",IFERROR(TRIM(INDEX($A381:$AJ381,MATCH(Lists!$L$10,$A$1:$AJ$1,0))&amp;""),""))</f>
        <v/>
      </c>
      <c r="BC381" s="22">
        <f>IF(AT381="","",IFERROR(TRIM(INDEX($A381:$AJ381,MATCH(Lists!$L$11,$A$1:$AJ$1,0))&amp;""),""))</f>
        <v/>
      </c>
      <c r="BD381" s="22">
        <f>IF(AT381="","",IFERROR(TRIM(INDEX($A381:$AJ381,MATCH(Lists!$L$12,$A$1:$AJ$1,0))&amp;""),""))</f>
        <v/>
      </c>
      <c r="BE381" s="23">
        <f>IF(AT381="","",IFERROR(IF(TRIM(INDEX($A381:$AJ381,MATCH(Lists!$L$13,$A$1:$AJ$1,0))&amp;"")="","",IF(ISNUMBER(INDEX($A381:$AJ381,MATCH(Lists!$L$13,$A$1:$AJ$1,0))),INT(INDEX($A381:$AJ381,MATCH(Lists!$L$13,$A$1:$AJ$1,0))),DATE(VALUE(LEFT(INDEX($A381:$AJ381,MATCH(Lists!$L$13,$A$1:$AJ$1,0)),4)),VALUE(MID(INDEX($A381:$AJ381,MATCH(Lists!$L$13,$A$1:$AJ$1,0)),6,2)),VALUE(MID(INDEX($A381:$AJ381,MATCH(Lists!$L$13,$A$1:$AJ$1,0)),9,2))))),""))</f>
        <v/>
      </c>
      <c r="BF381" s="22">
        <f>IF(AT381="","",IFERROR(TRIM(INDEX($A381:$AJ381,MATCH(Lists!$L$14,$A$1:$AJ$1,0))&amp;""),""))</f>
        <v/>
      </c>
      <c r="BG381" s="23">
        <f>IF(AT381="","",IFERROR(IF(ISNUMBER(INDEX($A381:$AJ381,MATCH(Lists!$L$15,$A$1:$AJ$1,0))),INDEX($A381:$AJ381,MATCH(Lists!$L$15,$A$1:$AJ$1,0)),DATE(VALUE(LEFT(IFERROR(TRIM(INDEX($A381:$AJ381,MATCH(Lists!$L$15,$A$1:$AJ$1,0))&amp;""),""),4)),VALUE(MID(IFERROR(TRIM(INDEX($A381:$AJ381,MATCH(Lists!$L$15,$A$1:$AJ$1,0))&amp;""),""),6,2)),VALUE(MID(IFERROR(TRIM(INDEX($A381:$AJ381,MATCH(Lists!$L$15,$A$1:$AJ$1,0))&amp;""),""),9,2)))+TIME(VALUE(MID(IFERROR(TRIM(INDEX($A381:$AJ381,MATCH(Lists!$L$15,$A$1:$AJ$1,0))&amp;""),""),12,2)),VALUE(MID(IFERROR(TRIM(INDEX($A381:$AJ381,MATCH(Lists!$L$15,$A$1:$AJ$1,0))&amp;""),""),15,2)),VALUE(MID(IFERROR(TRIM(INDEX($A381:$AJ381,MATCH(Lists!$L$15,$A$1:$AJ$1,0))&amp;""),""),18,2)))),""))</f>
        <v/>
      </c>
      <c r="BH381" s="22">
        <f>IF(AT381="","",IF(AL381="","New",AL381))</f>
        <v/>
      </c>
      <c r="BI381" s="22">
        <f>IF(AT381="",0,IF(OR(BH381="Hired",BH381="Not now"),0,1))</f>
        <v/>
      </c>
      <c r="BJ381" s="22">
        <f>IF(AT381="","",IF(COUNTIF(AN381:AQ381,"No")&gt;0,"Has a No",IF(COUNTIF(AN381:AQ381,"Yes")=4,"All yes","Still checking")))</f>
        <v/>
      </c>
      <c r="BK381" s="22">
        <f>IF(AT381="","",IF(AND(BH381="New",NOT(ISNUMBER(AM381)),ISNUMBER(BG381)),IF(Pipeline!$M$14-INT(BG381)&gt;Pipeline!$M$15,"Reply due",""),""))</f>
        <v/>
      </c>
      <c r="BL381" s="22">
        <f>IF(AT381="","",IF(AND(ISNUMBER(AM381),ISNUMBER(BG381)),MAX(0,AM381-INT(BG381)),""))</f>
        <v/>
      </c>
      <c r="BM381" s="22">
        <f>IF(BI381=0,0,IF(AND(OR('Shift match'!$B$5="",ISNUMBER(SEARCH('Shift match'!$B$5,AY381))),OR('Shift match'!$B$6="",ISNUMBER(SEARCH('Shift match'!$B$6,BA381)))),1,0))</f>
        <v/>
      </c>
      <c r="BN381" s="22">
        <f>IF(BM381=1,SUM($BM$2:BM381),"")</f>
        <v/>
      </c>
      <c r="BO381" s="22">
        <f>IF(AT381="",0,IF(AX381="",0,IF(COUNTIF($AX$2:AX381,AX381)=1,1,0)))</f>
        <v/>
      </c>
      <c r="BP381" s="22">
        <f>IF(BO381=1,SUM($BO$2:BO381),"")</f>
        <v/>
      </c>
    </row>
    <row r="382">
      <c r="AK382" s="19" t="n"/>
      <c r="AL382" s="24" t="n"/>
      <c r="AM382" s="25" t="n"/>
      <c r="AN382" s="24" t="n"/>
      <c r="AO382" s="24" t="n"/>
      <c r="AP382" s="24" t="n"/>
      <c r="AQ382" s="24" t="n"/>
      <c r="AR382" s="24" t="n"/>
      <c r="AS382" s="19" t="n"/>
      <c r="AT382" s="22">
        <f>IFERROR(TRIM(INDEX($A382:$AJ382,MATCH(Lists!$L$2,$A$1:$AJ$1,0))&amp;""),"")</f>
        <v/>
      </c>
      <c r="AU382" s="22">
        <f>IF(AT382="","",IFERROR(TRIM(INDEX($A382:$AJ382,MATCH(Lists!$L$3,$A$1:$AJ$1,0))&amp;""),""))</f>
        <v/>
      </c>
      <c r="AV382" s="22">
        <f>IF(AT382="","",LOWER(IFERROR(TRIM(INDEX($A382:$AJ382,MATCH(Lists!$L$4,$A$1:$AJ$1,0))&amp;""),"")))</f>
        <v/>
      </c>
      <c r="AW382" s="22">
        <f>IF(AT382="","",IFERROR(TRIM(INDEX($A382:$AJ382,MATCH(Lists!$L$5,$A$1:$AJ$1,0))&amp;""),""))</f>
        <v/>
      </c>
      <c r="AX382" s="22">
        <f>IF(AT382="","",IFERROR(TRIM(INDEX($A382:$AJ382,MATCH(Lists!$L$6,$A$1:$AJ$1,0))&amp;""),""))</f>
        <v/>
      </c>
      <c r="AY382" s="22">
        <f>IF(AT382="","",IFERROR(TRIM(INDEX($A382:$AJ382,MATCH(Lists!$L$7,$A$1:$AJ$1,0))&amp;""),""))</f>
        <v/>
      </c>
      <c r="AZ382" s="22">
        <f>IF(AT382="","",IFERROR(TRIM(INDEX($A382:$AJ382,MATCH(Lists!$L$8,$A$1:$AJ$1,0))&amp;""),""))</f>
        <v/>
      </c>
      <c r="BA382" s="22">
        <f>IF(AT382="","",IFERROR(TRIM(INDEX($A382:$AJ382,MATCH(Lists!$L$9,$A$1:$AJ$1,0))&amp;""),""))</f>
        <v/>
      </c>
      <c r="BB382" s="22">
        <f>IF(AT382="","",IFERROR(TRIM(INDEX($A382:$AJ382,MATCH(Lists!$L$10,$A$1:$AJ$1,0))&amp;""),""))</f>
        <v/>
      </c>
      <c r="BC382" s="22">
        <f>IF(AT382="","",IFERROR(TRIM(INDEX($A382:$AJ382,MATCH(Lists!$L$11,$A$1:$AJ$1,0))&amp;""),""))</f>
        <v/>
      </c>
      <c r="BD382" s="22">
        <f>IF(AT382="","",IFERROR(TRIM(INDEX($A382:$AJ382,MATCH(Lists!$L$12,$A$1:$AJ$1,0))&amp;""),""))</f>
        <v/>
      </c>
      <c r="BE382" s="23">
        <f>IF(AT382="","",IFERROR(IF(TRIM(INDEX($A382:$AJ382,MATCH(Lists!$L$13,$A$1:$AJ$1,0))&amp;"")="","",IF(ISNUMBER(INDEX($A382:$AJ382,MATCH(Lists!$L$13,$A$1:$AJ$1,0))),INT(INDEX($A382:$AJ382,MATCH(Lists!$L$13,$A$1:$AJ$1,0))),DATE(VALUE(LEFT(INDEX($A382:$AJ382,MATCH(Lists!$L$13,$A$1:$AJ$1,0)),4)),VALUE(MID(INDEX($A382:$AJ382,MATCH(Lists!$L$13,$A$1:$AJ$1,0)),6,2)),VALUE(MID(INDEX($A382:$AJ382,MATCH(Lists!$L$13,$A$1:$AJ$1,0)),9,2))))),""))</f>
        <v/>
      </c>
      <c r="BF382" s="22">
        <f>IF(AT382="","",IFERROR(TRIM(INDEX($A382:$AJ382,MATCH(Lists!$L$14,$A$1:$AJ$1,0))&amp;""),""))</f>
        <v/>
      </c>
      <c r="BG382" s="23">
        <f>IF(AT382="","",IFERROR(IF(ISNUMBER(INDEX($A382:$AJ382,MATCH(Lists!$L$15,$A$1:$AJ$1,0))),INDEX($A382:$AJ382,MATCH(Lists!$L$15,$A$1:$AJ$1,0)),DATE(VALUE(LEFT(IFERROR(TRIM(INDEX($A382:$AJ382,MATCH(Lists!$L$15,$A$1:$AJ$1,0))&amp;""),""),4)),VALUE(MID(IFERROR(TRIM(INDEX($A382:$AJ382,MATCH(Lists!$L$15,$A$1:$AJ$1,0))&amp;""),""),6,2)),VALUE(MID(IFERROR(TRIM(INDEX($A382:$AJ382,MATCH(Lists!$L$15,$A$1:$AJ$1,0))&amp;""),""),9,2)))+TIME(VALUE(MID(IFERROR(TRIM(INDEX($A382:$AJ382,MATCH(Lists!$L$15,$A$1:$AJ$1,0))&amp;""),""),12,2)),VALUE(MID(IFERROR(TRIM(INDEX($A382:$AJ382,MATCH(Lists!$L$15,$A$1:$AJ$1,0))&amp;""),""),15,2)),VALUE(MID(IFERROR(TRIM(INDEX($A382:$AJ382,MATCH(Lists!$L$15,$A$1:$AJ$1,0))&amp;""),""),18,2)))),""))</f>
        <v/>
      </c>
      <c r="BH382" s="22">
        <f>IF(AT382="","",IF(AL382="","New",AL382))</f>
        <v/>
      </c>
      <c r="BI382" s="22">
        <f>IF(AT382="",0,IF(OR(BH382="Hired",BH382="Not now"),0,1))</f>
        <v/>
      </c>
      <c r="BJ382" s="22">
        <f>IF(AT382="","",IF(COUNTIF(AN382:AQ382,"No")&gt;0,"Has a No",IF(COUNTIF(AN382:AQ382,"Yes")=4,"All yes","Still checking")))</f>
        <v/>
      </c>
      <c r="BK382" s="22">
        <f>IF(AT382="","",IF(AND(BH382="New",NOT(ISNUMBER(AM382)),ISNUMBER(BG382)),IF(Pipeline!$M$14-INT(BG382)&gt;Pipeline!$M$15,"Reply due",""),""))</f>
        <v/>
      </c>
      <c r="BL382" s="22">
        <f>IF(AT382="","",IF(AND(ISNUMBER(AM382),ISNUMBER(BG382)),MAX(0,AM382-INT(BG382)),""))</f>
        <v/>
      </c>
      <c r="BM382" s="22">
        <f>IF(BI382=0,0,IF(AND(OR('Shift match'!$B$5="",ISNUMBER(SEARCH('Shift match'!$B$5,AY382))),OR('Shift match'!$B$6="",ISNUMBER(SEARCH('Shift match'!$B$6,BA382)))),1,0))</f>
        <v/>
      </c>
      <c r="BN382" s="22">
        <f>IF(BM382=1,SUM($BM$2:BM382),"")</f>
        <v/>
      </c>
      <c r="BO382" s="22">
        <f>IF(AT382="",0,IF(AX382="",0,IF(COUNTIF($AX$2:AX382,AX382)=1,1,0)))</f>
        <v/>
      </c>
      <c r="BP382" s="22">
        <f>IF(BO382=1,SUM($BO$2:BO382),"")</f>
        <v/>
      </c>
    </row>
    <row r="383">
      <c r="AK383" s="19" t="n"/>
      <c r="AL383" s="24" t="n"/>
      <c r="AM383" s="25" t="n"/>
      <c r="AN383" s="24" t="n"/>
      <c r="AO383" s="24" t="n"/>
      <c r="AP383" s="24" t="n"/>
      <c r="AQ383" s="24" t="n"/>
      <c r="AR383" s="24" t="n"/>
      <c r="AS383" s="19" t="n"/>
      <c r="AT383" s="22">
        <f>IFERROR(TRIM(INDEX($A383:$AJ383,MATCH(Lists!$L$2,$A$1:$AJ$1,0))&amp;""),"")</f>
        <v/>
      </c>
      <c r="AU383" s="22">
        <f>IF(AT383="","",IFERROR(TRIM(INDEX($A383:$AJ383,MATCH(Lists!$L$3,$A$1:$AJ$1,0))&amp;""),""))</f>
        <v/>
      </c>
      <c r="AV383" s="22">
        <f>IF(AT383="","",LOWER(IFERROR(TRIM(INDEX($A383:$AJ383,MATCH(Lists!$L$4,$A$1:$AJ$1,0))&amp;""),"")))</f>
        <v/>
      </c>
      <c r="AW383" s="22">
        <f>IF(AT383="","",IFERROR(TRIM(INDEX($A383:$AJ383,MATCH(Lists!$L$5,$A$1:$AJ$1,0))&amp;""),""))</f>
        <v/>
      </c>
      <c r="AX383" s="22">
        <f>IF(AT383="","",IFERROR(TRIM(INDEX($A383:$AJ383,MATCH(Lists!$L$6,$A$1:$AJ$1,0))&amp;""),""))</f>
        <v/>
      </c>
      <c r="AY383" s="22">
        <f>IF(AT383="","",IFERROR(TRIM(INDEX($A383:$AJ383,MATCH(Lists!$L$7,$A$1:$AJ$1,0))&amp;""),""))</f>
        <v/>
      </c>
      <c r="AZ383" s="22">
        <f>IF(AT383="","",IFERROR(TRIM(INDEX($A383:$AJ383,MATCH(Lists!$L$8,$A$1:$AJ$1,0))&amp;""),""))</f>
        <v/>
      </c>
      <c r="BA383" s="22">
        <f>IF(AT383="","",IFERROR(TRIM(INDEX($A383:$AJ383,MATCH(Lists!$L$9,$A$1:$AJ$1,0))&amp;""),""))</f>
        <v/>
      </c>
      <c r="BB383" s="22">
        <f>IF(AT383="","",IFERROR(TRIM(INDEX($A383:$AJ383,MATCH(Lists!$L$10,$A$1:$AJ$1,0))&amp;""),""))</f>
        <v/>
      </c>
      <c r="BC383" s="22">
        <f>IF(AT383="","",IFERROR(TRIM(INDEX($A383:$AJ383,MATCH(Lists!$L$11,$A$1:$AJ$1,0))&amp;""),""))</f>
        <v/>
      </c>
      <c r="BD383" s="22">
        <f>IF(AT383="","",IFERROR(TRIM(INDEX($A383:$AJ383,MATCH(Lists!$L$12,$A$1:$AJ$1,0))&amp;""),""))</f>
        <v/>
      </c>
      <c r="BE383" s="23">
        <f>IF(AT383="","",IFERROR(IF(TRIM(INDEX($A383:$AJ383,MATCH(Lists!$L$13,$A$1:$AJ$1,0))&amp;"")="","",IF(ISNUMBER(INDEX($A383:$AJ383,MATCH(Lists!$L$13,$A$1:$AJ$1,0))),INT(INDEX($A383:$AJ383,MATCH(Lists!$L$13,$A$1:$AJ$1,0))),DATE(VALUE(LEFT(INDEX($A383:$AJ383,MATCH(Lists!$L$13,$A$1:$AJ$1,0)),4)),VALUE(MID(INDEX($A383:$AJ383,MATCH(Lists!$L$13,$A$1:$AJ$1,0)),6,2)),VALUE(MID(INDEX($A383:$AJ383,MATCH(Lists!$L$13,$A$1:$AJ$1,0)),9,2))))),""))</f>
        <v/>
      </c>
      <c r="BF383" s="22">
        <f>IF(AT383="","",IFERROR(TRIM(INDEX($A383:$AJ383,MATCH(Lists!$L$14,$A$1:$AJ$1,0))&amp;""),""))</f>
        <v/>
      </c>
      <c r="BG383" s="23">
        <f>IF(AT383="","",IFERROR(IF(ISNUMBER(INDEX($A383:$AJ383,MATCH(Lists!$L$15,$A$1:$AJ$1,0))),INDEX($A383:$AJ383,MATCH(Lists!$L$15,$A$1:$AJ$1,0)),DATE(VALUE(LEFT(IFERROR(TRIM(INDEX($A383:$AJ383,MATCH(Lists!$L$15,$A$1:$AJ$1,0))&amp;""),""),4)),VALUE(MID(IFERROR(TRIM(INDEX($A383:$AJ383,MATCH(Lists!$L$15,$A$1:$AJ$1,0))&amp;""),""),6,2)),VALUE(MID(IFERROR(TRIM(INDEX($A383:$AJ383,MATCH(Lists!$L$15,$A$1:$AJ$1,0))&amp;""),""),9,2)))+TIME(VALUE(MID(IFERROR(TRIM(INDEX($A383:$AJ383,MATCH(Lists!$L$15,$A$1:$AJ$1,0))&amp;""),""),12,2)),VALUE(MID(IFERROR(TRIM(INDEX($A383:$AJ383,MATCH(Lists!$L$15,$A$1:$AJ$1,0))&amp;""),""),15,2)),VALUE(MID(IFERROR(TRIM(INDEX($A383:$AJ383,MATCH(Lists!$L$15,$A$1:$AJ$1,0))&amp;""),""),18,2)))),""))</f>
        <v/>
      </c>
      <c r="BH383" s="22">
        <f>IF(AT383="","",IF(AL383="","New",AL383))</f>
        <v/>
      </c>
      <c r="BI383" s="22">
        <f>IF(AT383="",0,IF(OR(BH383="Hired",BH383="Not now"),0,1))</f>
        <v/>
      </c>
      <c r="BJ383" s="22">
        <f>IF(AT383="","",IF(COUNTIF(AN383:AQ383,"No")&gt;0,"Has a No",IF(COUNTIF(AN383:AQ383,"Yes")=4,"All yes","Still checking")))</f>
        <v/>
      </c>
      <c r="BK383" s="22">
        <f>IF(AT383="","",IF(AND(BH383="New",NOT(ISNUMBER(AM383)),ISNUMBER(BG383)),IF(Pipeline!$M$14-INT(BG383)&gt;Pipeline!$M$15,"Reply due",""),""))</f>
        <v/>
      </c>
      <c r="BL383" s="22">
        <f>IF(AT383="","",IF(AND(ISNUMBER(AM383),ISNUMBER(BG383)),MAX(0,AM383-INT(BG383)),""))</f>
        <v/>
      </c>
      <c r="BM383" s="22">
        <f>IF(BI383=0,0,IF(AND(OR('Shift match'!$B$5="",ISNUMBER(SEARCH('Shift match'!$B$5,AY383))),OR('Shift match'!$B$6="",ISNUMBER(SEARCH('Shift match'!$B$6,BA383)))),1,0))</f>
        <v/>
      </c>
      <c r="BN383" s="22">
        <f>IF(BM383=1,SUM($BM$2:BM383),"")</f>
        <v/>
      </c>
      <c r="BO383" s="22">
        <f>IF(AT383="",0,IF(AX383="",0,IF(COUNTIF($AX$2:AX383,AX383)=1,1,0)))</f>
        <v/>
      </c>
      <c r="BP383" s="22">
        <f>IF(BO383=1,SUM($BO$2:BO383),"")</f>
        <v/>
      </c>
    </row>
    <row r="384">
      <c r="AK384" s="19" t="n"/>
      <c r="AL384" s="24" t="n"/>
      <c r="AM384" s="25" t="n"/>
      <c r="AN384" s="24" t="n"/>
      <c r="AO384" s="24" t="n"/>
      <c r="AP384" s="24" t="n"/>
      <c r="AQ384" s="24" t="n"/>
      <c r="AR384" s="24" t="n"/>
      <c r="AS384" s="19" t="n"/>
      <c r="AT384" s="22">
        <f>IFERROR(TRIM(INDEX($A384:$AJ384,MATCH(Lists!$L$2,$A$1:$AJ$1,0))&amp;""),"")</f>
        <v/>
      </c>
      <c r="AU384" s="22">
        <f>IF(AT384="","",IFERROR(TRIM(INDEX($A384:$AJ384,MATCH(Lists!$L$3,$A$1:$AJ$1,0))&amp;""),""))</f>
        <v/>
      </c>
      <c r="AV384" s="22">
        <f>IF(AT384="","",LOWER(IFERROR(TRIM(INDEX($A384:$AJ384,MATCH(Lists!$L$4,$A$1:$AJ$1,0))&amp;""),"")))</f>
        <v/>
      </c>
      <c r="AW384" s="22">
        <f>IF(AT384="","",IFERROR(TRIM(INDEX($A384:$AJ384,MATCH(Lists!$L$5,$A$1:$AJ$1,0))&amp;""),""))</f>
        <v/>
      </c>
      <c r="AX384" s="22">
        <f>IF(AT384="","",IFERROR(TRIM(INDEX($A384:$AJ384,MATCH(Lists!$L$6,$A$1:$AJ$1,0))&amp;""),""))</f>
        <v/>
      </c>
      <c r="AY384" s="22">
        <f>IF(AT384="","",IFERROR(TRIM(INDEX($A384:$AJ384,MATCH(Lists!$L$7,$A$1:$AJ$1,0))&amp;""),""))</f>
        <v/>
      </c>
      <c r="AZ384" s="22">
        <f>IF(AT384="","",IFERROR(TRIM(INDEX($A384:$AJ384,MATCH(Lists!$L$8,$A$1:$AJ$1,0))&amp;""),""))</f>
        <v/>
      </c>
      <c r="BA384" s="22">
        <f>IF(AT384="","",IFERROR(TRIM(INDEX($A384:$AJ384,MATCH(Lists!$L$9,$A$1:$AJ$1,0))&amp;""),""))</f>
        <v/>
      </c>
      <c r="BB384" s="22">
        <f>IF(AT384="","",IFERROR(TRIM(INDEX($A384:$AJ384,MATCH(Lists!$L$10,$A$1:$AJ$1,0))&amp;""),""))</f>
        <v/>
      </c>
      <c r="BC384" s="22">
        <f>IF(AT384="","",IFERROR(TRIM(INDEX($A384:$AJ384,MATCH(Lists!$L$11,$A$1:$AJ$1,0))&amp;""),""))</f>
        <v/>
      </c>
      <c r="BD384" s="22">
        <f>IF(AT384="","",IFERROR(TRIM(INDEX($A384:$AJ384,MATCH(Lists!$L$12,$A$1:$AJ$1,0))&amp;""),""))</f>
        <v/>
      </c>
      <c r="BE384" s="23">
        <f>IF(AT384="","",IFERROR(IF(TRIM(INDEX($A384:$AJ384,MATCH(Lists!$L$13,$A$1:$AJ$1,0))&amp;"")="","",IF(ISNUMBER(INDEX($A384:$AJ384,MATCH(Lists!$L$13,$A$1:$AJ$1,0))),INT(INDEX($A384:$AJ384,MATCH(Lists!$L$13,$A$1:$AJ$1,0))),DATE(VALUE(LEFT(INDEX($A384:$AJ384,MATCH(Lists!$L$13,$A$1:$AJ$1,0)),4)),VALUE(MID(INDEX($A384:$AJ384,MATCH(Lists!$L$13,$A$1:$AJ$1,0)),6,2)),VALUE(MID(INDEX($A384:$AJ384,MATCH(Lists!$L$13,$A$1:$AJ$1,0)),9,2))))),""))</f>
        <v/>
      </c>
      <c r="BF384" s="22">
        <f>IF(AT384="","",IFERROR(TRIM(INDEX($A384:$AJ384,MATCH(Lists!$L$14,$A$1:$AJ$1,0))&amp;""),""))</f>
        <v/>
      </c>
      <c r="BG384" s="23">
        <f>IF(AT384="","",IFERROR(IF(ISNUMBER(INDEX($A384:$AJ384,MATCH(Lists!$L$15,$A$1:$AJ$1,0))),INDEX($A384:$AJ384,MATCH(Lists!$L$15,$A$1:$AJ$1,0)),DATE(VALUE(LEFT(IFERROR(TRIM(INDEX($A384:$AJ384,MATCH(Lists!$L$15,$A$1:$AJ$1,0))&amp;""),""),4)),VALUE(MID(IFERROR(TRIM(INDEX($A384:$AJ384,MATCH(Lists!$L$15,$A$1:$AJ$1,0))&amp;""),""),6,2)),VALUE(MID(IFERROR(TRIM(INDEX($A384:$AJ384,MATCH(Lists!$L$15,$A$1:$AJ$1,0))&amp;""),""),9,2)))+TIME(VALUE(MID(IFERROR(TRIM(INDEX($A384:$AJ384,MATCH(Lists!$L$15,$A$1:$AJ$1,0))&amp;""),""),12,2)),VALUE(MID(IFERROR(TRIM(INDEX($A384:$AJ384,MATCH(Lists!$L$15,$A$1:$AJ$1,0))&amp;""),""),15,2)),VALUE(MID(IFERROR(TRIM(INDEX($A384:$AJ384,MATCH(Lists!$L$15,$A$1:$AJ$1,0))&amp;""),""),18,2)))),""))</f>
        <v/>
      </c>
      <c r="BH384" s="22">
        <f>IF(AT384="","",IF(AL384="","New",AL384))</f>
        <v/>
      </c>
      <c r="BI384" s="22">
        <f>IF(AT384="",0,IF(OR(BH384="Hired",BH384="Not now"),0,1))</f>
        <v/>
      </c>
      <c r="BJ384" s="22">
        <f>IF(AT384="","",IF(COUNTIF(AN384:AQ384,"No")&gt;0,"Has a No",IF(COUNTIF(AN384:AQ384,"Yes")=4,"All yes","Still checking")))</f>
        <v/>
      </c>
      <c r="BK384" s="22">
        <f>IF(AT384="","",IF(AND(BH384="New",NOT(ISNUMBER(AM384)),ISNUMBER(BG384)),IF(Pipeline!$M$14-INT(BG384)&gt;Pipeline!$M$15,"Reply due",""),""))</f>
        <v/>
      </c>
      <c r="BL384" s="22">
        <f>IF(AT384="","",IF(AND(ISNUMBER(AM384),ISNUMBER(BG384)),MAX(0,AM384-INT(BG384)),""))</f>
        <v/>
      </c>
      <c r="BM384" s="22">
        <f>IF(BI384=0,0,IF(AND(OR('Shift match'!$B$5="",ISNUMBER(SEARCH('Shift match'!$B$5,AY384))),OR('Shift match'!$B$6="",ISNUMBER(SEARCH('Shift match'!$B$6,BA384)))),1,0))</f>
        <v/>
      </c>
      <c r="BN384" s="22">
        <f>IF(BM384=1,SUM($BM$2:BM384),"")</f>
        <v/>
      </c>
      <c r="BO384" s="22">
        <f>IF(AT384="",0,IF(AX384="",0,IF(COUNTIF($AX$2:AX384,AX384)=1,1,0)))</f>
        <v/>
      </c>
      <c r="BP384" s="22">
        <f>IF(BO384=1,SUM($BO$2:BO384),"")</f>
        <v/>
      </c>
    </row>
    <row r="385">
      <c r="AK385" s="19" t="n"/>
      <c r="AL385" s="24" t="n"/>
      <c r="AM385" s="25" t="n"/>
      <c r="AN385" s="24" t="n"/>
      <c r="AO385" s="24" t="n"/>
      <c r="AP385" s="24" t="n"/>
      <c r="AQ385" s="24" t="n"/>
      <c r="AR385" s="24" t="n"/>
      <c r="AS385" s="19" t="n"/>
      <c r="AT385" s="22">
        <f>IFERROR(TRIM(INDEX($A385:$AJ385,MATCH(Lists!$L$2,$A$1:$AJ$1,0))&amp;""),"")</f>
        <v/>
      </c>
      <c r="AU385" s="22">
        <f>IF(AT385="","",IFERROR(TRIM(INDEX($A385:$AJ385,MATCH(Lists!$L$3,$A$1:$AJ$1,0))&amp;""),""))</f>
        <v/>
      </c>
      <c r="AV385" s="22">
        <f>IF(AT385="","",LOWER(IFERROR(TRIM(INDEX($A385:$AJ385,MATCH(Lists!$L$4,$A$1:$AJ$1,0))&amp;""),"")))</f>
        <v/>
      </c>
      <c r="AW385" s="22">
        <f>IF(AT385="","",IFERROR(TRIM(INDEX($A385:$AJ385,MATCH(Lists!$L$5,$A$1:$AJ$1,0))&amp;""),""))</f>
        <v/>
      </c>
      <c r="AX385" s="22">
        <f>IF(AT385="","",IFERROR(TRIM(INDEX($A385:$AJ385,MATCH(Lists!$L$6,$A$1:$AJ$1,0))&amp;""),""))</f>
        <v/>
      </c>
      <c r="AY385" s="22">
        <f>IF(AT385="","",IFERROR(TRIM(INDEX($A385:$AJ385,MATCH(Lists!$L$7,$A$1:$AJ$1,0))&amp;""),""))</f>
        <v/>
      </c>
      <c r="AZ385" s="22">
        <f>IF(AT385="","",IFERROR(TRIM(INDEX($A385:$AJ385,MATCH(Lists!$L$8,$A$1:$AJ$1,0))&amp;""),""))</f>
        <v/>
      </c>
      <c r="BA385" s="22">
        <f>IF(AT385="","",IFERROR(TRIM(INDEX($A385:$AJ385,MATCH(Lists!$L$9,$A$1:$AJ$1,0))&amp;""),""))</f>
        <v/>
      </c>
      <c r="BB385" s="22">
        <f>IF(AT385="","",IFERROR(TRIM(INDEX($A385:$AJ385,MATCH(Lists!$L$10,$A$1:$AJ$1,0))&amp;""),""))</f>
        <v/>
      </c>
      <c r="BC385" s="22">
        <f>IF(AT385="","",IFERROR(TRIM(INDEX($A385:$AJ385,MATCH(Lists!$L$11,$A$1:$AJ$1,0))&amp;""),""))</f>
        <v/>
      </c>
      <c r="BD385" s="22">
        <f>IF(AT385="","",IFERROR(TRIM(INDEX($A385:$AJ385,MATCH(Lists!$L$12,$A$1:$AJ$1,0))&amp;""),""))</f>
        <v/>
      </c>
      <c r="BE385" s="23">
        <f>IF(AT385="","",IFERROR(IF(TRIM(INDEX($A385:$AJ385,MATCH(Lists!$L$13,$A$1:$AJ$1,0))&amp;"")="","",IF(ISNUMBER(INDEX($A385:$AJ385,MATCH(Lists!$L$13,$A$1:$AJ$1,0))),INT(INDEX($A385:$AJ385,MATCH(Lists!$L$13,$A$1:$AJ$1,0))),DATE(VALUE(LEFT(INDEX($A385:$AJ385,MATCH(Lists!$L$13,$A$1:$AJ$1,0)),4)),VALUE(MID(INDEX($A385:$AJ385,MATCH(Lists!$L$13,$A$1:$AJ$1,0)),6,2)),VALUE(MID(INDEX($A385:$AJ385,MATCH(Lists!$L$13,$A$1:$AJ$1,0)),9,2))))),""))</f>
        <v/>
      </c>
      <c r="BF385" s="22">
        <f>IF(AT385="","",IFERROR(TRIM(INDEX($A385:$AJ385,MATCH(Lists!$L$14,$A$1:$AJ$1,0))&amp;""),""))</f>
        <v/>
      </c>
      <c r="BG385" s="23">
        <f>IF(AT385="","",IFERROR(IF(ISNUMBER(INDEX($A385:$AJ385,MATCH(Lists!$L$15,$A$1:$AJ$1,0))),INDEX($A385:$AJ385,MATCH(Lists!$L$15,$A$1:$AJ$1,0)),DATE(VALUE(LEFT(IFERROR(TRIM(INDEX($A385:$AJ385,MATCH(Lists!$L$15,$A$1:$AJ$1,0))&amp;""),""),4)),VALUE(MID(IFERROR(TRIM(INDEX($A385:$AJ385,MATCH(Lists!$L$15,$A$1:$AJ$1,0))&amp;""),""),6,2)),VALUE(MID(IFERROR(TRIM(INDEX($A385:$AJ385,MATCH(Lists!$L$15,$A$1:$AJ$1,0))&amp;""),""),9,2)))+TIME(VALUE(MID(IFERROR(TRIM(INDEX($A385:$AJ385,MATCH(Lists!$L$15,$A$1:$AJ$1,0))&amp;""),""),12,2)),VALUE(MID(IFERROR(TRIM(INDEX($A385:$AJ385,MATCH(Lists!$L$15,$A$1:$AJ$1,0))&amp;""),""),15,2)),VALUE(MID(IFERROR(TRIM(INDEX($A385:$AJ385,MATCH(Lists!$L$15,$A$1:$AJ$1,0))&amp;""),""),18,2)))),""))</f>
        <v/>
      </c>
      <c r="BH385" s="22">
        <f>IF(AT385="","",IF(AL385="","New",AL385))</f>
        <v/>
      </c>
      <c r="BI385" s="22">
        <f>IF(AT385="",0,IF(OR(BH385="Hired",BH385="Not now"),0,1))</f>
        <v/>
      </c>
      <c r="BJ385" s="22">
        <f>IF(AT385="","",IF(COUNTIF(AN385:AQ385,"No")&gt;0,"Has a No",IF(COUNTIF(AN385:AQ385,"Yes")=4,"All yes","Still checking")))</f>
        <v/>
      </c>
      <c r="BK385" s="22">
        <f>IF(AT385="","",IF(AND(BH385="New",NOT(ISNUMBER(AM385)),ISNUMBER(BG385)),IF(Pipeline!$M$14-INT(BG385)&gt;Pipeline!$M$15,"Reply due",""),""))</f>
        <v/>
      </c>
      <c r="BL385" s="22">
        <f>IF(AT385="","",IF(AND(ISNUMBER(AM385),ISNUMBER(BG385)),MAX(0,AM385-INT(BG385)),""))</f>
        <v/>
      </c>
      <c r="BM385" s="22">
        <f>IF(BI385=0,0,IF(AND(OR('Shift match'!$B$5="",ISNUMBER(SEARCH('Shift match'!$B$5,AY385))),OR('Shift match'!$B$6="",ISNUMBER(SEARCH('Shift match'!$B$6,BA385)))),1,0))</f>
        <v/>
      </c>
      <c r="BN385" s="22">
        <f>IF(BM385=1,SUM($BM$2:BM385),"")</f>
        <v/>
      </c>
      <c r="BO385" s="22">
        <f>IF(AT385="",0,IF(AX385="",0,IF(COUNTIF($AX$2:AX385,AX385)=1,1,0)))</f>
        <v/>
      </c>
      <c r="BP385" s="22">
        <f>IF(BO385=1,SUM($BO$2:BO385),"")</f>
        <v/>
      </c>
    </row>
    <row r="386">
      <c r="AK386" s="19" t="n"/>
      <c r="AL386" s="24" t="n"/>
      <c r="AM386" s="25" t="n"/>
      <c r="AN386" s="24" t="n"/>
      <c r="AO386" s="24" t="n"/>
      <c r="AP386" s="24" t="n"/>
      <c r="AQ386" s="24" t="n"/>
      <c r="AR386" s="24" t="n"/>
      <c r="AS386" s="19" t="n"/>
      <c r="AT386" s="22">
        <f>IFERROR(TRIM(INDEX($A386:$AJ386,MATCH(Lists!$L$2,$A$1:$AJ$1,0))&amp;""),"")</f>
        <v/>
      </c>
      <c r="AU386" s="22">
        <f>IF(AT386="","",IFERROR(TRIM(INDEX($A386:$AJ386,MATCH(Lists!$L$3,$A$1:$AJ$1,0))&amp;""),""))</f>
        <v/>
      </c>
      <c r="AV386" s="22">
        <f>IF(AT386="","",LOWER(IFERROR(TRIM(INDEX($A386:$AJ386,MATCH(Lists!$L$4,$A$1:$AJ$1,0))&amp;""),"")))</f>
        <v/>
      </c>
      <c r="AW386" s="22">
        <f>IF(AT386="","",IFERROR(TRIM(INDEX($A386:$AJ386,MATCH(Lists!$L$5,$A$1:$AJ$1,0))&amp;""),""))</f>
        <v/>
      </c>
      <c r="AX386" s="22">
        <f>IF(AT386="","",IFERROR(TRIM(INDEX($A386:$AJ386,MATCH(Lists!$L$6,$A$1:$AJ$1,0))&amp;""),""))</f>
        <v/>
      </c>
      <c r="AY386" s="22">
        <f>IF(AT386="","",IFERROR(TRIM(INDEX($A386:$AJ386,MATCH(Lists!$L$7,$A$1:$AJ$1,0))&amp;""),""))</f>
        <v/>
      </c>
      <c r="AZ386" s="22">
        <f>IF(AT386="","",IFERROR(TRIM(INDEX($A386:$AJ386,MATCH(Lists!$L$8,$A$1:$AJ$1,0))&amp;""),""))</f>
        <v/>
      </c>
      <c r="BA386" s="22">
        <f>IF(AT386="","",IFERROR(TRIM(INDEX($A386:$AJ386,MATCH(Lists!$L$9,$A$1:$AJ$1,0))&amp;""),""))</f>
        <v/>
      </c>
      <c r="BB386" s="22">
        <f>IF(AT386="","",IFERROR(TRIM(INDEX($A386:$AJ386,MATCH(Lists!$L$10,$A$1:$AJ$1,0))&amp;""),""))</f>
        <v/>
      </c>
      <c r="BC386" s="22">
        <f>IF(AT386="","",IFERROR(TRIM(INDEX($A386:$AJ386,MATCH(Lists!$L$11,$A$1:$AJ$1,0))&amp;""),""))</f>
        <v/>
      </c>
      <c r="BD386" s="22">
        <f>IF(AT386="","",IFERROR(TRIM(INDEX($A386:$AJ386,MATCH(Lists!$L$12,$A$1:$AJ$1,0))&amp;""),""))</f>
        <v/>
      </c>
      <c r="BE386" s="23">
        <f>IF(AT386="","",IFERROR(IF(TRIM(INDEX($A386:$AJ386,MATCH(Lists!$L$13,$A$1:$AJ$1,0))&amp;"")="","",IF(ISNUMBER(INDEX($A386:$AJ386,MATCH(Lists!$L$13,$A$1:$AJ$1,0))),INT(INDEX($A386:$AJ386,MATCH(Lists!$L$13,$A$1:$AJ$1,0))),DATE(VALUE(LEFT(INDEX($A386:$AJ386,MATCH(Lists!$L$13,$A$1:$AJ$1,0)),4)),VALUE(MID(INDEX($A386:$AJ386,MATCH(Lists!$L$13,$A$1:$AJ$1,0)),6,2)),VALUE(MID(INDEX($A386:$AJ386,MATCH(Lists!$L$13,$A$1:$AJ$1,0)),9,2))))),""))</f>
        <v/>
      </c>
      <c r="BF386" s="22">
        <f>IF(AT386="","",IFERROR(TRIM(INDEX($A386:$AJ386,MATCH(Lists!$L$14,$A$1:$AJ$1,0))&amp;""),""))</f>
        <v/>
      </c>
      <c r="BG386" s="23">
        <f>IF(AT386="","",IFERROR(IF(ISNUMBER(INDEX($A386:$AJ386,MATCH(Lists!$L$15,$A$1:$AJ$1,0))),INDEX($A386:$AJ386,MATCH(Lists!$L$15,$A$1:$AJ$1,0)),DATE(VALUE(LEFT(IFERROR(TRIM(INDEX($A386:$AJ386,MATCH(Lists!$L$15,$A$1:$AJ$1,0))&amp;""),""),4)),VALUE(MID(IFERROR(TRIM(INDEX($A386:$AJ386,MATCH(Lists!$L$15,$A$1:$AJ$1,0))&amp;""),""),6,2)),VALUE(MID(IFERROR(TRIM(INDEX($A386:$AJ386,MATCH(Lists!$L$15,$A$1:$AJ$1,0))&amp;""),""),9,2)))+TIME(VALUE(MID(IFERROR(TRIM(INDEX($A386:$AJ386,MATCH(Lists!$L$15,$A$1:$AJ$1,0))&amp;""),""),12,2)),VALUE(MID(IFERROR(TRIM(INDEX($A386:$AJ386,MATCH(Lists!$L$15,$A$1:$AJ$1,0))&amp;""),""),15,2)),VALUE(MID(IFERROR(TRIM(INDEX($A386:$AJ386,MATCH(Lists!$L$15,$A$1:$AJ$1,0))&amp;""),""),18,2)))),""))</f>
        <v/>
      </c>
      <c r="BH386" s="22">
        <f>IF(AT386="","",IF(AL386="","New",AL386))</f>
        <v/>
      </c>
      <c r="BI386" s="22">
        <f>IF(AT386="",0,IF(OR(BH386="Hired",BH386="Not now"),0,1))</f>
        <v/>
      </c>
      <c r="BJ386" s="22">
        <f>IF(AT386="","",IF(COUNTIF(AN386:AQ386,"No")&gt;0,"Has a No",IF(COUNTIF(AN386:AQ386,"Yes")=4,"All yes","Still checking")))</f>
        <v/>
      </c>
      <c r="BK386" s="22">
        <f>IF(AT386="","",IF(AND(BH386="New",NOT(ISNUMBER(AM386)),ISNUMBER(BG386)),IF(Pipeline!$M$14-INT(BG386)&gt;Pipeline!$M$15,"Reply due",""),""))</f>
        <v/>
      </c>
      <c r="BL386" s="22">
        <f>IF(AT386="","",IF(AND(ISNUMBER(AM386),ISNUMBER(BG386)),MAX(0,AM386-INT(BG386)),""))</f>
        <v/>
      </c>
      <c r="BM386" s="22">
        <f>IF(BI386=0,0,IF(AND(OR('Shift match'!$B$5="",ISNUMBER(SEARCH('Shift match'!$B$5,AY386))),OR('Shift match'!$B$6="",ISNUMBER(SEARCH('Shift match'!$B$6,BA386)))),1,0))</f>
        <v/>
      </c>
      <c r="BN386" s="22">
        <f>IF(BM386=1,SUM($BM$2:BM386),"")</f>
        <v/>
      </c>
      <c r="BO386" s="22">
        <f>IF(AT386="",0,IF(AX386="",0,IF(COUNTIF($AX$2:AX386,AX386)=1,1,0)))</f>
        <v/>
      </c>
      <c r="BP386" s="22">
        <f>IF(BO386=1,SUM($BO$2:BO386),"")</f>
        <v/>
      </c>
    </row>
    <row r="387">
      <c r="AK387" s="19" t="n"/>
      <c r="AL387" s="24" t="n"/>
      <c r="AM387" s="25" t="n"/>
      <c r="AN387" s="24" t="n"/>
      <c r="AO387" s="24" t="n"/>
      <c r="AP387" s="24" t="n"/>
      <c r="AQ387" s="24" t="n"/>
      <c r="AR387" s="24" t="n"/>
      <c r="AS387" s="19" t="n"/>
      <c r="AT387" s="22">
        <f>IFERROR(TRIM(INDEX($A387:$AJ387,MATCH(Lists!$L$2,$A$1:$AJ$1,0))&amp;""),"")</f>
        <v/>
      </c>
      <c r="AU387" s="22">
        <f>IF(AT387="","",IFERROR(TRIM(INDEX($A387:$AJ387,MATCH(Lists!$L$3,$A$1:$AJ$1,0))&amp;""),""))</f>
        <v/>
      </c>
      <c r="AV387" s="22">
        <f>IF(AT387="","",LOWER(IFERROR(TRIM(INDEX($A387:$AJ387,MATCH(Lists!$L$4,$A$1:$AJ$1,0))&amp;""),"")))</f>
        <v/>
      </c>
      <c r="AW387" s="22">
        <f>IF(AT387="","",IFERROR(TRIM(INDEX($A387:$AJ387,MATCH(Lists!$L$5,$A$1:$AJ$1,0))&amp;""),""))</f>
        <v/>
      </c>
      <c r="AX387" s="22">
        <f>IF(AT387="","",IFERROR(TRIM(INDEX($A387:$AJ387,MATCH(Lists!$L$6,$A$1:$AJ$1,0))&amp;""),""))</f>
        <v/>
      </c>
      <c r="AY387" s="22">
        <f>IF(AT387="","",IFERROR(TRIM(INDEX($A387:$AJ387,MATCH(Lists!$L$7,$A$1:$AJ$1,0))&amp;""),""))</f>
        <v/>
      </c>
      <c r="AZ387" s="22">
        <f>IF(AT387="","",IFERROR(TRIM(INDEX($A387:$AJ387,MATCH(Lists!$L$8,$A$1:$AJ$1,0))&amp;""),""))</f>
        <v/>
      </c>
      <c r="BA387" s="22">
        <f>IF(AT387="","",IFERROR(TRIM(INDEX($A387:$AJ387,MATCH(Lists!$L$9,$A$1:$AJ$1,0))&amp;""),""))</f>
        <v/>
      </c>
      <c r="BB387" s="22">
        <f>IF(AT387="","",IFERROR(TRIM(INDEX($A387:$AJ387,MATCH(Lists!$L$10,$A$1:$AJ$1,0))&amp;""),""))</f>
        <v/>
      </c>
      <c r="BC387" s="22">
        <f>IF(AT387="","",IFERROR(TRIM(INDEX($A387:$AJ387,MATCH(Lists!$L$11,$A$1:$AJ$1,0))&amp;""),""))</f>
        <v/>
      </c>
      <c r="BD387" s="22">
        <f>IF(AT387="","",IFERROR(TRIM(INDEX($A387:$AJ387,MATCH(Lists!$L$12,$A$1:$AJ$1,0))&amp;""),""))</f>
        <v/>
      </c>
      <c r="BE387" s="23">
        <f>IF(AT387="","",IFERROR(IF(TRIM(INDEX($A387:$AJ387,MATCH(Lists!$L$13,$A$1:$AJ$1,0))&amp;"")="","",IF(ISNUMBER(INDEX($A387:$AJ387,MATCH(Lists!$L$13,$A$1:$AJ$1,0))),INT(INDEX($A387:$AJ387,MATCH(Lists!$L$13,$A$1:$AJ$1,0))),DATE(VALUE(LEFT(INDEX($A387:$AJ387,MATCH(Lists!$L$13,$A$1:$AJ$1,0)),4)),VALUE(MID(INDEX($A387:$AJ387,MATCH(Lists!$L$13,$A$1:$AJ$1,0)),6,2)),VALUE(MID(INDEX($A387:$AJ387,MATCH(Lists!$L$13,$A$1:$AJ$1,0)),9,2))))),""))</f>
        <v/>
      </c>
      <c r="BF387" s="22">
        <f>IF(AT387="","",IFERROR(TRIM(INDEX($A387:$AJ387,MATCH(Lists!$L$14,$A$1:$AJ$1,0))&amp;""),""))</f>
        <v/>
      </c>
      <c r="BG387" s="23">
        <f>IF(AT387="","",IFERROR(IF(ISNUMBER(INDEX($A387:$AJ387,MATCH(Lists!$L$15,$A$1:$AJ$1,0))),INDEX($A387:$AJ387,MATCH(Lists!$L$15,$A$1:$AJ$1,0)),DATE(VALUE(LEFT(IFERROR(TRIM(INDEX($A387:$AJ387,MATCH(Lists!$L$15,$A$1:$AJ$1,0))&amp;""),""),4)),VALUE(MID(IFERROR(TRIM(INDEX($A387:$AJ387,MATCH(Lists!$L$15,$A$1:$AJ$1,0))&amp;""),""),6,2)),VALUE(MID(IFERROR(TRIM(INDEX($A387:$AJ387,MATCH(Lists!$L$15,$A$1:$AJ$1,0))&amp;""),""),9,2)))+TIME(VALUE(MID(IFERROR(TRIM(INDEX($A387:$AJ387,MATCH(Lists!$L$15,$A$1:$AJ$1,0))&amp;""),""),12,2)),VALUE(MID(IFERROR(TRIM(INDEX($A387:$AJ387,MATCH(Lists!$L$15,$A$1:$AJ$1,0))&amp;""),""),15,2)),VALUE(MID(IFERROR(TRIM(INDEX($A387:$AJ387,MATCH(Lists!$L$15,$A$1:$AJ$1,0))&amp;""),""),18,2)))),""))</f>
        <v/>
      </c>
      <c r="BH387" s="22">
        <f>IF(AT387="","",IF(AL387="","New",AL387))</f>
        <v/>
      </c>
      <c r="BI387" s="22">
        <f>IF(AT387="",0,IF(OR(BH387="Hired",BH387="Not now"),0,1))</f>
        <v/>
      </c>
      <c r="BJ387" s="22">
        <f>IF(AT387="","",IF(COUNTIF(AN387:AQ387,"No")&gt;0,"Has a No",IF(COUNTIF(AN387:AQ387,"Yes")=4,"All yes","Still checking")))</f>
        <v/>
      </c>
      <c r="BK387" s="22">
        <f>IF(AT387="","",IF(AND(BH387="New",NOT(ISNUMBER(AM387)),ISNUMBER(BG387)),IF(Pipeline!$M$14-INT(BG387)&gt;Pipeline!$M$15,"Reply due",""),""))</f>
        <v/>
      </c>
      <c r="BL387" s="22">
        <f>IF(AT387="","",IF(AND(ISNUMBER(AM387),ISNUMBER(BG387)),MAX(0,AM387-INT(BG387)),""))</f>
        <v/>
      </c>
      <c r="BM387" s="22">
        <f>IF(BI387=0,0,IF(AND(OR('Shift match'!$B$5="",ISNUMBER(SEARCH('Shift match'!$B$5,AY387))),OR('Shift match'!$B$6="",ISNUMBER(SEARCH('Shift match'!$B$6,BA387)))),1,0))</f>
        <v/>
      </c>
      <c r="BN387" s="22">
        <f>IF(BM387=1,SUM($BM$2:BM387),"")</f>
        <v/>
      </c>
      <c r="BO387" s="22">
        <f>IF(AT387="",0,IF(AX387="",0,IF(COUNTIF($AX$2:AX387,AX387)=1,1,0)))</f>
        <v/>
      </c>
      <c r="BP387" s="22">
        <f>IF(BO387=1,SUM($BO$2:BO387),"")</f>
        <v/>
      </c>
    </row>
    <row r="388">
      <c r="AK388" s="19" t="n"/>
      <c r="AL388" s="24" t="n"/>
      <c r="AM388" s="25" t="n"/>
      <c r="AN388" s="24" t="n"/>
      <c r="AO388" s="24" t="n"/>
      <c r="AP388" s="24" t="n"/>
      <c r="AQ388" s="24" t="n"/>
      <c r="AR388" s="24" t="n"/>
      <c r="AS388" s="19" t="n"/>
      <c r="AT388" s="22">
        <f>IFERROR(TRIM(INDEX($A388:$AJ388,MATCH(Lists!$L$2,$A$1:$AJ$1,0))&amp;""),"")</f>
        <v/>
      </c>
      <c r="AU388" s="22">
        <f>IF(AT388="","",IFERROR(TRIM(INDEX($A388:$AJ388,MATCH(Lists!$L$3,$A$1:$AJ$1,0))&amp;""),""))</f>
        <v/>
      </c>
      <c r="AV388" s="22">
        <f>IF(AT388="","",LOWER(IFERROR(TRIM(INDEX($A388:$AJ388,MATCH(Lists!$L$4,$A$1:$AJ$1,0))&amp;""),"")))</f>
        <v/>
      </c>
      <c r="AW388" s="22">
        <f>IF(AT388="","",IFERROR(TRIM(INDEX($A388:$AJ388,MATCH(Lists!$L$5,$A$1:$AJ$1,0))&amp;""),""))</f>
        <v/>
      </c>
      <c r="AX388" s="22">
        <f>IF(AT388="","",IFERROR(TRIM(INDEX($A388:$AJ388,MATCH(Lists!$L$6,$A$1:$AJ$1,0))&amp;""),""))</f>
        <v/>
      </c>
      <c r="AY388" s="22">
        <f>IF(AT388="","",IFERROR(TRIM(INDEX($A388:$AJ388,MATCH(Lists!$L$7,$A$1:$AJ$1,0))&amp;""),""))</f>
        <v/>
      </c>
      <c r="AZ388" s="22">
        <f>IF(AT388="","",IFERROR(TRIM(INDEX($A388:$AJ388,MATCH(Lists!$L$8,$A$1:$AJ$1,0))&amp;""),""))</f>
        <v/>
      </c>
      <c r="BA388" s="22">
        <f>IF(AT388="","",IFERROR(TRIM(INDEX($A388:$AJ388,MATCH(Lists!$L$9,$A$1:$AJ$1,0))&amp;""),""))</f>
        <v/>
      </c>
      <c r="BB388" s="22">
        <f>IF(AT388="","",IFERROR(TRIM(INDEX($A388:$AJ388,MATCH(Lists!$L$10,$A$1:$AJ$1,0))&amp;""),""))</f>
        <v/>
      </c>
      <c r="BC388" s="22">
        <f>IF(AT388="","",IFERROR(TRIM(INDEX($A388:$AJ388,MATCH(Lists!$L$11,$A$1:$AJ$1,0))&amp;""),""))</f>
        <v/>
      </c>
      <c r="BD388" s="22">
        <f>IF(AT388="","",IFERROR(TRIM(INDEX($A388:$AJ388,MATCH(Lists!$L$12,$A$1:$AJ$1,0))&amp;""),""))</f>
        <v/>
      </c>
      <c r="BE388" s="23">
        <f>IF(AT388="","",IFERROR(IF(TRIM(INDEX($A388:$AJ388,MATCH(Lists!$L$13,$A$1:$AJ$1,0))&amp;"")="","",IF(ISNUMBER(INDEX($A388:$AJ388,MATCH(Lists!$L$13,$A$1:$AJ$1,0))),INT(INDEX($A388:$AJ388,MATCH(Lists!$L$13,$A$1:$AJ$1,0))),DATE(VALUE(LEFT(INDEX($A388:$AJ388,MATCH(Lists!$L$13,$A$1:$AJ$1,0)),4)),VALUE(MID(INDEX($A388:$AJ388,MATCH(Lists!$L$13,$A$1:$AJ$1,0)),6,2)),VALUE(MID(INDEX($A388:$AJ388,MATCH(Lists!$L$13,$A$1:$AJ$1,0)),9,2))))),""))</f>
        <v/>
      </c>
      <c r="BF388" s="22">
        <f>IF(AT388="","",IFERROR(TRIM(INDEX($A388:$AJ388,MATCH(Lists!$L$14,$A$1:$AJ$1,0))&amp;""),""))</f>
        <v/>
      </c>
      <c r="BG388" s="23">
        <f>IF(AT388="","",IFERROR(IF(ISNUMBER(INDEX($A388:$AJ388,MATCH(Lists!$L$15,$A$1:$AJ$1,0))),INDEX($A388:$AJ388,MATCH(Lists!$L$15,$A$1:$AJ$1,0)),DATE(VALUE(LEFT(IFERROR(TRIM(INDEX($A388:$AJ388,MATCH(Lists!$L$15,$A$1:$AJ$1,0))&amp;""),""),4)),VALUE(MID(IFERROR(TRIM(INDEX($A388:$AJ388,MATCH(Lists!$L$15,$A$1:$AJ$1,0))&amp;""),""),6,2)),VALUE(MID(IFERROR(TRIM(INDEX($A388:$AJ388,MATCH(Lists!$L$15,$A$1:$AJ$1,0))&amp;""),""),9,2)))+TIME(VALUE(MID(IFERROR(TRIM(INDEX($A388:$AJ388,MATCH(Lists!$L$15,$A$1:$AJ$1,0))&amp;""),""),12,2)),VALUE(MID(IFERROR(TRIM(INDEX($A388:$AJ388,MATCH(Lists!$L$15,$A$1:$AJ$1,0))&amp;""),""),15,2)),VALUE(MID(IFERROR(TRIM(INDEX($A388:$AJ388,MATCH(Lists!$L$15,$A$1:$AJ$1,0))&amp;""),""),18,2)))),""))</f>
        <v/>
      </c>
      <c r="BH388" s="22">
        <f>IF(AT388="","",IF(AL388="","New",AL388))</f>
        <v/>
      </c>
      <c r="BI388" s="22">
        <f>IF(AT388="",0,IF(OR(BH388="Hired",BH388="Not now"),0,1))</f>
        <v/>
      </c>
      <c r="BJ388" s="22">
        <f>IF(AT388="","",IF(COUNTIF(AN388:AQ388,"No")&gt;0,"Has a No",IF(COUNTIF(AN388:AQ388,"Yes")=4,"All yes","Still checking")))</f>
        <v/>
      </c>
      <c r="BK388" s="22">
        <f>IF(AT388="","",IF(AND(BH388="New",NOT(ISNUMBER(AM388)),ISNUMBER(BG388)),IF(Pipeline!$M$14-INT(BG388)&gt;Pipeline!$M$15,"Reply due",""),""))</f>
        <v/>
      </c>
      <c r="BL388" s="22">
        <f>IF(AT388="","",IF(AND(ISNUMBER(AM388),ISNUMBER(BG388)),MAX(0,AM388-INT(BG388)),""))</f>
        <v/>
      </c>
      <c r="BM388" s="22">
        <f>IF(BI388=0,0,IF(AND(OR('Shift match'!$B$5="",ISNUMBER(SEARCH('Shift match'!$B$5,AY388))),OR('Shift match'!$B$6="",ISNUMBER(SEARCH('Shift match'!$B$6,BA388)))),1,0))</f>
        <v/>
      </c>
      <c r="BN388" s="22">
        <f>IF(BM388=1,SUM($BM$2:BM388),"")</f>
        <v/>
      </c>
      <c r="BO388" s="22">
        <f>IF(AT388="",0,IF(AX388="",0,IF(COUNTIF($AX$2:AX388,AX388)=1,1,0)))</f>
        <v/>
      </c>
      <c r="BP388" s="22">
        <f>IF(BO388=1,SUM($BO$2:BO388),"")</f>
        <v/>
      </c>
    </row>
    <row r="389">
      <c r="AK389" s="19" t="n"/>
      <c r="AL389" s="24" t="n"/>
      <c r="AM389" s="25" t="n"/>
      <c r="AN389" s="24" t="n"/>
      <c r="AO389" s="24" t="n"/>
      <c r="AP389" s="24" t="n"/>
      <c r="AQ389" s="24" t="n"/>
      <c r="AR389" s="24" t="n"/>
      <c r="AS389" s="19" t="n"/>
      <c r="AT389" s="22">
        <f>IFERROR(TRIM(INDEX($A389:$AJ389,MATCH(Lists!$L$2,$A$1:$AJ$1,0))&amp;""),"")</f>
        <v/>
      </c>
      <c r="AU389" s="22">
        <f>IF(AT389="","",IFERROR(TRIM(INDEX($A389:$AJ389,MATCH(Lists!$L$3,$A$1:$AJ$1,0))&amp;""),""))</f>
        <v/>
      </c>
      <c r="AV389" s="22">
        <f>IF(AT389="","",LOWER(IFERROR(TRIM(INDEX($A389:$AJ389,MATCH(Lists!$L$4,$A$1:$AJ$1,0))&amp;""),"")))</f>
        <v/>
      </c>
      <c r="AW389" s="22">
        <f>IF(AT389="","",IFERROR(TRIM(INDEX($A389:$AJ389,MATCH(Lists!$L$5,$A$1:$AJ$1,0))&amp;""),""))</f>
        <v/>
      </c>
      <c r="AX389" s="22">
        <f>IF(AT389="","",IFERROR(TRIM(INDEX($A389:$AJ389,MATCH(Lists!$L$6,$A$1:$AJ$1,0))&amp;""),""))</f>
        <v/>
      </c>
      <c r="AY389" s="22">
        <f>IF(AT389="","",IFERROR(TRIM(INDEX($A389:$AJ389,MATCH(Lists!$L$7,$A$1:$AJ$1,0))&amp;""),""))</f>
        <v/>
      </c>
      <c r="AZ389" s="22">
        <f>IF(AT389="","",IFERROR(TRIM(INDEX($A389:$AJ389,MATCH(Lists!$L$8,$A$1:$AJ$1,0))&amp;""),""))</f>
        <v/>
      </c>
      <c r="BA389" s="22">
        <f>IF(AT389="","",IFERROR(TRIM(INDEX($A389:$AJ389,MATCH(Lists!$L$9,$A$1:$AJ$1,0))&amp;""),""))</f>
        <v/>
      </c>
      <c r="BB389" s="22">
        <f>IF(AT389="","",IFERROR(TRIM(INDEX($A389:$AJ389,MATCH(Lists!$L$10,$A$1:$AJ$1,0))&amp;""),""))</f>
        <v/>
      </c>
      <c r="BC389" s="22">
        <f>IF(AT389="","",IFERROR(TRIM(INDEX($A389:$AJ389,MATCH(Lists!$L$11,$A$1:$AJ$1,0))&amp;""),""))</f>
        <v/>
      </c>
      <c r="BD389" s="22">
        <f>IF(AT389="","",IFERROR(TRIM(INDEX($A389:$AJ389,MATCH(Lists!$L$12,$A$1:$AJ$1,0))&amp;""),""))</f>
        <v/>
      </c>
      <c r="BE389" s="23">
        <f>IF(AT389="","",IFERROR(IF(TRIM(INDEX($A389:$AJ389,MATCH(Lists!$L$13,$A$1:$AJ$1,0))&amp;"")="","",IF(ISNUMBER(INDEX($A389:$AJ389,MATCH(Lists!$L$13,$A$1:$AJ$1,0))),INT(INDEX($A389:$AJ389,MATCH(Lists!$L$13,$A$1:$AJ$1,0))),DATE(VALUE(LEFT(INDEX($A389:$AJ389,MATCH(Lists!$L$13,$A$1:$AJ$1,0)),4)),VALUE(MID(INDEX($A389:$AJ389,MATCH(Lists!$L$13,$A$1:$AJ$1,0)),6,2)),VALUE(MID(INDEX($A389:$AJ389,MATCH(Lists!$L$13,$A$1:$AJ$1,0)),9,2))))),""))</f>
        <v/>
      </c>
      <c r="BF389" s="22">
        <f>IF(AT389="","",IFERROR(TRIM(INDEX($A389:$AJ389,MATCH(Lists!$L$14,$A$1:$AJ$1,0))&amp;""),""))</f>
        <v/>
      </c>
      <c r="BG389" s="23">
        <f>IF(AT389="","",IFERROR(IF(ISNUMBER(INDEX($A389:$AJ389,MATCH(Lists!$L$15,$A$1:$AJ$1,0))),INDEX($A389:$AJ389,MATCH(Lists!$L$15,$A$1:$AJ$1,0)),DATE(VALUE(LEFT(IFERROR(TRIM(INDEX($A389:$AJ389,MATCH(Lists!$L$15,$A$1:$AJ$1,0))&amp;""),""),4)),VALUE(MID(IFERROR(TRIM(INDEX($A389:$AJ389,MATCH(Lists!$L$15,$A$1:$AJ$1,0))&amp;""),""),6,2)),VALUE(MID(IFERROR(TRIM(INDEX($A389:$AJ389,MATCH(Lists!$L$15,$A$1:$AJ$1,0))&amp;""),""),9,2)))+TIME(VALUE(MID(IFERROR(TRIM(INDEX($A389:$AJ389,MATCH(Lists!$L$15,$A$1:$AJ$1,0))&amp;""),""),12,2)),VALUE(MID(IFERROR(TRIM(INDEX($A389:$AJ389,MATCH(Lists!$L$15,$A$1:$AJ$1,0))&amp;""),""),15,2)),VALUE(MID(IFERROR(TRIM(INDEX($A389:$AJ389,MATCH(Lists!$L$15,$A$1:$AJ$1,0))&amp;""),""),18,2)))),""))</f>
        <v/>
      </c>
      <c r="BH389" s="22">
        <f>IF(AT389="","",IF(AL389="","New",AL389))</f>
        <v/>
      </c>
      <c r="BI389" s="22">
        <f>IF(AT389="",0,IF(OR(BH389="Hired",BH389="Not now"),0,1))</f>
        <v/>
      </c>
      <c r="BJ389" s="22">
        <f>IF(AT389="","",IF(COUNTIF(AN389:AQ389,"No")&gt;0,"Has a No",IF(COUNTIF(AN389:AQ389,"Yes")=4,"All yes","Still checking")))</f>
        <v/>
      </c>
      <c r="BK389" s="22">
        <f>IF(AT389="","",IF(AND(BH389="New",NOT(ISNUMBER(AM389)),ISNUMBER(BG389)),IF(Pipeline!$M$14-INT(BG389)&gt;Pipeline!$M$15,"Reply due",""),""))</f>
        <v/>
      </c>
      <c r="BL389" s="22">
        <f>IF(AT389="","",IF(AND(ISNUMBER(AM389),ISNUMBER(BG389)),MAX(0,AM389-INT(BG389)),""))</f>
        <v/>
      </c>
      <c r="BM389" s="22">
        <f>IF(BI389=0,0,IF(AND(OR('Shift match'!$B$5="",ISNUMBER(SEARCH('Shift match'!$B$5,AY389))),OR('Shift match'!$B$6="",ISNUMBER(SEARCH('Shift match'!$B$6,BA389)))),1,0))</f>
        <v/>
      </c>
      <c r="BN389" s="22">
        <f>IF(BM389=1,SUM($BM$2:BM389),"")</f>
        <v/>
      </c>
      <c r="BO389" s="22">
        <f>IF(AT389="",0,IF(AX389="",0,IF(COUNTIF($AX$2:AX389,AX389)=1,1,0)))</f>
        <v/>
      </c>
      <c r="BP389" s="22">
        <f>IF(BO389=1,SUM($BO$2:BO389),"")</f>
        <v/>
      </c>
    </row>
    <row r="390">
      <c r="AK390" s="19" t="n"/>
      <c r="AL390" s="24" t="n"/>
      <c r="AM390" s="25" t="n"/>
      <c r="AN390" s="24" t="n"/>
      <c r="AO390" s="24" t="n"/>
      <c r="AP390" s="24" t="n"/>
      <c r="AQ390" s="24" t="n"/>
      <c r="AR390" s="24" t="n"/>
      <c r="AS390" s="19" t="n"/>
      <c r="AT390" s="22">
        <f>IFERROR(TRIM(INDEX($A390:$AJ390,MATCH(Lists!$L$2,$A$1:$AJ$1,0))&amp;""),"")</f>
        <v/>
      </c>
      <c r="AU390" s="22">
        <f>IF(AT390="","",IFERROR(TRIM(INDEX($A390:$AJ390,MATCH(Lists!$L$3,$A$1:$AJ$1,0))&amp;""),""))</f>
        <v/>
      </c>
      <c r="AV390" s="22">
        <f>IF(AT390="","",LOWER(IFERROR(TRIM(INDEX($A390:$AJ390,MATCH(Lists!$L$4,$A$1:$AJ$1,0))&amp;""),"")))</f>
        <v/>
      </c>
      <c r="AW390" s="22">
        <f>IF(AT390="","",IFERROR(TRIM(INDEX($A390:$AJ390,MATCH(Lists!$L$5,$A$1:$AJ$1,0))&amp;""),""))</f>
        <v/>
      </c>
      <c r="AX390" s="22">
        <f>IF(AT390="","",IFERROR(TRIM(INDEX($A390:$AJ390,MATCH(Lists!$L$6,$A$1:$AJ$1,0))&amp;""),""))</f>
        <v/>
      </c>
      <c r="AY390" s="22">
        <f>IF(AT390="","",IFERROR(TRIM(INDEX($A390:$AJ390,MATCH(Lists!$L$7,$A$1:$AJ$1,0))&amp;""),""))</f>
        <v/>
      </c>
      <c r="AZ390" s="22">
        <f>IF(AT390="","",IFERROR(TRIM(INDEX($A390:$AJ390,MATCH(Lists!$L$8,$A$1:$AJ$1,0))&amp;""),""))</f>
        <v/>
      </c>
      <c r="BA390" s="22">
        <f>IF(AT390="","",IFERROR(TRIM(INDEX($A390:$AJ390,MATCH(Lists!$L$9,$A$1:$AJ$1,0))&amp;""),""))</f>
        <v/>
      </c>
      <c r="BB390" s="22">
        <f>IF(AT390="","",IFERROR(TRIM(INDEX($A390:$AJ390,MATCH(Lists!$L$10,$A$1:$AJ$1,0))&amp;""),""))</f>
        <v/>
      </c>
      <c r="BC390" s="22">
        <f>IF(AT390="","",IFERROR(TRIM(INDEX($A390:$AJ390,MATCH(Lists!$L$11,$A$1:$AJ$1,0))&amp;""),""))</f>
        <v/>
      </c>
      <c r="BD390" s="22">
        <f>IF(AT390="","",IFERROR(TRIM(INDEX($A390:$AJ390,MATCH(Lists!$L$12,$A$1:$AJ$1,0))&amp;""),""))</f>
        <v/>
      </c>
      <c r="BE390" s="23">
        <f>IF(AT390="","",IFERROR(IF(TRIM(INDEX($A390:$AJ390,MATCH(Lists!$L$13,$A$1:$AJ$1,0))&amp;"")="","",IF(ISNUMBER(INDEX($A390:$AJ390,MATCH(Lists!$L$13,$A$1:$AJ$1,0))),INT(INDEX($A390:$AJ390,MATCH(Lists!$L$13,$A$1:$AJ$1,0))),DATE(VALUE(LEFT(INDEX($A390:$AJ390,MATCH(Lists!$L$13,$A$1:$AJ$1,0)),4)),VALUE(MID(INDEX($A390:$AJ390,MATCH(Lists!$L$13,$A$1:$AJ$1,0)),6,2)),VALUE(MID(INDEX($A390:$AJ390,MATCH(Lists!$L$13,$A$1:$AJ$1,0)),9,2))))),""))</f>
        <v/>
      </c>
      <c r="BF390" s="22">
        <f>IF(AT390="","",IFERROR(TRIM(INDEX($A390:$AJ390,MATCH(Lists!$L$14,$A$1:$AJ$1,0))&amp;""),""))</f>
        <v/>
      </c>
      <c r="BG390" s="23">
        <f>IF(AT390="","",IFERROR(IF(ISNUMBER(INDEX($A390:$AJ390,MATCH(Lists!$L$15,$A$1:$AJ$1,0))),INDEX($A390:$AJ390,MATCH(Lists!$L$15,$A$1:$AJ$1,0)),DATE(VALUE(LEFT(IFERROR(TRIM(INDEX($A390:$AJ390,MATCH(Lists!$L$15,$A$1:$AJ$1,0))&amp;""),""),4)),VALUE(MID(IFERROR(TRIM(INDEX($A390:$AJ390,MATCH(Lists!$L$15,$A$1:$AJ$1,0))&amp;""),""),6,2)),VALUE(MID(IFERROR(TRIM(INDEX($A390:$AJ390,MATCH(Lists!$L$15,$A$1:$AJ$1,0))&amp;""),""),9,2)))+TIME(VALUE(MID(IFERROR(TRIM(INDEX($A390:$AJ390,MATCH(Lists!$L$15,$A$1:$AJ$1,0))&amp;""),""),12,2)),VALUE(MID(IFERROR(TRIM(INDEX($A390:$AJ390,MATCH(Lists!$L$15,$A$1:$AJ$1,0))&amp;""),""),15,2)),VALUE(MID(IFERROR(TRIM(INDEX($A390:$AJ390,MATCH(Lists!$L$15,$A$1:$AJ$1,0))&amp;""),""),18,2)))),""))</f>
        <v/>
      </c>
      <c r="BH390" s="22">
        <f>IF(AT390="","",IF(AL390="","New",AL390))</f>
        <v/>
      </c>
      <c r="BI390" s="22">
        <f>IF(AT390="",0,IF(OR(BH390="Hired",BH390="Not now"),0,1))</f>
        <v/>
      </c>
      <c r="BJ390" s="22">
        <f>IF(AT390="","",IF(COUNTIF(AN390:AQ390,"No")&gt;0,"Has a No",IF(COUNTIF(AN390:AQ390,"Yes")=4,"All yes","Still checking")))</f>
        <v/>
      </c>
      <c r="BK390" s="22">
        <f>IF(AT390="","",IF(AND(BH390="New",NOT(ISNUMBER(AM390)),ISNUMBER(BG390)),IF(Pipeline!$M$14-INT(BG390)&gt;Pipeline!$M$15,"Reply due",""),""))</f>
        <v/>
      </c>
      <c r="BL390" s="22">
        <f>IF(AT390="","",IF(AND(ISNUMBER(AM390),ISNUMBER(BG390)),MAX(0,AM390-INT(BG390)),""))</f>
        <v/>
      </c>
      <c r="BM390" s="22">
        <f>IF(BI390=0,0,IF(AND(OR('Shift match'!$B$5="",ISNUMBER(SEARCH('Shift match'!$B$5,AY390))),OR('Shift match'!$B$6="",ISNUMBER(SEARCH('Shift match'!$B$6,BA390)))),1,0))</f>
        <v/>
      </c>
      <c r="BN390" s="22">
        <f>IF(BM390=1,SUM($BM$2:BM390),"")</f>
        <v/>
      </c>
      <c r="BO390" s="22">
        <f>IF(AT390="",0,IF(AX390="",0,IF(COUNTIF($AX$2:AX390,AX390)=1,1,0)))</f>
        <v/>
      </c>
      <c r="BP390" s="22">
        <f>IF(BO390=1,SUM($BO$2:BO390),"")</f>
        <v/>
      </c>
    </row>
    <row r="391">
      <c r="AK391" s="19" t="n"/>
      <c r="AL391" s="24" t="n"/>
      <c r="AM391" s="25" t="n"/>
      <c r="AN391" s="24" t="n"/>
      <c r="AO391" s="24" t="n"/>
      <c r="AP391" s="24" t="n"/>
      <c r="AQ391" s="24" t="n"/>
      <c r="AR391" s="24" t="n"/>
      <c r="AS391" s="19" t="n"/>
      <c r="AT391" s="22">
        <f>IFERROR(TRIM(INDEX($A391:$AJ391,MATCH(Lists!$L$2,$A$1:$AJ$1,0))&amp;""),"")</f>
        <v/>
      </c>
      <c r="AU391" s="22">
        <f>IF(AT391="","",IFERROR(TRIM(INDEX($A391:$AJ391,MATCH(Lists!$L$3,$A$1:$AJ$1,0))&amp;""),""))</f>
        <v/>
      </c>
      <c r="AV391" s="22">
        <f>IF(AT391="","",LOWER(IFERROR(TRIM(INDEX($A391:$AJ391,MATCH(Lists!$L$4,$A$1:$AJ$1,0))&amp;""),"")))</f>
        <v/>
      </c>
      <c r="AW391" s="22">
        <f>IF(AT391="","",IFERROR(TRIM(INDEX($A391:$AJ391,MATCH(Lists!$L$5,$A$1:$AJ$1,0))&amp;""),""))</f>
        <v/>
      </c>
      <c r="AX391" s="22">
        <f>IF(AT391="","",IFERROR(TRIM(INDEX($A391:$AJ391,MATCH(Lists!$L$6,$A$1:$AJ$1,0))&amp;""),""))</f>
        <v/>
      </c>
      <c r="AY391" s="22">
        <f>IF(AT391="","",IFERROR(TRIM(INDEX($A391:$AJ391,MATCH(Lists!$L$7,$A$1:$AJ$1,0))&amp;""),""))</f>
        <v/>
      </c>
      <c r="AZ391" s="22">
        <f>IF(AT391="","",IFERROR(TRIM(INDEX($A391:$AJ391,MATCH(Lists!$L$8,$A$1:$AJ$1,0))&amp;""),""))</f>
        <v/>
      </c>
      <c r="BA391" s="22">
        <f>IF(AT391="","",IFERROR(TRIM(INDEX($A391:$AJ391,MATCH(Lists!$L$9,$A$1:$AJ$1,0))&amp;""),""))</f>
        <v/>
      </c>
      <c r="BB391" s="22">
        <f>IF(AT391="","",IFERROR(TRIM(INDEX($A391:$AJ391,MATCH(Lists!$L$10,$A$1:$AJ$1,0))&amp;""),""))</f>
        <v/>
      </c>
      <c r="BC391" s="22">
        <f>IF(AT391="","",IFERROR(TRIM(INDEX($A391:$AJ391,MATCH(Lists!$L$11,$A$1:$AJ$1,0))&amp;""),""))</f>
        <v/>
      </c>
      <c r="BD391" s="22">
        <f>IF(AT391="","",IFERROR(TRIM(INDEX($A391:$AJ391,MATCH(Lists!$L$12,$A$1:$AJ$1,0))&amp;""),""))</f>
        <v/>
      </c>
      <c r="BE391" s="23">
        <f>IF(AT391="","",IFERROR(IF(TRIM(INDEX($A391:$AJ391,MATCH(Lists!$L$13,$A$1:$AJ$1,0))&amp;"")="","",IF(ISNUMBER(INDEX($A391:$AJ391,MATCH(Lists!$L$13,$A$1:$AJ$1,0))),INT(INDEX($A391:$AJ391,MATCH(Lists!$L$13,$A$1:$AJ$1,0))),DATE(VALUE(LEFT(INDEX($A391:$AJ391,MATCH(Lists!$L$13,$A$1:$AJ$1,0)),4)),VALUE(MID(INDEX($A391:$AJ391,MATCH(Lists!$L$13,$A$1:$AJ$1,0)),6,2)),VALUE(MID(INDEX($A391:$AJ391,MATCH(Lists!$L$13,$A$1:$AJ$1,0)),9,2))))),""))</f>
        <v/>
      </c>
      <c r="BF391" s="22">
        <f>IF(AT391="","",IFERROR(TRIM(INDEX($A391:$AJ391,MATCH(Lists!$L$14,$A$1:$AJ$1,0))&amp;""),""))</f>
        <v/>
      </c>
      <c r="BG391" s="23">
        <f>IF(AT391="","",IFERROR(IF(ISNUMBER(INDEX($A391:$AJ391,MATCH(Lists!$L$15,$A$1:$AJ$1,0))),INDEX($A391:$AJ391,MATCH(Lists!$L$15,$A$1:$AJ$1,0)),DATE(VALUE(LEFT(IFERROR(TRIM(INDEX($A391:$AJ391,MATCH(Lists!$L$15,$A$1:$AJ$1,0))&amp;""),""),4)),VALUE(MID(IFERROR(TRIM(INDEX($A391:$AJ391,MATCH(Lists!$L$15,$A$1:$AJ$1,0))&amp;""),""),6,2)),VALUE(MID(IFERROR(TRIM(INDEX($A391:$AJ391,MATCH(Lists!$L$15,$A$1:$AJ$1,0))&amp;""),""),9,2)))+TIME(VALUE(MID(IFERROR(TRIM(INDEX($A391:$AJ391,MATCH(Lists!$L$15,$A$1:$AJ$1,0))&amp;""),""),12,2)),VALUE(MID(IFERROR(TRIM(INDEX($A391:$AJ391,MATCH(Lists!$L$15,$A$1:$AJ$1,0))&amp;""),""),15,2)),VALUE(MID(IFERROR(TRIM(INDEX($A391:$AJ391,MATCH(Lists!$L$15,$A$1:$AJ$1,0))&amp;""),""),18,2)))),""))</f>
        <v/>
      </c>
      <c r="BH391" s="22">
        <f>IF(AT391="","",IF(AL391="","New",AL391))</f>
        <v/>
      </c>
      <c r="BI391" s="22">
        <f>IF(AT391="",0,IF(OR(BH391="Hired",BH391="Not now"),0,1))</f>
        <v/>
      </c>
      <c r="BJ391" s="22">
        <f>IF(AT391="","",IF(COUNTIF(AN391:AQ391,"No")&gt;0,"Has a No",IF(COUNTIF(AN391:AQ391,"Yes")=4,"All yes","Still checking")))</f>
        <v/>
      </c>
      <c r="BK391" s="22">
        <f>IF(AT391="","",IF(AND(BH391="New",NOT(ISNUMBER(AM391)),ISNUMBER(BG391)),IF(Pipeline!$M$14-INT(BG391)&gt;Pipeline!$M$15,"Reply due",""),""))</f>
        <v/>
      </c>
      <c r="BL391" s="22">
        <f>IF(AT391="","",IF(AND(ISNUMBER(AM391),ISNUMBER(BG391)),MAX(0,AM391-INT(BG391)),""))</f>
        <v/>
      </c>
      <c r="BM391" s="22">
        <f>IF(BI391=0,0,IF(AND(OR('Shift match'!$B$5="",ISNUMBER(SEARCH('Shift match'!$B$5,AY391))),OR('Shift match'!$B$6="",ISNUMBER(SEARCH('Shift match'!$B$6,BA391)))),1,0))</f>
        <v/>
      </c>
      <c r="BN391" s="22">
        <f>IF(BM391=1,SUM($BM$2:BM391),"")</f>
        <v/>
      </c>
      <c r="BO391" s="22">
        <f>IF(AT391="",0,IF(AX391="",0,IF(COUNTIF($AX$2:AX391,AX391)=1,1,0)))</f>
        <v/>
      </c>
      <c r="BP391" s="22">
        <f>IF(BO391=1,SUM($BO$2:BO391),"")</f>
        <v/>
      </c>
    </row>
    <row r="392">
      <c r="AK392" s="19" t="n"/>
      <c r="AL392" s="24" t="n"/>
      <c r="AM392" s="25" t="n"/>
      <c r="AN392" s="24" t="n"/>
      <c r="AO392" s="24" t="n"/>
      <c r="AP392" s="24" t="n"/>
      <c r="AQ392" s="24" t="n"/>
      <c r="AR392" s="24" t="n"/>
      <c r="AS392" s="19" t="n"/>
      <c r="AT392" s="22">
        <f>IFERROR(TRIM(INDEX($A392:$AJ392,MATCH(Lists!$L$2,$A$1:$AJ$1,0))&amp;""),"")</f>
        <v/>
      </c>
      <c r="AU392" s="22">
        <f>IF(AT392="","",IFERROR(TRIM(INDEX($A392:$AJ392,MATCH(Lists!$L$3,$A$1:$AJ$1,0))&amp;""),""))</f>
        <v/>
      </c>
      <c r="AV392" s="22">
        <f>IF(AT392="","",LOWER(IFERROR(TRIM(INDEX($A392:$AJ392,MATCH(Lists!$L$4,$A$1:$AJ$1,0))&amp;""),"")))</f>
        <v/>
      </c>
      <c r="AW392" s="22">
        <f>IF(AT392="","",IFERROR(TRIM(INDEX($A392:$AJ392,MATCH(Lists!$L$5,$A$1:$AJ$1,0))&amp;""),""))</f>
        <v/>
      </c>
      <c r="AX392" s="22">
        <f>IF(AT392="","",IFERROR(TRIM(INDEX($A392:$AJ392,MATCH(Lists!$L$6,$A$1:$AJ$1,0))&amp;""),""))</f>
        <v/>
      </c>
      <c r="AY392" s="22">
        <f>IF(AT392="","",IFERROR(TRIM(INDEX($A392:$AJ392,MATCH(Lists!$L$7,$A$1:$AJ$1,0))&amp;""),""))</f>
        <v/>
      </c>
      <c r="AZ392" s="22">
        <f>IF(AT392="","",IFERROR(TRIM(INDEX($A392:$AJ392,MATCH(Lists!$L$8,$A$1:$AJ$1,0))&amp;""),""))</f>
        <v/>
      </c>
      <c r="BA392" s="22">
        <f>IF(AT392="","",IFERROR(TRIM(INDEX($A392:$AJ392,MATCH(Lists!$L$9,$A$1:$AJ$1,0))&amp;""),""))</f>
        <v/>
      </c>
      <c r="BB392" s="22">
        <f>IF(AT392="","",IFERROR(TRIM(INDEX($A392:$AJ392,MATCH(Lists!$L$10,$A$1:$AJ$1,0))&amp;""),""))</f>
        <v/>
      </c>
      <c r="BC392" s="22">
        <f>IF(AT392="","",IFERROR(TRIM(INDEX($A392:$AJ392,MATCH(Lists!$L$11,$A$1:$AJ$1,0))&amp;""),""))</f>
        <v/>
      </c>
      <c r="BD392" s="22">
        <f>IF(AT392="","",IFERROR(TRIM(INDEX($A392:$AJ392,MATCH(Lists!$L$12,$A$1:$AJ$1,0))&amp;""),""))</f>
        <v/>
      </c>
      <c r="BE392" s="23">
        <f>IF(AT392="","",IFERROR(IF(TRIM(INDEX($A392:$AJ392,MATCH(Lists!$L$13,$A$1:$AJ$1,0))&amp;"")="","",IF(ISNUMBER(INDEX($A392:$AJ392,MATCH(Lists!$L$13,$A$1:$AJ$1,0))),INT(INDEX($A392:$AJ392,MATCH(Lists!$L$13,$A$1:$AJ$1,0))),DATE(VALUE(LEFT(INDEX($A392:$AJ392,MATCH(Lists!$L$13,$A$1:$AJ$1,0)),4)),VALUE(MID(INDEX($A392:$AJ392,MATCH(Lists!$L$13,$A$1:$AJ$1,0)),6,2)),VALUE(MID(INDEX($A392:$AJ392,MATCH(Lists!$L$13,$A$1:$AJ$1,0)),9,2))))),""))</f>
        <v/>
      </c>
      <c r="BF392" s="22">
        <f>IF(AT392="","",IFERROR(TRIM(INDEX($A392:$AJ392,MATCH(Lists!$L$14,$A$1:$AJ$1,0))&amp;""),""))</f>
        <v/>
      </c>
      <c r="BG392" s="23">
        <f>IF(AT392="","",IFERROR(IF(ISNUMBER(INDEX($A392:$AJ392,MATCH(Lists!$L$15,$A$1:$AJ$1,0))),INDEX($A392:$AJ392,MATCH(Lists!$L$15,$A$1:$AJ$1,0)),DATE(VALUE(LEFT(IFERROR(TRIM(INDEX($A392:$AJ392,MATCH(Lists!$L$15,$A$1:$AJ$1,0))&amp;""),""),4)),VALUE(MID(IFERROR(TRIM(INDEX($A392:$AJ392,MATCH(Lists!$L$15,$A$1:$AJ$1,0))&amp;""),""),6,2)),VALUE(MID(IFERROR(TRIM(INDEX($A392:$AJ392,MATCH(Lists!$L$15,$A$1:$AJ$1,0))&amp;""),""),9,2)))+TIME(VALUE(MID(IFERROR(TRIM(INDEX($A392:$AJ392,MATCH(Lists!$L$15,$A$1:$AJ$1,0))&amp;""),""),12,2)),VALUE(MID(IFERROR(TRIM(INDEX($A392:$AJ392,MATCH(Lists!$L$15,$A$1:$AJ$1,0))&amp;""),""),15,2)),VALUE(MID(IFERROR(TRIM(INDEX($A392:$AJ392,MATCH(Lists!$L$15,$A$1:$AJ$1,0))&amp;""),""),18,2)))),""))</f>
        <v/>
      </c>
      <c r="BH392" s="22">
        <f>IF(AT392="","",IF(AL392="","New",AL392))</f>
        <v/>
      </c>
      <c r="BI392" s="22">
        <f>IF(AT392="",0,IF(OR(BH392="Hired",BH392="Not now"),0,1))</f>
        <v/>
      </c>
      <c r="BJ392" s="22">
        <f>IF(AT392="","",IF(COUNTIF(AN392:AQ392,"No")&gt;0,"Has a No",IF(COUNTIF(AN392:AQ392,"Yes")=4,"All yes","Still checking")))</f>
        <v/>
      </c>
      <c r="BK392" s="22">
        <f>IF(AT392="","",IF(AND(BH392="New",NOT(ISNUMBER(AM392)),ISNUMBER(BG392)),IF(Pipeline!$M$14-INT(BG392)&gt;Pipeline!$M$15,"Reply due",""),""))</f>
        <v/>
      </c>
      <c r="BL392" s="22">
        <f>IF(AT392="","",IF(AND(ISNUMBER(AM392),ISNUMBER(BG392)),MAX(0,AM392-INT(BG392)),""))</f>
        <v/>
      </c>
      <c r="BM392" s="22">
        <f>IF(BI392=0,0,IF(AND(OR('Shift match'!$B$5="",ISNUMBER(SEARCH('Shift match'!$B$5,AY392))),OR('Shift match'!$B$6="",ISNUMBER(SEARCH('Shift match'!$B$6,BA392)))),1,0))</f>
        <v/>
      </c>
      <c r="BN392" s="22">
        <f>IF(BM392=1,SUM($BM$2:BM392),"")</f>
        <v/>
      </c>
      <c r="BO392" s="22">
        <f>IF(AT392="",0,IF(AX392="",0,IF(COUNTIF($AX$2:AX392,AX392)=1,1,0)))</f>
        <v/>
      </c>
      <c r="BP392" s="22">
        <f>IF(BO392=1,SUM($BO$2:BO392),"")</f>
        <v/>
      </c>
    </row>
    <row r="393">
      <c r="AK393" s="19" t="n"/>
      <c r="AL393" s="24" t="n"/>
      <c r="AM393" s="25" t="n"/>
      <c r="AN393" s="24" t="n"/>
      <c r="AO393" s="24" t="n"/>
      <c r="AP393" s="24" t="n"/>
      <c r="AQ393" s="24" t="n"/>
      <c r="AR393" s="24" t="n"/>
      <c r="AS393" s="19" t="n"/>
      <c r="AT393" s="22">
        <f>IFERROR(TRIM(INDEX($A393:$AJ393,MATCH(Lists!$L$2,$A$1:$AJ$1,0))&amp;""),"")</f>
        <v/>
      </c>
      <c r="AU393" s="22">
        <f>IF(AT393="","",IFERROR(TRIM(INDEX($A393:$AJ393,MATCH(Lists!$L$3,$A$1:$AJ$1,0))&amp;""),""))</f>
        <v/>
      </c>
      <c r="AV393" s="22">
        <f>IF(AT393="","",LOWER(IFERROR(TRIM(INDEX($A393:$AJ393,MATCH(Lists!$L$4,$A$1:$AJ$1,0))&amp;""),"")))</f>
        <v/>
      </c>
      <c r="AW393" s="22">
        <f>IF(AT393="","",IFERROR(TRIM(INDEX($A393:$AJ393,MATCH(Lists!$L$5,$A$1:$AJ$1,0))&amp;""),""))</f>
        <v/>
      </c>
      <c r="AX393" s="22">
        <f>IF(AT393="","",IFERROR(TRIM(INDEX($A393:$AJ393,MATCH(Lists!$L$6,$A$1:$AJ$1,0))&amp;""),""))</f>
        <v/>
      </c>
      <c r="AY393" s="22">
        <f>IF(AT393="","",IFERROR(TRIM(INDEX($A393:$AJ393,MATCH(Lists!$L$7,$A$1:$AJ$1,0))&amp;""),""))</f>
        <v/>
      </c>
      <c r="AZ393" s="22">
        <f>IF(AT393="","",IFERROR(TRIM(INDEX($A393:$AJ393,MATCH(Lists!$L$8,$A$1:$AJ$1,0))&amp;""),""))</f>
        <v/>
      </c>
      <c r="BA393" s="22">
        <f>IF(AT393="","",IFERROR(TRIM(INDEX($A393:$AJ393,MATCH(Lists!$L$9,$A$1:$AJ$1,0))&amp;""),""))</f>
        <v/>
      </c>
      <c r="BB393" s="22">
        <f>IF(AT393="","",IFERROR(TRIM(INDEX($A393:$AJ393,MATCH(Lists!$L$10,$A$1:$AJ$1,0))&amp;""),""))</f>
        <v/>
      </c>
      <c r="BC393" s="22">
        <f>IF(AT393="","",IFERROR(TRIM(INDEX($A393:$AJ393,MATCH(Lists!$L$11,$A$1:$AJ$1,0))&amp;""),""))</f>
        <v/>
      </c>
      <c r="BD393" s="22">
        <f>IF(AT393="","",IFERROR(TRIM(INDEX($A393:$AJ393,MATCH(Lists!$L$12,$A$1:$AJ$1,0))&amp;""),""))</f>
        <v/>
      </c>
      <c r="BE393" s="23">
        <f>IF(AT393="","",IFERROR(IF(TRIM(INDEX($A393:$AJ393,MATCH(Lists!$L$13,$A$1:$AJ$1,0))&amp;"")="","",IF(ISNUMBER(INDEX($A393:$AJ393,MATCH(Lists!$L$13,$A$1:$AJ$1,0))),INT(INDEX($A393:$AJ393,MATCH(Lists!$L$13,$A$1:$AJ$1,0))),DATE(VALUE(LEFT(INDEX($A393:$AJ393,MATCH(Lists!$L$13,$A$1:$AJ$1,0)),4)),VALUE(MID(INDEX($A393:$AJ393,MATCH(Lists!$L$13,$A$1:$AJ$1,0)),6,2)),VALUE(MID(INDEX($A393:$AJ393,MATCH(Lists!$L$13,$A$1:$AJ$1,0)),9,2))))),""))</f>
        <v/>
      </c>
      <c r="BF393" s="22">
        <f>IF(AT393="","",IFERROR(TRIM(INDEX($A393:$AJ393,MATCH(Lists!$L$14,$A$1:$AJ$1,0))&amp;""),""))</f>
        <v/>
      </c>
      <c r="BG393" s="23">
        <f>IF(AT393="","",IFERROR(IF(ISNUMBER(INDEX($A393:$AJ393,MATCH(Lists!$L$15,$A$1:$AJ$1,0))),INDEX($A393:$AJ393,MATCH(Lists!$L$15,$A$1:$AJ$1,0)),DATE(VALUE(LEFT(IFERROR(TRIM(INDEX($A393:$AJ393,MATCH(Lists!$L$15,$A$1:$AJ$1,0))&amp;""),""),4)),VALUE(MID(IFERROR(TRIM(INDEX($A393:$AJ393,MATCH(Lists!$L$15,$A$1:$AJ$1,0))&amp;""),""),6,2)),VALUE(MID(IFERROR(TRIM(INDEX($A393:$AJ393,MATCH(Lists!$L$15,$A$1:$AJ$1,0))&amp;""),""),9,2)))+TIME(VALUE(MID(IFERROR(TRIM(INDEX($A393:$AJ393,MATCH(Lists!$L$15,$A$1:$AJ$1,0))&amp;""),""),12,2)),VALUE(MID(IFERROR(TRIM(INDEX($A393:$AJ393,MATCH(Lists!$L$15,$A$1:$AJ$1,0))&amp;""),""),15,2)),VALUE(MID(IFERROR(TRIM(INDEX($A393:$AJ393,MATCH(Lists!$L$15,$A$1:$AJ$1,0))&amp;""),""),18,2)))),""))</f>
        <v/>
      </c>
      <c r="BH393" s="22">
        <f>IF(AT393="","",IF(AL393="","New",AL393))</f>
        <v/>
      </c>
      <c r="BI393" s="22">
        <f>IF(AT393="",0,IF(OR(BH393="Hired",BH393="Not now"),0,1))</f>
        <v/>
      </c>
      <c r="BJ393" s="22">
        <f>IF(AT393="","",IF(COUNTIF(AN393:AQ393,"No")&gt;0,"Has a No",IF(COUNTIF(AN393:AQ393,"Yes")=4,"All yes","Still checking")))</f>
        <v/>
      </c>
      <c r="BK393" s="22">
        <f>IF(AT393="","",IF(AND(BH393="New",NOT(ISNUMBER(AM393)),ISNUMBER(BG393)),IF(Pipeline!$M$14-INT(BG393)&gt;Pipeline!$M$15,"Reply due",""),""))</f>
        <v/>
      </c>
      <c r="BL393" s="22">
        <f>IF(AT393="","",IF(AND(ISNUMBER(AM393),ISNUMBER(BG393)),MAX(0,AM393-INT(BG393)),""))</f>
        <v/>
      </c>
      <c r="BM393" s="22">
        <f>IF(BI393=0,0,IF(AND(OR('Shift match'!$B$5="",ISNUMBER(SEARCH('Shift match'!$B$5,AY393))),OR('Shift match'!$B$6="",ISNUMBER(SEARCH('Shift match'!$B$6,BA393)))),1,0))</f>
        <v/>
      </c>
      <c r="BN393" s="22">
        <f>IF(BM393=1,SUM($BM$2:BM393),"")</f>
        <v/>
      </c>
      <c r="BO393" s="22">
        <f>IF(AT393="",0,IF(AX393="",0,IF(COUNTIF($AX$2:AX393,AX393)=1,1,0)))</f>
        <v/>
      </c>
      <c r="BP393" s="22">
        <f>IF(BO393=1,SUM($BO$2:BO393),"")</f>
        <v/>
      </c>
    </row>
    <row r="394">
      <c r="AK394" s="19" t="n"/>
      <c r="AL394" s="24" t="n"/>
      <c r="AM394" s="25" t="n"/>
      <c r="AN394" s="24" t="n"/>
      <c r="AO394" s="24" t="n"/>
      <c r="AP394" s="24" t="n"/>
      <c r="AQ394" s="24" t="n"/>
      <c r="AR394" s="24" t="n"/>
      <c r="AS394" s="19" t="n"/>
      <c r="AT394" s="22">
        <f>IFERROR(TRIM(INDEX($A394:$AJ394,MATCH(Lists!$L$2,$A$1:$AJ$1,0))&amp;""),"")</f>
        <v/>
      </c>
      <c r="AU394" s="22">
        <f>IF(AT394="","",IFERROR(TRIM(INDEX($A394:$AJ394,MATCH(Lists!$L$3,$A$1:$AJ$1,0))&amp;""),""))</f>
        <v/>
      </c>
      <c r="AV394" s="22">
        <f>IF(AT394="","",LOWER(IFERROR(TRIM(INDEX($A394:$AJ394,MATCH(Lists!$L$4,$A$1:$AJ$1,0))&amp;""),"")))</f>
        <v/>
      </c>
      <c r="AW394" s="22">
        <f>IF(AT394="","",IFERROR(TRIM(INDEX($A394:$AJ394,MATCH(Lists!$L$5,$A$1:$AJ$1,0))&amp;""),""))</f>
        <v/>
      </c>
      <c r="AX394" s="22">
        <f>IF(AT394="","",IFERROR(TRIM(INDEX($A394:$AJ394,MATCH(Lists!$L$6,$A$1:$AJ$1,0))&amp;""),""))</f>
        <v/>
      </c>
      <c r="AY394" s="22">
        <f>IF(AT394="","",IFERROR(TRIM(INDEX($A394:$AJ394,MATCH(Lists!$L$7,$A$1:$AJ$1,0))&amp;""),""))</f>
        <v/>
      </c>
      <c r="AZ394" s="22">
        <f>IF(AT394="","",IFERROR(TRIM(INDEX($A394:$AJ394,MATCH(Lists!$L$8,$A$1:$AJ$1,0))&amp;""),""))</f>
        <v/>
      </c>
      <c r="BA394" s="22">
        <f>IF(AT394="","",IFERROR(TRIM(INDEX($A394:$AJ394,MATCH(Lists!$L$9,$A$1:$AJ$1,0))&amp;""),""))</f>
        <v/>
      </c>
      <c r="BB394" s="22">
        <f>IF(AT394="","",IFERROR(TRIM(INDEX($A394:$AJ394,MATCH(Lists!$L$10,$A$1:$AJ$1,0))&amp;""),""))</f>
        <v/>
      </c>
      <c r="BC394" s="22">
        <f>IF(AT394="","",IFERROR(TRIM(INDEX($A394:$AJ394,MATCH(Lists!$L$11,$A$1:$AJ$1,0))&amp;""),""))</f>
        <v/>
      </c>
      <c r="BD394" s="22">
        <f>IF(AT394="","",IFERROR(TRIM(INDEX($A394:$AJ394,MATCH(Lists!$L$12,$A$1:$AJ$1,0))&amp;""),""))</f>
        <v/>
      </c>
      <c r="BE394" s="23">
        <f>IF(AT394="","",IFERROR(IF(TRIM(INDEX($A394:$AJ394,MATCH(Lists!$L$13,$A$1:$AJ$1,0))&amp;"")="","",IF(ISNUMBER(INDEX($A394:$AJ394,MATCH(Lists!$L$13,$A$1:$AJ$1,0))),INT(INDEX($A394:$AJ394,MATCH(Lists!$L$13,$A$1:$AJ$1,0))),DATE(VALUE(LEFT(INDEX($A394:$AJ394,MATCH(Lists!$L$13,$A$1:$AJ$1,0)),4)),VALUE(MID(INDEX($A394:$AJ394,MATCH(Lists!$L$13,$A$1:$AJ$1,0)),6,2)),VALUE(MID(INDEX($A394:$AJ394,MATCH(Lists!$L$13,$A$1:$AJ$1,0)),9,2))))),""))</f>
        <v/>
      </c>
      <c r="BF394" s="22">
        <f>IF(AT394="","",IFERROR(TRIM(INDEX($A394:$AJ394,MATCH(Lists!$L$14,$A$1:$AJ$1,0))&amp;""),""))</f>
        <v/>
      </c>
      <c r="BG394" s="23">
        <f>IF(AT394="","",IFERROR(IF(ISNUMBER(INDEX($A394:$AJ394,MATCH(Lists!$L$15,$A$1:$AJ$1,0))),INDEX($A394:$AJ394,MATCH(Lists!$L$15,$A$1:$AJ$1,0)),DATE(VALUE(LEFT(IFERROR(TRIM(INDEX($A394:$AJ394,MATCH(Lists!$L$15,$A$1:$AJ$1,0))&amp;""),""),4)),VALUE(MID(IFERROR(TRIM(INDEX($A394:$AJ394,MATCH(Lists!$L$15,$A$1:$AJ$1,0))&amp;""),""),6,2)),VALUE(MID(IFERROR(TRIM(INDEX($A394:$AJ394,MATCH(Lists!$L$15,$A$1:$AJ$1,0))&amp;""),""),9,2)))+TIME(VALUE(MID(IFERROR(TRIM(INDEX($A394:$AJ394,MATCH(Lists!$L$15,$A$1:$AJ$1,0))&amp;""),""),12,2)),VALUE(MID(IFERROR(TRIM(INDEX($A394:$AJ394,MATCH(Lists!$L$15,$A$1:$AJ$1,0))&amp;""),""),15,2)),VALUE(MID(IFERROR(TRIM(INDEX($A394:$AJ394,MATCH(Lists!$L$15,$A$1:$AJ$1,0))&amp;""),""),18,2)))),""))</f>
        <v/>
      </c>
      <c r="BH394" s="22">
        <f>IF(AT394="","",IF(AL394="","New",AL394))</f>
        <v/>
      </c>
      <c r="BI394" s="22">
        <f>IF(AT394="",0,IF(OR(BH394="Hired",BH394="Not now"),0,1))</f>
        <v/>
      </c>
      <c r="BJ394" s="22">
        <f>IF(AT394="","",IF(COUNTIF(AN394:AQ394,"No")&gt;0,"Has a No",IF(COUNTIF(AN394:AQ394,"Yes")=4,"All yes","Still checking")))</f>
        <v/>
      </c>
      <c r="BK394" s="22">
        <f>IF(AT394="","",IF(AND(BH394="New",NOT(ISNUMBER(AM394)),ISNUMBER(BG394)),IF(Pipeline!$M$14-INT(BG394)&gt;Pipeline!$M$15,"Reply due",""),""))</f>
        <v/>
      </c>
      <c r="BL394" s="22">
        <f>IF(AT394="","",IF(AND(ISNUMBER(AM394),ISNUMBER(BG394)),MAX(0,AM394-INT(BG394)),""))</f>
        <v/>
      </c>
      <c r="BM394" s="22">
        <f>IF(BI394=0,0,IF(AND(OR('Shift match'!$B$5="",ISNUMBER(SEARCH('Shift match'!$B$5,AY394))),OR('Shift match'!$B$6="",ISNUMBER(SEARCH('Shift match'!$B$6,BA394)))),1,0))</f>
        <v/>
      </c>
      <c r="BN394" s="22">
        <f>IF(BM394=1,SUM($BM$2:BM394),"")</f>
        <v/>
      </c>
      <c r="BO394" s="22">
        <f>IF(AT394="",0,IF(AX394="",0,IF(COUNTIF($AX$2:AX394,AX394)=1,1,0)))</f>
        <v/>
      </c>
      <c r="BP394" s="22">
        <f>IF(BO394=1,SUM($BO$2:BO394),"")</f>
        <v/>
      </c>
    </row>
    <row r="395">
      <c r="AK395" s="19" t="n"/>
      <c r="AL395" s="24" t="n"/>
      <c r="AM395" s="25" t="n"/>
      <c r="AN395" s="24" t="n"/>
      <c r="AO395" s="24" t="n"/>
      <c r="AP395" s="24" t="n"/>
      <c r="AQ395" s="24" t="n"/>
      <c r="AR395" s="24" t="n"/>
      <c r="AS395" s="19" t="n"/>
      <c r="AT395" s="22">
        <f>IFERROR(TRIM(INDEX($A395:$AJ395,MATCH(Lists!$L$2,$A$1:$AJ$1,0))&amp;""),"")</f>
        <v/>
      </c>
      <c r="AU395" s="22">
        <f>IF(AT395="","",IFERROR(TRIM(INDEX($A395:$AJ395,MATCH(Lists!$L$3,$A$1:$AJ$1,0))&amp;""),""))</f>
        <v/>
      </c>
      <c r="AV395" s="22">
        <f>IF(AT395="","",LOWER(IFERROR(TRIM(INDEX($A395:$AJ395,MATCH(Lists!$L$4,$A$1:$AJ$1,0))&amp;""),"")))</f>
        <v/>
      </c>
      <c r="AW395" s="22">
        <f>IF(AT395="","",IFERROR(TRIM(INDEX($A395:$AJ395,MATCH(Lists!$L$5,$A$1:$AJ$1,0))&amp;""),""))</f>
        <v/>
      </c>
      <c r="AX395" s="22">
        <f>IF(AT395="","",IFERROR(TRIM(INDEX($A395:$AJ395,MATCH(Lists!$L$6,$A$1:$AJ$1,0))&amp;""),""))</f>
        <v/>
      </c>
      <c r="AY395" s="22">
        <f>IF(AT395="","",IFERROR(TRIM(INDEX($A395:$AJ395,MATCH(Lists!$L$7,$A$1:$AJ$1,0))&amp;""),""))</f>
        <v/>
      </c>
      <c r="AZ395" s="22">
        <f>IF(AT395="","",IFERROR(TRIM(INDEX($A395:$AJ395,MATCH(Lists!$L$8,$A$1:$AJ$1,0))&amp;""),""))</f>
        <v/>
      </c>
      <c r="BA395" s="22">
        <f>IF(AT395="","",IFERROR(TRIM(INDEX($A395:$AJ395,MATCH(Lists!$L$9,$A$1:$AJ$1,0))&amp;""),""))</f>
        <v/>
      </c>
      <c r="BB395" s="22">
        <f>IF(AT395="","",IFERROR(TRIM(INDEX($A395:$AJ395,MATCH(Lists!$L$10,$A$1:$AJ$1,0))&amp;""),""))</f>
        <v/>
      </c>
      <c r="BC395" s="22">
        <f>IF(AT395="","",IFERROR(TRIM(INDEX($A395:$AJ395,MATCH(Lists!$L$11,$A$1:$AJ$1,0))&amp;""),""))</f>
        <v/>
      </c>
      <c r="BD395" s="22">
        <f>IF(AT395="","",IFERROR(TRIM(INDEX($A395:$AJ395,MATCH(Lists!$L$12,$A$1:$AJ$1,0))&amp;""),""))</f>
        <v/>
      </c>
      <c r="BE395" s="23">
        <f>IF(AT395="","",IFERROR(IF(TRIM(INDEX($A395:$AJ395,MATCH(Lists!$L$13,$A$1:$AJ$1,0))&amp;"")="","",IF(ISNUMBER(INDEX($A395:$AJ395,MATCH(Lists!$L$13,$A$1:$AJ$1,0))),INT(INDEX($A395:$AJ395,MATCH(Lists!$L$13,$A$1:$AJ$1,0))),DATE(VALUE(LEFT(INDEX($A395:$AJ395,MATCH(Lists!$L$13,$A$1:$AJ$1,0)),4)),VALUE(MID(INDEX($A395:$AJ395,MATCH(Lists!$L$13,$A$1:$AJ$1,0)),6,2)),VALUE(MID(INDEX($A395:$AJ395,MATCH(Lists!$L$13,$A$1:$AJ$1,0)),9,2))))),""))</f>
        <v/>
      </c>
      <c r="BF395" s="22">
        <f>IF(AT395="","",IFERROR(TRIM(INDEX($A395:$AJ395,MATCH(Lists!$L$14,$A$1:$AJ$1,0))&amp;""),""))</f>
        <v/>
      </c>
      <c r="BG395" s="23">
        <f>IF(AT395="","",IFERROR(IF(ISNUMBER(INDEX($A395:$AJ395,MATCH(Lists!$L$15,$A$1:$AJ$1,0))),INDEX($A395:$AJ395,MATCH(Lists!$L$15,$A$1:$AJ$1,0)),DATE(VALUE(LEFT(IFERROR(TRIM(INDEX($A395:$AJ395,MATCH(Lists!$L$15,$A$1:$AJ$1,0))&amp;""),""),4)),VALUE(MID(IFERROR(TRIM(INDEX($A395:$AJ395,MATCH(Lists!$L$15,$A$1:$AJ$1,0))&amp;""),""),6,2)),VALUE(MID(IFERROR(TRIM(INDEX($A395:$AJ395,MATCH(Lists!$L$15,$A$1:$AJ$1,0))&amp;""),""),9,2)))+TIME(VALUE(MID(IFERROR(TRIM(INDEX($A395:$AJ395,MATCH(Lists!$L$15,$A$1:$AJ$1,0))&amp;""),""),12,2)),VALUE(MID(IFERROR(TRIM(INDEX($A395:$AJ395,MATCH(Lists!$L$15,$A$1:$AJ$1,0))&amp;""),""),15,2)),VALUE(MID(IFERROR(TRIM(INDEX($A395:$AJ395,MATCH(Lists!$L$15,$A$1:$AJ$1,0))&amp;""),""),18,2)))),""))</f>
        <v/>
      </c>
      <c r="BH395" s="22">
        <f>IF(AT395="","",IF(AL395="","New",AL395))</f>
        <v/>
      </c>
      <c r="BI395" s="22">
        <f>IF(AT395="",0,IF(OR(BH395="Hired",BH395="Not now"),0,1))</f>
        <v/>
      </c>
      <c r="BJ395" s="22">
        <f>IF(AT395="","",IF(COUNTIF(AN395:AQ395,"No")&gt;0,"Has a No",IF(COUNTIF(AN395:AQ395,"Yes")=4,"All yes","Still checking")))</f>
        <v/>
      </c>
      <c r="BK395" s="22">
        <f>IF(AT395="","",IF(AND(BH395="New",NOT(ISNUMBER(AM395)),ISNUMBER(BG395)),IF(Pipeline!$M$14-INT(BG395)&gt;Pipeline!$M$15,"Reply due",""),""))</f>
        <v/>
      </c>
      <c r="BL395" s="22">
        <f>IF(AT395="","",IF(AND(ISNUMBER(AM395),ISNUMBER(BG395)),MAX(0,AM395-INT(BG395)),""))</f>
        <v/>
      </c>
      <c r="BM395" s="22">
        <f>IF(BI395=0,0,IF(AND(OR('Shift match'!$B$5="",ISNUMBER(SEARCH('Shift match'!$B$5,AY395))),OR('Shift match'!$B$6="",ISNUMBER(SEARCH('Shift match'!$B$6,BA395)))),1,0))</f>
        <v/>
      </c>
      <c r="BN395" s="22">
        <f>IF(BM395=1,SUM($BM$2:BM395),"")</f>
        <v/>
      </c>
      <c r="BO395" s="22">
        <f>IF(AT395="",0,IF(AX395="",0,IF(COUNTIF($AX$2:AX395,AX395)=1,1,0)))</f>
        <v/>
      </c>
      <c r="BP395" s="22">
        <f>IF(BO395=1,SUM($BO$2:BO395),"")</f>
        <v/>
      </c>
    </row>
    <row r="396">
      <c r="AK396" s="19" t="n"/>
      <c r="AL396" s="24" t="n"/>
      <c r="AM396" s="25" t="n"/>
      <c r="AN396" s="24" t="n"/>
      <c r="AO396" s="24" t="n"/>
      <c r="AP396" s="24" t="n"/>
      <c r="AQ396" s="24" t="n"/>
      <c r="AR396" s="24" t="n"/>
      <c r="AS396" s="19" t="n"/>
      <c r="AT396" s="22">
        <f>IFERROR(TRIM(INDEX($A396:$AJ396,MATCH(Lists!$L$2,$A$1:$AJ$1,0))&amp;""),"")</f>
        <v/>
      </c>
      <c r="AU396" s="22">
        <f>IF(AT396="","",IFERROR(TRIM(INDEX($A396:$AJ396,MATCH(Lists!$L$3,$A$1:$AJ$1,0))&amp;""),""))</f>
        <v/>
      </c>
      <c r="AV396" s="22">
        <f>IF(AT396="","",LOWER(IFERROR(TRIM(INDEX($A396:$AJ396,MATCH(Lists!$L$4,$A$1:$AJ$1,0))&amp;""),"")))</f>
        <v/>
      </c>
      <c r="AW396" s="22">
        <f>IF(AT396="","",IFERROR(TRIM(INDEX($A396:$AJ396,MATCH(Lists!$L$5,$A$1:$AJ$1,0))&amp;""),""))</f>
        <v/>
      </c>
      <c r="AX396" s="22">
        <f>IF(AT396="","",IFERROR(TRIM(INDEX($A396:$AJ396,MATCH(Lists!$L$6,$A$1:$AJ$1,0))&amp;""),""))</f>
        <v/>
      </c>
      <c r="AY396" s="22">
        <f>IF(AT396="","",IFERROR(TRIM(INDEX($A396:$AJ396,MATCH(Lists!$L$7,$A$1:$AJ$1,0))&amp;""),""))</f>
        <v/>
      </c>
      <c r="AZ396" s="22">
        <f>IF(AT396="","",IFERROR(TRIM(INDEX($A396:$AJ396,MATCH(Lists!$L$8,$A$1:$AJ$1,0))&amp;""),""))</f>
        <v/>
      </c>
      <c r="BA396" s="22">
        <f>IF(AT396="","",IFERROR(TRIM(INDEX($A396:$AJ396,MATCH(Lists!$L$9,$A$1:$AJ$1,0))&amp;""),""))</f>
        <v/>
      </c>
      <c r="BB396" s="22">
        <f>IF(AT396="","",IFERROR(TRIM(INDEX($A396:$AJ396,MATCH(Lists!$L$10,$A$1:$AJ$1,0))&amp;""),""))</f>
        <v/>
      </c>
      <c r="BC396" s="22">
        <f>IF(AT396="","",IFERROR(TRIM(INDEX($A396:$AJ396,MATCH(Lists!$L$11,$A$1:$AJ$1,0))&amp;""),""))</f>
        <v/>
      </c>
      <c r="BD396" s="22">
        <f>IF(AT396="","",IFERROR(TRIM(INDEX($A396:$AJ396,MATCH(Lists!$L$12,$A$1:$AJ$1,0))&amp;""),""))</f>
        <v/>
      </c>
      <c r="BE396" s="23">
        <f>IF(AT396="","",IFERROR(IF(TRIM(INDEX($A396:$AJ396,MATCH(Lists!$L$13,$A$1:$AJ$1,0))&amp;"")="","",IF(ISNUMBER(INDEX($A396:$AJ396,MATCH(Lists!$L$13,$A$1:$AJ$1,0))),INT(INDEX($A396:$AJ396,MATCH(Lists!$L$13,$A$1:$AJ$1,0))),DATE(VALUE(LEFT(INDEX($A396:$AJ396,MATCH(Lists!$L$13,$A$1:$AJ$1,0)),4)),VALUE(MID(INDEX($A396:$AJ396,MATCH(Lists!$L$13,$A$1:$AJ$1,0)),6,2)),VALUE(MID(INDEX($A396:$AJ396,MATCH(Lists!$L$13,$A$1:$AJ$1,0)),9,2))))),""))</f>
        <v/>
      </c>
      <c r="BF396" s="22">
        <f>IF(AT396="","",IFERROR(TRIM(INDEX($A396:$AJ396,MATCH(Lists!$L$14,$A$1:$AJ$1,0))&amp;""),""))</f>
        <v/>
      </c>
      <c r="BG396" s="23">
        <f>IF(AT396="","",IFERROR(IF(ISNUMBER(INDEX($A396:$AJ396,MATCH(Lists!$L$15,$A$1:$AJ$1,0))),INDEX($A396:$AJ396,MATCH(Lists!$L$15,$A$1:$AJ$1,0)),DATE(VALUE(LEFT(IFERROR(TRIM(INDEX($A396:$AJ396,MATCH(Lists!$L$15,$A$1:$AJ$1,0))&amp;""),""),4)),VALUE(MID(IFERROR(TRIM(INDEX($A396:$AJ396,MATCH(Lists!$L$15,$A$1:$AJ$1,0))&amp;""),""),6,2)),VALUE(MID(IFERROR(TRIM(INDEX($A396:$AJ396,MATCH(Lists!$L$15,$A$1:$AJ$1,0))&amp;""),""),9,2)))+TIME(VALUE(MID(IFERROR(TRIM(INDEX($A396:$AJ396,MATCH(Lists!$L$15,$A$1:$AJ$1,0))&amp;""),""),12,2)),VALUE(MID(IFERROR(TRIM(INDEX($A396:$AJ396,MATCH(Lists!$L$15,$A$1:$AJ$1,0))&amp;""),""),15,2)),VALUE(MID(IFERROR(TRIM(INDEX($A396:$AJ396,MATCH(Lists!$L$15,$A$1:$AJ$1,0))&amp;""),""),18,2)))),""))</f>
        <v/>
      </c>
      <c r="BH396" s="22">
        <f>IF(AT396="","",IF(AL396="","New",AL396))</f>
        <v/>
      </c>
      <c r="BI396" s="22">
        <f>IF(AT396="",0,IF(OR(BH396="Hired",BH396="Not now"),0,1))</f>
        <v/>
      </c>
      <c r="BJ396" s="22">
        <f>IF(AT396="","",IF(COUNTIF(AN396:AQ396,"No")&gt;0,"Has a No",IF(COUNTIF(AN396:AQ396,"Yes")=4,"All yes","Still checking")))</f>
        <v/>
      </c>
      <c r="BK396" s="22">
        <f>IF(AT396="","",IF(AND(BH396="New",NOT(ISNUMBER(AM396)),ISNUMBER(BG396)),IF(Pipeline!$M$14-INT(BG396)&gt;Pipeline!$M$15,"Reply due",""),""))</f>
        <v/>
      </c>
      <c r="BL396" s="22">
        <f>IF(AT396="","",IF(AND(ISNUMBER(AM396),ISNUMBER(BG396)),MAX(0,AM396-INT(BG396)),""))</f>
        <v/>
      </c>
      <c r="BM396" s="22">
        <f>IF(BI396=0,0,IF(AND(OR('Shift match'!$B$5="",ISNUMBER(SEARCH('Shift match'!$B$5,AY396))),OR('Shift match'!$B$6="",ISNUMBER(SEARCH('Shift match'!$B$6,BA396)))),1,0))</f>
        <v/>
      </c>
      <c r="BN396" s="22">
        <f>IF(BM396=1,SUM($BM$2:BM396),"")</f>
        <v/>
      </c>
      <c r="BO396" s="22">
        <f>IF(AT396="",0,IF(AX396="",0,IF(COUNTIF($AX$2:AX396,AX396)=1,1,0)))</f>
        <v/>
      </c>
      <c r="BP396" s="22">
        <f>IF(BO396=1,SUM($BO$2:BO396),"")</f>
        <v/>
      </c>
    </row>
    <row r="397">
      <c r="AK397" s="19" t="n"/>
      <c r="AL397" s="24" t="n"/>
      <c r="AM397" s="25" t="n"/>
      <c r="AN397" s="24" t="n"/>
      <c r="AO397" s="24" t="n"/>
      <c r="AP397" s="24" t="n"/>
      <c r="AQ397" s="24" t="n"/>
      <c r="AR397" s="24" t="n"/>
      <c r="AS397" s="19" t="n"/>
      <c r="AT397" s="22">
        <f>IFERROR(TRIM(INDEX($A397:$AJ397,MATCH(Lists!$L$2,$A$1:$AJ$1,0))&amp;""),"")</f>
        <v/>
      </c>
      <c r="AU397" s="22">
        <f>IF(AT397="","",IFERROR(TRIM(INDEX($A397:$AJ397,MATCH(Lists!$L$3,$A$1:$AJ$1,0))&amp;""),""))</f>
        <v/>
      </c>
      <c r="AV397" s="22">
        <f>IF(AT397="","",LOWER(IFERROR(TRIM(INDEX($A397:$AJ397,MATCH(Lists!$L$4,$A$1:$AJ$1,0))&amp;""),"")))</f>
        <v/>
      </c>
      <c r="AW397" s="22">
        <f>IF(AT397="","",IFERROR(TRIM(INDEX($A397:$AJ397,MATCH(Lists!$L$5,$A$1:$AJ$1,0))&amp;""),""))</f>
        <v/>
      </c>
      <c r="AX397" s="22">
        <f>IF(AT397="","",IFERROR(TRIM(INDEX($A397:$AJ397,MATCH(Lists!$L$6,$A$1:$AJ$1,0))&amp;""),""))</f>
        <v/>
      </c>
      <c r="AY397" s="22">
        <f>IF(AT397="","",IFERROR(TRIM(INDEX($A397:$AJ397,MATCH(Lists!$L$7,$A$1:$AJ$1,0))&amp;""),""))</f>
        <v/>
      </c>
      <c r="AZ397" s="22">
        <f>IF(AT397="","",IFERROR(TRIM(INDEX($A397:$AJ397,MATCH(Lists!$L$8,$A$1:$AJ$1,0))&amp;""),""))</f>
        <v/>
      </c>
      <c r="BA397" s="22">
        <f>IF(AT397="","",IFERROR(TRIM(INDEX($A397:$AJ397,MATCH(Lists!$L$9,$A$1:$AJ$1,0))&amp;""),""))</f>
        <v/>
      </c>
      <c r="BB397" s="22">
        <f>IF(AT397="","",IFERROR(TRIM(INDEX($A397:$AJ397,MATCH(Lists!$L$10,$A$1:$AJ$1,0))&amp;""),""))</f>
        <v/>
      </c>
      <c r="BC397" s="22">
        <f>IF(AT397="","",IFERROR(TRIM(INDEX($A397:$AJ397,MATCH(Lists!$L$11,$A$1:$AJ$1,0))&amp;""),""))</f>
        <v/>
      </c>
      <c r="BD397" s="22">
        <f>IF(AT397="","",IFERROR(TRIM(INDEX($A397:$AJ397,MATCH(Lists!$L$12,$A$1:$AJ$1,0))&amp;""),""))</f>
        <v/>
      </c>
      <c r="BE397" s="23">
        <f>IF(AT397="","",IFERROR(IF(TRIM(INDEX($A397:$AJ397,MATCH(Lists!$L$13,$A$1:$AJ$1,0))&amp;"")="","",IF(ISNUMBER(INDEX($A397:$AJ397,MATCH(Lists!$L$13,$A$1:$AJ$1,0))),INT(INDEX($A397:$AJ397,MATCH(Lists!$L$13,$A$1:$AJ$1,0))),DATE(VALUE(LEFT(INDEX($A397:$AJ397,MATCH(Lists!$L$13,$A$1:$AJ$1,0)),4)),VALUE(MID(INDEX($A397:$AJ397,MATCH(Lists!$L$13,$A$1:$AJ$1,0)),6,2)),VALUE(MID(INDEX($A397:$AJ397,MATCH(Lists!$L$13,$A$1:$AJ$1,0)),9,2))))),""))</f>
        <v/>
      </c>
      <c r="BF397" s="22">
        <f>IF(AT397="","",IFERROR(TRIM(INDEX($A397:$AJ397,MATCH(Lists!$L$14,$A$1:$AJ$1,0))&amp;""),""))</f>
        <v/>
      </c>
      <c r="BG397" s="23">
        <f>IF(AT397="","",IFERROR(IF(ISNUMBER(INDEX($A397:$AJ397,MATCH(Lists!$L$15,$A$1:$AJ$1,0))),INDEX($A397:$AJ397,MATCH(Lists!$L$15,$A$1:$AJ$1,0)),DATE(VALUE(LEFT(IFERROR(TRIM(INDEX($A397:$AJ397,MATCH(Lists!$L$15,$A$1:$AJ$1,0))&amp;""),""),4)),VALUE(MID(IFERROR(TRIM(INDEX($A397:$AJ397,MATCH(Lists!$L$15,$A$1:$AJ$1,0))&amp;""),""),6,2)),VALUE(MID(IFERROR(TRIM(INDEX($A397:$AJ397,MATCH(Lists!$L$15,$A$1:$AJ$1,0))&amp;""),""),9,2)))+TIME(VALUE(MID(IFERROR(TRIM(INDEX($A397:$AJ397,MATCH(Lists!$L$15,$A$1:$AJ$1,0))&amp;""),""),12,2)),VALUE(MID(IFERROR(TRIM(INDEX($A397:$AJ397,MATCH(Lists!$L$15,$A$1:$AJ$1,0))&amp;""),""),15,2)),VALUE(MID(IFERROR(TRIM(INDEX($A397:$AJ397,MATCH(Lists!$L$15,$A$1:$AJ$1,0))&amp;""),""),18,2)))),""))</f>
        <v/>
      </c>
      <c r="BH397" s="22">
        <f>IF(AT397="","",IF(AL397="","New",AL397))</f>
        <v/>
      </c>
      <c r="BI397" s="22">
        <f>IF(AT397="",0,IF(OR(BH397="Hired",BH397="Not now"),0,1))</f>
        <v/>
      </c>
      <c r="BJ397" s="22">
        <f>IF(AT397="","",IF(COUNTIF(AN397:AQ397,"No")&gt;0,"Has a No",IF(COUNTIF(AN397:AQ397,"Yes")=4,"All yes","Still checking")))</f>
        <v/>
      </c>
      <c r="BK397" s="22">
        <f>IF(AT397="","",IF(AND(BH397="New",NOT(ISNUMBER(AM397)),ISNUMBER(BG397)),IF(Pipeline!$M$14-INT(BG397)&gt;Pipeline!$M$15,"Reply due",""),""))</f>
        <v/>
      </c>
      <c r="BL397" s="22">
        <f>IF(AT397="","",IF(AND(ISNUMBER(AM397),ISNUMBER(BG397)),MAX(0,AM397-INT(BG397)),""))</f>
        <v/>
      </c>
      <c r="BM397" s="22">
        <f>IF(BI397=0,0,IF(AND(OR('Shift match'!$B$5="",ISNUMBER(SEARCH('Shift match'!$B$5,AY397))),OR('Shift match'!$B$6="",ISNUMBER(SEARCH('Shift match'!$B$6,BA397)))),1,0))</f>
        <v/>
      </c>
      <c r="BN397" s="22">
        <f>IF(BM397=1,SUM($BM$2:BM397),"")</f>
        <v/>
      </c>
      <c r="BO397" s="22">
        <f>IF(AT397="",0,IF(AX397="",0,IF(COUNTIF($AX$2:AX397,AX397)=1,1,0)))</f>
        <v/>
      </c>
      <c r="BP397" s="22">
        <f>IF(BO397=1,SUM($BO$2:BO397),"")</f>
        <v/>
      </c>
    </row>
    <row r="398">
      <c r="AK398" s="19" t="n"/>
      <c r="AL398" s="24" t="n"/>
      <c r="AM398" s="25" t="n"/>
      <c r="AN398" s="24" t="n"/>
      <c r="AO398" s="24" t="n"/>
      <c r="AP398" s="24" t="n"/>
      <c r="AQ398" s="24" t="n"/>
      <c r="AR398" s="24" t="n"/>
      <c r="AS398" s="19" t="n"/>
      <c r="AT398" s="22">
        <f>IFERROR(TRIM(INDEX($A398:$AJ398,MATCH(Lists!$L$2,$A$1:$AJ$1,0))&amp;""),"")</f>
        <v/>
      </c>
      <c r="AU398" s="22">
        <f>IF(AT398="","",IFERROR(TRIM(INDEX($A398:$AJ398,MATCH(Lists!$L$3,$A$1:$AJ$1,0))&amp;""),""))</f>
        <v/>
      </c>
      <c r="AV398" s="22">
        <f>IF(AT398="","",LOWER(IFERROR(TRIM(INDEX($A398:$AJ398,MATCH(Lists!$L$4,$A$1:$AJ$1,0))&amp;""),"")))</f>
        <v/>
      </c>
      <c r="AW398" s="22">
        <f>IF(AT398="","",IFERROR(TRIM(INDEX($A398:$AJ398,MATCH(Lists!$L$5,$A$1:$AJ$1,0))&amp;""),""))</f>
        <v/>
      </c>
      <c r="AX398" s="22">
        <f>IF(AT398="","",IFERROR(TRIM(INDEX($A398:$AJ398,MATCH(Lists!$L$6,$A$1:$AJ$1,0))&amp;""),""))</f>
        <v/>
      </c>
      <c r="AY398" s="22">
        <f>IF(AT398="","",IFERROR(TRIM(INDEX($A398:$AJ398,MATCH(Lists!$L$7,$A$1:$AJ$1,0))&amp;""),""))</f>
        <v/>
      </c>
      <c r="AZ398" s="22">
        <f>IF(AT398="","",IFERROR(TRIM(INDEX($A398:$AJ398,MATCH(Lists!$L$8,$A$1:$AJ$1,0))&amp;""),""))</f>
        <v/>
      </c>
      <c r="BA398" s="22">
        <f>IF(AT398="","",IFERROR(TRIM(INDEX($A398:$AJ398,MATCH(Lists!$L$9,$A$1:$AJ$1,0))&amp;""),""))</f>
        <v/>
      </c>
      <c r="BB398" s="22">
        <f>IF(AT398="","",IFERROR(TRIM(INDEX($A398:$AJ398,MATCH(Lists!$L$10,$A$1:$AJ$1,0))&amp;""),""))</f>
        <v/>
      </c>
      <c r="BC398" s="22">
        <f>IF(AT398="","",IFERROR(TRIM(INDEX($A398:$AJ398,MATCH(Lists!$L$11,$A$1:$AJ$1,0))&amp;""),""))</f>
        <v/>
      </c>
      <c r="BD398" s="22">
        <f>IF(AT398="","",IFERROR(TRIM(INDEX($A398:$AJ398,MATCH(Lists!$L$12,$A$1:$AJ$1,0))&amp;""),""))</f>
        <v/>
      </c>
      <c r="BE398" s="23">
        <f>IF(AT398="","",IFERROR(IF(TRIM(INDEX($A398:$AJ398,MATCH(Lists!$L$13,$A$1:$AJ$1,0))&amp;"")="","",IF(ISNUMBER(INDEX($A398:$AJ398,MATCH(Lists!$L$13,$A$1:$AJ$1,0))),INT(INDEX($A398:$AJ398,MATCH(Lists!$L$13,$A$1:$AJ$1,0))),DATE(VALUE(LEFT(INDEX($A398:$AJ398,MATCH(Lists!$L$13,$A$1:$AJ$1,0)),4)),VALUE(MID(INDEX($A398:$AJ398,MATCH(Lists!$L$13,$A$1:$AJ$1,0)),6,2)),VALUE(MID(INDEX($A398:$AJ398,MATCH(Lists!$L$13,$A$1:$AJ$1,0)),9,2))))),""))</f>
        <v/>
      </c>
      <c r="BF398" s="22">
        <f>IF(AT398="","",IFERROR(TRIM(INDEX($A398:$AJ398,MATCH(Lists!$L$14,$A$1:$AJ$1,0))&amp;""),""))</f>
        <v/>
      </c>
      <c r="BG398" s="23">
        <f>IF(AT398="","",IFERROR(IF(ISNUMBER(INDEX($A398:$AJ398,MATCH(Lists!$L$15,$A$1:$AJ$1,0))),INDEX($A398:$AJ398,MATCH(Lists!$L$15,$A$1:$AJ$1,0)),DATE(VALUE(LEFT(IFERROR(TRIM(INDEX($A398:$AJ398,MATCH(Lists!$L$15,$A$1:$AJ$1,0))&amp;""),""),4)),VALUE(MID(IFERROR(TRIM(INDEX($A398:$AJ398,MATCH(Lists!$L$15,$A$1:$AJ$1,0))&amp;""),""),6,2)),VALUE(MID(IFERROR(TRIM(INDEX($A398:$AJ398,MATCH(Lists!$L$15,$A$1:$AJ$1,0))&amp;""),""),9,2)))+TIME(VALUE(MID(IFERROR(TRIM(INDEX($A398:$AJ398,MATCH(Lists!$L$15,$A$1:$AJ$1,0))&amp;""),""),12,2)),VALUE(MID(IFERROR(TRIM(INDEX($A398:$AJ398,MATCH(Lists!$L$15,$A$1:$AJ$1,0))&amp;""),""),15,2)),VALUE(MID(IFERROR(TRIM(INDEX($A398:$AJ398,MATCH(Lists!$L$15,$A$1:$AJ$1,0))&amp;""),""),18,2)))),""))</f>
        <v/>
      </c>
      <c r="BH398" s="22">
        <f>IF(AT398="","",IF(AL398="","New",AL398))</f>
        <v/>
      </c>
      <c r="BI398" s="22">
        <f>IF(AT398="",0,IF(OR(BH398="Hired",BH398="Not now"),0,1))</f>
        <v/>
      </c>
      <c r="BJ398" s="22">
        <f>IF(AT398="","",IF(COUNTIF(AN398:AQ398,"No")&gt;0,"Has a No",IF(COUNTIF(AN398:AQ398,"Yes")=4,"All yes","Still checking")))</f>
        <v/>
      </c>
      <c r="BK398" s="22">
        <f>IF(AT398="","",IF(AND(BH398="New",NOT(ISNUMBER(AM398)),ISNUMBER(BG398)),IF(Pipeline!$M$14-INT(BG398)&gt;Pipeline!$M$15,"Reply due",""),""))</f>
        <v/>
      </c>
      <c r="BL398" s="22">
        <f>IF(AT398="","",IF(AND(ISNUMBER(AM398),ISNUMBER(BG398)),MAX(0,AM398-INT(BG398)),""))</f>
        <v/>
      </c>
      <c r="BM398" s="22">
        <f>IF(BI398=0,0,IF(AND(OR('Shift match'!$B$5="",ISNUMBER(SEARCH('Shift match'!$B$5,AY398))),OR('Shift match'!$B$6="",ISNUMBER(SEARCH('Shift match'!$B$6,BA398)))),1,0))</f>
        <v/>
      </c>
      <c r="BN398" s="22">
        <f>IF(BM398=1,SUM($BM$2:BM398),"")</f>
        <v/>
      </c>
      <c r="BO398" s="22">
        <f>IF(AT398="",0,IF(AX398="",0,IF(COUNTIF($AX$2:AX398,AX398)=1,1,0)))</f>
        <v/>
      </c>
      <c r="BP398" s="22">
        <f>IF(BO398=1,SUM($BO$2:BO398),"")</f>
        <v/>
      </c>
    </row>
    <row r="399">
      <c r="AK399" s="19" t="n"/>
      <c r="AL399" s="24" t="n"/>
      <c r="AM399" s="25" t="n"/>
      <c r="AN399" s="24" t="n"/>
      <c r="AO399" s="24" t="n"/>
      <c r="AP399" s="24" t="n"/>
      <c r="AQ399" s="24" t="n"/>
      <c r="AR399" s="24" t="n"/>
      <c r="AS399" s="19" t="n"/>
      <c r="AT399" s="22">
        <f>IFERROR(TRIM(INDEX($A399:$AJ399,MATCH(Lists!$L$2,$A$1:$AJ$1,0))&amp;""),"")</f>
        <v/>
      </c>
      <c r="AU399" s="22">
        <f>IF(AT399="","",IFERROR(TRIM(INDEX($A399:$AJ399,MATCH(Lists!$L$3,$A$1:$AJ$1,0))&amp;""),""))</f>
        <v/>
      </c>
      <c r="AV399" s="22">
        <f>IF(AT399="","",LOWER(IFERROR(TRIM(INDEX($A399:$AJ399,MATCH(Lists!$L$4,$A$1:$AJ$1,0))&amp;""),"")))</f>
        <v/>
      </c>
      <c r="AW399" s="22">
        <f>IF(AT399="","",IFERROR(TRIM(INDEX($A399:$AJ399,MATCH(Lists!$L$5,$A$1:$AJ$1,0))&amp;""),""))</f>
        <v/>
      </c>
      <c r="AX399" s="22">
        <f>IF(AT399="","",IFERROR(TRIM(INDEX($A399:$AJ399,MATCH(Lists!$L$6,$A$1:$AJ$1,0))&amp;""),""))</f>
        <v/>
      </c>
      <c r="AY399" s="22">
        <f>IF(AT399="","",IFERROR(TRIM(INDEX($A399:$AJ399,MATCH(Lists!$L$7,$A$1:$AJ$1,0))&amp;""),""))</f>
        <v/>
      </c>
      <c r="AZ399" s="22">
        <f>IF(AT399="","",IFERROR(TRIM(INDEX($A399:$AJ399,MATCH(Lists!$L$8,$A$1:$AJ$1,0))&amp;""),""))</f>
        <v/>
      </c>
      <c r="BA399" s="22">
        <f>IF(AT399="","",IFERROR(TRIM(INDEX($A399:$AJ399,MATCH(Lists!$L$9,$A$1:$AJ$1,0))&amp;""),""))</f>
        <v/>
      </c>
      <c r="BB399" s="22">
        <f>IF(AT399="","",IFERROR(TRIM(INDEX($A399:$AJ399,MATCH(Lists!$L$10,$A$1:$AJ$1,0))&amp;""),""))</f>
        <v/>
      </c>
      <c r="BC399" s="22">
        <f>IF(AT399="","",IFERROR(TRIM(INDEX($A399:$AJ399,MATCH(Lists!$L$11,$A$1:$AJ$1,0))&amp;""),""))</f>
        <v/>
      </c>
      <c r="BD399" s="22">
        <f>IF(AT399="","",IFERROR(TRIM(INDEX($A399:$AJ399,MATCH(Lists!$L$12,$A$1:$AJ$1,0))&amp;""),""))</f>
        <v/>
      </c>
      <c r="BE399" s="23">
        <f>IF(AT399="","",IFERROR(IF(TRIM(INDEX($A399:$AJ399,MATCH(Lists!$L$13,$A$1:$AJ$1,0))&amp;"")="","",IF(ISNUMBER(INDEX($A399:$AJ399,MATCH(Lists!$L$13,$A$1:$AJ$1,0))),INT(INDEX($A399:$AJ399,MATCH(Lists!$L$13,$A$1:$AJ$1,0))),DATE(VALUE(LEFT(INDEX($A399:$AJ399,MATCH(Lists!$L$13,$A$1:$AJ$1,0)),4)),VALUE(MID(INDEX($A399:$AJ399,MATCH(Lists!$L$13,$A$1:$AJ$1,0)),6,2)),VALUE(MID(INDEX($A399:$AJ399,MATCH(Lists!$L$13,$A$1:$AJ$1,0)),9,2))))),""))</f>
        <v/>
      </c>
      <c r="BF399" s="22">
        <f>IF(AT399="","",IFERROR(TRIM(INDEX($A399:$AJ399,MATCH(Lists!$L$14,$A$1:$AJ$1,0))&amp;""),""))</f>
        <v/>
      </c>
      <c r="BG399" s="23">
        <f>IF(AT399="","",IFERROR(IF(ISNUMBER(INDEX($A399:$AJ399,MATCH(Lists!$L$15,$A$1:$AJ$1,0))),INDEX($A399:$AJ399,MATCH(Lists!$L$15,$A$1:$AJ$1,0)),DATE(VALUE(LEFT(IFERROR(TRIM(INDEX($A399:$AJ399,MATCH(Lists!$L$15,$A$1:$AJ$1,0))&amp;""),""),4)),VALUE(MID(IFERROR(TRIM(INDEX($A399:$AJ399,MATCH(Lists!$L$15,$A$1:$AJ$1,0))&amp;""),""),6,2)),VALUE(MID(IFERROR(TRIM(INDEX($A399:$AJ399,MATCH(Lists!$L$15,$A$1:$AJ$1,0))&amp;""),""),9,2)))+TIME(VALUE(MID(IFERROR(TRIM(INDEX($A399:$AJ399,MATCH(Lists!$L$15,$A$1:$AJ$1,0))&amp;""),""),12,2)),VALUE(MID(IFERROR(TRIM(INDEX($A399:$AJ399,MATCH(Lists!$L$15,$A$1:$AJ$1,0))&amp;""),""),15,2)),VALUE(MID(IFERROR(TRIM(INDEX($A399:$AJ399,MATCH(Lists!$L$15,$A$1:$AJ$1,0))&amp;""),""),18,2)))),""))</f>
        <v/>
      </c>
      <c r="BH399" s="22">
        <f>IF(AT399="","",IF(AL399="","New",AL399))</f>
        <v/>
      </c>
      <c r="BI399" s="22">
        <f>IF(AT399="",0,IF(OR(BH399="Hired",BH399="Not now"),0,1))</f>
        <v/>
      </c>
      <c r="BJ399" s="22">
        <f>IF(AT399="","",IF(COUNTIF(AN399:AQ399,"No")&gt;0,"Has a No",IF(COUNTIF(AN399:AQ399,"Yes")=4,"All yes","Still checking")))</f>
        <v/>
      </c>
      <c r="BK399" s="22">
        <f>IF(AT399="","",IF(AND(BH399="New",NOT(ISNUMBER(AM399)),ISNUMBER(BG399)),IF(Pipeline!$M$14-INT(BG399)&gt;Pipeline!$M$15,"Reply due",""),""))</f>
        <v/>
      </c>
      <c r="BL399" s="22">
        <f>IF(AT399="","",IF(AND(ISNUMBER(AM399),ISNUMBER(BG399)),MAX(0,AM399-INT(BG399)),""))</f>
        <v/>
      </c>
      <c r="BM399" s="22">
        <f>IF(BI399=0,0,IF(AND(OR('Shift match'!$B$5="",ISNUMBER(SEARCH('Shift match'!$B$5,AY399))),OR('Shift match'!$B$6="",ISNUMBER(SEARCH('Shift match'!$B$6,BA399)))),1,0))</f>
        <v/>
      </c>
      <c r="BN399" s="22">
        <f>IF(BM399=1,SUM($BM$2:BM399),"")</f>
        <v/>
      </c>
      <c r="BO399" s="22">
        <f>IF(AT399="",0,IF(AX399="",0,IF(COUNTIF($AX$2:AX399,AX399)=1,1,0)))</f>
        <v/>
      </c>
      <c r="BP399" s="22">
        <f>IF(BO399=1,SUM($BO$2:BO399),"")</f>
        <v/>
      </c>
    </row>
    <row r="400">
      <c r="AK400" s="19" t="n"/>
      <c r="AL400" s="24" t="n"/>
      <c r="AM400" s="25" t="n"/>
      <c r="AN400" s="24" t="n"/>
      <c r="AO400" s="24" t="n"/>
      <c r="AP400" s="24" t="n"/>
      <c r="AQ400" s="24" t="n"/>
      <c r="AR400" s="24" t="n"/>
      <c r="AS400" s="19" t="n"/>
      <c r="AT400" s="22">
        <f>IFERROR(TRIM(INDEX($A400:$AJ400,MATCH(Lists!$L$2,$A$1:$AJ$1,0))&amp;""),"")</f>
        <v/>
      </c>
      <c r="AU400" s="22">
        <f>IF(AT400="","",IFERROR(TRIM(INDEX($A400:$AJ400,MATCH(Lists!$L$3,$A$1:$AJ$1,0))&amp;""),""))</f>
        <v/>
      </c>
      <c r="AV400" s="22">
        <f>IF(AT400="","",LOWER(IFERROR(TRIM(INDEX($A400:$AJ400,MATCH(Lists!$L$4,$A$1:$AJ$1,0))&amp;""),"")))</f>
        <v/>
      </c>
      <c r="AW400" s="22">
        <f>IF(AT400="","",IFERROR(TRIM(INDEX($A400:$AJ400,MATCH(Lists!$L$5,$A$1:$AJ$1,0))&amp;""),""))</f>
        <v/>
      </c>
      <c r="AX400" s="22">
        <f>IF(AT400="","",IFERROR(TRIM(INDEX($A400:$AJ400,MATCH(Lists!$L$6,$A$1:$AJ$1,0))&amp;""),""))</f>
        <v/>
      </c>
      <c r="AY400" s="22">
        <f>IF(AT400="","",IFERROR(TRIM(INDEX($A400:$AJ400,MATCH(Lists!$L$7,$A$1:$AJ$1,0))&amp;""),""))</f>
        <v/>
      </c>
      <c r="AZ400" s="22">
        <f>IF(AT400="","",IFERROR(TRIM(INDEX($A400:$AJ400,MATCH(Lists!$L$8,$A$1:$AJ$1,0))&amp;""),""))</f>
        <v/>
      </c>
      <c r="BA400" s="22">
        <f>IF(AT400="","",IFERROR(TRIM(INDEX($A400:$AJ400,MATCH(Lists!$L$9,$A$1:$AJ$1,0))&amp;""),""))</f>
        <v/>
      </c>
      <c r="BB400" s="22">
        <f>IF(AT400="","",IFERROR(TRIM(INDEX($A400:$AJ400,MATCH(Lists!$L$10,$A$1:$AJ$1,0))&amp;""),""))</f>
        <v/>
      </c>
      <c r="BC400" s="22">
        <f>IF(AT400="","",IFERROR(TRIM(INDEX($A400:$AJ400,MATCH(Lists!$L$11,$A$1:$AJ$1,0))&amp;""),""))</f>
        <v/>
      </c>
      <c r="BD400" s="22">
        <f>IF(AT400="","",IFERROR(TRIM(INDEX($A400:$AJ400,MATCH(Lists!$L$12,$A$1:$AJ$1,0))&amp;""),""))</f>
        <v/>
      </c>
      <c r="BE400" s="23">
        <f>IF(AT400="","",IFERROR(IF(TRIM(INDEX($A400:$AJ400,MATCH(Lists!$L$13,$A$1:$AJ$1,0))&amp;"")="","",IF(ISNUMBER(INDEX($A400:$AJ400,MATCH(Lists!$L$13,$A$1:$AJ$1,0))),INT(INDEX($A400:$AJ400,MATCH(Lists!$L$13,$A$1:$AJ$1,0))),DATE(VALUE(LEFT(INDEX($A400:$AJ400,MATCH(Lists!$L$13,$A$1:$AJ$1,0)),4)),VALUE(MID(INDEX($A400:$AJ400,MATCH(Lists!$L$13,$A$1:$AJ$1,0)),6,2)),VALUE(MID(INDEX($A400:$AJ400,MATCH(Lists!$L$13,$A$1:$AJ$1,0)),9,2))))),""))</f>
        <v/>
      </c>
      <c r="BF400" s="22">
        <f>IF(AT400="","",IFERROR(TRIM(INDEX($A400:$AJ400,MATCH(Lists!$L$14,$A$1:$AJ$1,0))&amp;""),""))</f>
        <v/>
      </c>
      <c r="BG400" s="23">
        <f>IF(AT400="","",IFERROR(IF(ISNUMBER(INDEX($A400:$AJ400,MATCH(Lists!$L$15,$A$1:$AJ$1,0))),INDEX($A400:$AJ400,MATCH(Lists!$L$15,$A$1:$AJ$1,0)),DATE(VALUE(LEFT(IFERROR(TRIM(INDEX($A400:$AJ400,MATCH(Lists!$L$15,$A$1:$AJ$1,0))&amp;""),""),4)),VALUE(MID(IFERROR(TRIM(INDEX($A400:$AJ400,MATCH(Lists!$L$15,$A$1:$AJ$1,0))&amp;""),""),6,2)),VALUE(MID(IFERROR(TRIM(INDEX($A400:$AJ400,MATCH(Lists!$L$15,$A$1:$AJ$1,0))&amp;""),""),9,2)))+TIME(VALUE(MID(IFERROR(TRIM(INDEX($A400:$AJ400,MATCH(Lists!$L$15,$A$1:$AJ$1,0))&amp;""),""),12,2)),VALUE(MID(IFERROR(TRIM(INDEX($A400:$AJ400,MATCH(Lists!$L$15,$A$1:$AJ$1,0))&amp;""),""),15,2)),VALUE(MID(IFERROR(TRIM(INDEX($A400:$AJ400,MATCH(Lists!$L$15,$A$1:$AJ$1,0))&amp;""),""),18,2)))),""))</f>
        <v/>
      </c>
      <c r="BH400" s="22">
        <f>IF(AT400="","",IF(AL400="","New",AL400))</f>
        <v/>
      </c>
      <c r="BI400" s="22">
        <f>IF(AT400="",0,IF(OR(BH400="Hired",BH400="Not now"),0,1))</f>
        <v/>
      </c>
      <c r="BJ400" s="22">
        <f>IF(AT400="","",IF(COUNTIF(AN400:AQ400,"No")&gt;0,"Has a No",IF(COUNTIF(AN400:AQ400,"Yes")=4,"All yes","Still checking")))</f>
        <v/>
      </c>
      <c r="BK400" s="22">
        <f>IF(AT400="","",IF(AND(BH400="New",NOT(ISNUMBER(AM400)),ISNUMBER(BG400)),IF(Pipeline!$M$14-INT(BG400)&gt;Pipeline!$M$15,"Reply due",""),""))</f>
        <v/>
      </c>
      <c r="BL400" s="22">
        <f>IF(AT400="","",IF(AND(ISNUMBER(AM400),ISNUMBER(BG400)),MAX(0,AM400-INT(BG400)),""))</f>
        <v/>
      </c>
      <c r="BM400" s="22">
        <f>IF(BI400=0,0,IF(AND(OR('Shift match'!$B$5="",ISNUMBER(SEARCH('Shift match'!$B$5,AY400))),OR('Shift match'!$B$6="",ISNUMBER(SEARCH('Shift match'!$B$6,BA400)))),1,0))</f>
        <v/>
      </c>
      <c r="BN400" s="22">
        <f>IF(BM400=1,SUM($BM$2:BM400),"")</f>
        <v/>
      </c>
      <c r="BO400" s="22">
        <f>IF(AT400="",0,IF(AX400="",0,IF(COUNTIF($AX$2:AX400,AX400)=1,1,0)))</f>
        <v/>
      </c>
      <c r="BP400" s="22">
        <f>IF(BO400=1,SUM($BO$2:BO400),"")</f>
        <v/>
      </c>
    </row>
    <row r="401">
      <c r="AK401" s="19" t="n"/>
      <c r="AL401" s="24" t="n"/>
      <c r="AM401" s="25" t="n"/>
      <c r="AN401" s="24" t="n"/>
      <c r="AO401" s="24" t="n"/>
      <c r="AP401" s="24" t="n"/>
      <c r="AQ401" s="24" t="n"/>
      <c r="AR401" s="24" t="n"/>
      <c r="AS401" s="19" t="n"/>
      <c r="AT401" s="22">
        <f>IFERROR(TRIM(INDEX($A401:$AJ401,MATCH(Lists!$L$2,$A$1:$AJ$1,0))&amp;""),"")</f>
        <v/>
      </c>
      <c r="AU401" s="22">
        <f>IF(AT401="","",IFERROR(TRIM(INDEX($A401:$AJ401,MATCH(Lists!$L$3,$A$1:$AJ$1,0))&amp;""),""))</f>
        <v/>
      </c>
      <c r="AV401" s="22">
        <f>IF(AT401="","",LOWER(IFERROR(TRIM(INDEX($A401:$AJ401,MATCH(Lists!$L$4,$A$1:$AJ$1,0))&amp;""),"")))</f>
        <v/>
      </c>
      <c r="AW401" s="22">
        <f>IF(AT401="","",IFERROR(TRIM(INDEX($A401:$AJ401,MATCH(Lists!$L$5,$A$1:$AJ$1,0))&amp;""),""))</f>
        <v/>
      </c>
      <c r="AX401" s="22">
        <f>IF(AT401="","",IFERROR(TRIM(INDEX($A401:$AJ401,MATCH(Lists!$L$6,$A$1:$AJ$1,0))&amp;""),""))</f>
        <v/>
      </c>
      <c r="AY401" s="22">
        <f>IF(AT401="","",IFERROR(TRIM(INDEX($A401:$AJ401,MATCH(Lists!$L$7,$A$1:$AJ$1,0))&amp;""),""))</f>
        <v/>
      </c>
      <c r="AZ401" s="22">
        <f>IF(AT401="","",IFERROR(TRIM(INDEX($A401:$AJ401,MATCH(Lists!$L$8,$A$1:$AJ$1,0))&amp;""),""))</f>
        <v/>
      </c>
      <c r="BA401" s="22">
        <f>IF(AT401="","",IFERROR(TRIM(INDEX($A401:$AJ401,MATCH(Lists!$L$9,$A$1:$AJ$1,0))&amp;""),""))</f>
        <v/>
      </c>
      <c r="BB401" s="22">
        <f>IF(AT401="","",IFERROR(TRIM(INDEX($A401:$AJ401,MATCH(Lists!$L$10,$A$1:$AJ$1,0))&amp;""),""))</f>
        <v/>
      </c>
      <c r="BC401" s="22">
        <f>IF(AT401="","",IFERROR(TRIM(INDEX($A401:$AJ401,MATCH(Lists!$L$11,$A$1:$AJ$1,0))&amp;""),""))</f>
        <v/>
      </c>
      <c r="BD401" s="22">
        <f>IF(AT401="","",IFERROR(TRIM(INDEX($A401:$AJ401,MATCH(Lists!$L$12,$A$1:$AJ$1,0))&amp;""),""))</f>
        <v/>
      </c>
      <c r="BE401" s="23">
        <f>IF(AT401="","",IFERROR(IF(TRIM(INDEX($A401:$AJ401,MATCH(Lists!$L$13,$A$1:$AJ$1,0))&amp;"")="","",IF(ISNUMBER(INDEX($A401:$AJ401,MATCH(Lists!$L$13,$A$1:$AJ$1,0))),INT(INDEX($A401:$AJ401,MATCH(Lists!$L$13,$A$1:$AJ$1,0))),DATE(VALUE(LEFT(INDEX($A401:$AJ401,MATCH(Lists!$L$13,$A$1:$AJ$1,0)),4)),VALUE(MID(INDEX($A401:$AJ401,MATCH(Lists!$L$13,$A$1:$AJ$1,0)),6,2)),VALUE(MID(INDEX($A401:$AJ401,MATCH(Lists!$L$13,$A$1:$AJ$1,0)),9,2))))),""))</f>
        <v/>
      </c>
      <c r="BF401" s="22">
        <f>IF(AT401="","",IFERROR(TRIM(INDEX($A401:$AJ401,MATCH(Lists!$L$14,$A$1:$AJ$1,0))&amp;""),""))</f>
        <v/>
      </c>
      <c r="BG401" s="23">
        <f>IF(AT401="","",IFERROR(IF(ISNUMBER(INDEX($A401:$AJ401,MATCH(Lists!$L$15,$A$1:$AJ$1,0))),INDEX($A401:$AJ401,MATCH(Lists!$L$15,$A$1:$AJ$1,0)),DATE(VALUE(LEFT(IFERROR(TRIM(INDEX($A401:$AJ401,MATCH(Lists!$L$15,$A$1:$AJ$1,0))&amp;""),""),4)),VALUE(MID(IFERROR(TRIM(INDEX($A401:$AJ401,MATCH(Lists!$L$15,$A$1:$AJ$1,0))&amp;""),""),6,2)),VALUE(MID(IFERROR(TRIM(INDEX($A401:$AJ401,MATCH(Lists!$L$15,$A$1:$AJ$1,0))&amp;""),""),9,2)))+TIME(VALUE(MID(IFERROR(TRIM(INDEX($A401:$AJ401,MATCH(Lists!$L$15,$A$1:$AJ$1,0))&amp;""),""),12,2)),VALUE(MID(IFERROR(TRIM(INDEX($A401:$AJ401,MATCH(Lists!$L$15,$A$1:$AJ$1,0))&amp;""),""),15,2)),VALUE(MID(IFERROR(TRIM(INDEX($A401:$AJ401,MATCH(Lists!$L$15,$A$1:$AJ$1,0))&amp;""),""),18,2)))),""))</f>
        <v/>
      </c>
      <c r="BH401" s="22">
        <f>IF(AT401="","",IF(AL401="","New",AL401))</f>
        <v/>
      </c>
      <c r="BI401" s="22">
        <f>IF(AT401="",0,IF(OR(BH401="Hired",BH401="Not now"),0,1))</f>
        <v/>
      </c>
      <c r="BJ401" s="22">
        <f>IF(AT401="","",IF(COUNTIF(AN401:AQ401,"No")&gt;0,"Has a No",IF(COUNTIF(AN401:AQ401,"Yes")=4,"All yes","Still checking")))</f>
        <v/>
      </c>
      <c r="BK401" s="22">
        <f>IF(AT401="","",IF(AND(BH401="New",NOT(ISNUMBER(AM401)),ISNUMBER(BG401)),IF(Pipeline!$M$14-INT(BG401)&gt;Pipeline!$M$15,"Reply due",""),""))</f>
        <v/>
      </c>
      <c r="BL401" s="22">
        <f>IF(AT401="","",IF(AND(ISNUMBER(AM401),ISNUMBER(BG401)),MAX(0,AM401-INT(BG401)),""))</f>
        <v/>
      </c>
      <c r="BM401" s="22">
        <f>IF(BI401=0,0,IF(AND(OR('Shift match'!$B$5="",ISNUMBER(SEARCH('Shift match'!$B$5,AY401))),OR('Shift match'!$B$6="",ISNUMBER(SEARCH('Shift match'!$B$6,BA401)))),1,0))</f>
        <v/>
      </c>
      <c r="BN401" s="22">
        <f>IF(BM401=1,SUM($BM$2:BM401),"")</f>
        <v/>
      </c>
      <c r="BO401" s="22">
        <f>IF(AT401="",0,IF(AX401="",0,IF(COUNTIF($AX$2:AX401,AX401)=1,1,0)))</f>
        <v/>
      </c>
      <c r="BP401" s="22">
        <f>IF(BO401=1,SUM($BO$2:BO401),"")</f>
        <v/>
      </c>
    </row>
    <row r="402">
      <c r="AK402" s="19" t="n"/>
      <c r="AL402" s="24" t="n"/>
      <c r="AM402" s="25" t="n"/>
      <c r="AN402" s="24" t="n"/>
      <c r="AO402" s="24" t="n"/>
      <c r="AP402" s="24" t="n"/>
      <c r="AQ402" s="24" t="n"/>
      <c r="AR402" s="24" t="n"/>
      <c r="AS402" s="19" t="n"/>
      <c r="AT402" s="22">
        <f>IFERROR(TRIM(INDEX($A402:$AJ402,MATCH(Lists!$L$2,$A$1:$AJ$1,0))&amp;""),"")</f>
        <v/>
      </c>
      <c r="AU402" s="22">
        <f>IF(AT402="","",IFERROR(TRIM(INDEX($A402:$AJ402,MATCH(Lists!$L$3,$A$1:$AJ$1,0))&amp;""),""))</f>
        <v/>
      </c>
      <c r="AV402" s="22">
        <f>IF(AT402="","",LOWER(IFERROR(TRIM(INDEX($A402:$AJ402,MATCH(Lists!$L$4,$A$1:$AJ$1,0))&amp;""),"")))</f>
        <v/>
      </c>
      <c r="AW402" s="22">
        <f>IF(AT402="","",IFERROR(TRIM(INDEX($A402:$AJ402,MATCH(Lists!$L$5,$A$1:$AJ$1,0))&amp;""),""))</f>
        <v/>
      </c>
      <c r="AX402" s="22">
        <f>IF(AT402="","",IFERROR(TRIM(INDEX($A402:$AJ402,MATCH(Lists!$L$6,$A$1:$AJ$1,0))&amp;""),""))</f>
        <v/>
      </c>
      <c r="AY402" s="22">
        <f>IF(AT402="","",IFERROR(TRIM(INDEX($A402:$AJ402,MATCH(Lists!$L$7,$A$1:$AJ$1,0))&amp;""),""))</f>
        <v/>
      </c>
      <c r="AZ402" s="22">
        <f>IF(AT402="","",IFERROR(TRIM(INDEX($A402:$AJ402,MATCH(Lists!$L$8,$A$1:$AJ$1,0))&amp;""),""))</f>
        <v/>
      </c>
      <c r="BA402" s="22">
        <f>IF(AT402="","",IFERROR(TRIM(INDEX($A402:$AJ402,MATCH(Lists!$L$9,$A$1:$AJ$1,0))&amp;""),""))</f>
        <v/>
      </c>
      <c r="BB402" s="22">
        <f>IF(AT402="","",IFERROR(TRIM(INDEX($A402:$AJ402,MATCH(Lists!$L$10,$A$1:$AJ$1,0))&amp;""),""))</f>
        <v/>
      </c>
      <c r="BC402" s="22">
        <f>IF(AT402="","",IFERROR(TRIM(INDEX($A402:$AJ402,MATCH(Lists!$L$11,$A$1:$AJ$1,0))&amp;""),""))</f>
        <v/>
      </c>
      <c r="BD402" s="22">
        <f>IF(AT402="","",IFERROR(TRIM(INDEX($A402:$AJ402,MATCH(Lists!$L$12,$A$1:$AJ$1,0))&amp;""),""))</f>
        <v/>
      </c>
      <c r="BE402" s="23">
        <f>IF(AT402="","",IFERROR(IF(TRIM(INDEX($A402:$AJ402,MATCH(Lists!$L$13,$A$1:$AJ$1,0))&amp;"")="","",IF(ISNUMBER(INDEX($A402:$AJ402,MATCH(Lists!$L$13,$A$1:$AJ$1,0))),INT(INDEX($A402:$AJ402,MATCH(Lists!$L$13,$A$1:$AJ$1,0))),DATE(VALUE(LEFT(INDEX($A402:$AJ402,MATCH(Lists!$L$13,$A$1:$AJ$1,0)),4)),VALUE(MID(INDEX($A402:$AJ402,MATCH(Lists!$L$13,$A$1:$AJ$1,0)),6,2)),VALUE(MID(INDEX($A402:$AJ402,MATCH(Lists!$L$13,$A$1:$AJ$1,0)),9,2))))),""))</f>
        <v/>
      </c>
      <c r="BF402" s="22">
        <f>IF(AT402="","",IFERROR(TRIM(INDEX($A402:$AJ402,MATCH(Lists!$L$14,$A$1:$AJ$1,0))&amp;""),""))</f>
        <v/>
      </c>
      <c r="BG402" s="23">
        <f>IF(AT402="","",IFERROR(IF(ISNUMBER(INDEX($A402:$AJ402,MATCH(Lists!$L$15,$A$1:$AJ$1,0))),INDEX($A402:$AJ402,MATCH(Lists!$L$15,$A$1:$AJ$1,0)),DATE(VALUE(LEFT(IFERROR(TRIM(INDEX($A402:$AJ402,MATCH(Lists!$L$15,$A$1:$AJ$1,0))&amp;""),""),4)),VALUE(MID(IFERROR(TRIM(INDEX($A402:$AJ402,MATCH(Lists!$L$15,$A$1:$AJ$1,0))&amp;""),""),6,2)),VALUE(MID(IFERROR(TRIM(INDEX($A402:$AJ402,MATCH(Lists!$L$15,$A$1:$AJ$1,0))&amp;""),""),9,2)))+TIME(VALUE(MID(IFERROR(TRIM(INDEX($A402:$AJ402,MATCH(Lists!$L$15,$A$1:$AJ$1,0))&amp;""),""),12,2)),VALUE(MID(IFERROR(TRIM(INDEX($A402:$AJ402,MATCH(Lists!$L$15,$A$1:$AJ$1,0))&amp;""),""),15,2)),VALUE(MID(IFERROR(TRIM(INDEX($A402:$AJ402,MATCH(Lists!$L$15,$A$1:$AJ$1,0))&amp;""),""),18,2)))),""))</f>
        <v/>
      </c>
      <c r="BH402" s="22">
        <f>IF(AT402="","",IF(AL402="","New",AL402))</f>
        <v/>
      </c>
      <c r="BI402" s="22">
        <f>IF(AT402="",0,IF(OR(BH402="Hired",BH402="Not now"),0,1))</f>
        <v/>
      </c>
      <c r="BJ402" s="22">
        <f>IF(AT402="","",IF(COUNTIF(AN402:AQ402,"No")&gt;0,"Has a No",IF(COUNTIF(AN402:AQ402,"Yes")=4,"All yes","Still checking")))</f>
        <v/>
      </c>
      <c r="BK402" s="22">
        <f>IF(AT402="","",IF(AND(BH402="New",NOT(ISNUMBER(AM402)),ISNUMBER(BG402)),IF(Pipeline!$M$14-INT(BG402)&gt;Pipeline!$M$15,"Reply due",""),""))</f>
        <v/>
      </c>
      <c r="BL402" s="22">
        <f>IF(AT402="","",IF(AND(ISNUMBER(AM402),ISNUMBER(BG402)),MAX(0,AM402-INT(BG402)),""))</f>
        <v/>
      </c>
      <c r="BM402" s="22">
        <f>IF(BI402=0,0,IF(AND(OR('Shift match'!$B$5="",ISNUMBER(SEARCH('Shift match'!$B$5,AY402))),OR('Shift match'!$B$6="",ISNUMBER(SEARCH('Shift match'!$B$6,BA402)))),1,0))</f>
        <v/>
      </c>
      <c r="BN402" s="22">
        <f>IF(BM402=1,SUM($BM$2:BM402),"")</f>
        <v/>
      </c>
      <c r="BO402" s="22">
        <f>IF(AT402="",0,IF(AX402="",0,IF(COUNTIF($AX$2:AX402,AX402)=1,1,0)))</f>
        <v/>
      </c>
      <c r="BP402" s="22">
        <f>IF(BO402=1,SUM($BO$2:BO402),"")</f>
        <v/>
      </c>
    </row>
    <row r="403">
      <c r="AK403" s="19" t="n"/>
      <c r="AL403" s="24" t="n"/>
      <c r="AM403" s="25" t="n"/>
      <c r="AN403" s="24" t="n"/>
      <c r="AO403" s="24" t="n"/>
      <c r="AP403" s="24" t="n"/>
      <c r="AQ403" s="24" t="n"/>
      <c r="AR403" s="24" t="n"/>
      <c r="AS403" s="19" t="n"/>
      <c r="AT403" s="22">
        <f>IFERROR(TRIM(INDEX($A403:$AJ403,MATCH(Lists!$L$2,$A$1:$AJ$1,0))&amp;""),"")</f>
        <v/>
      </c>
      <c r="AU403" s="22">
        <f>IF(AT403="","",IFERROR(TRIM(INDEX($A403:$AJ403,MATCH(Lists!$L$3,$A$1:$AJ$1,0))&amp;""),""))</f>
        <v/>
      </c>
      <c r="AV403" s="22">
        <f>IF(AT403="","",LOWER(IFERROR(TRIM(INDEX($A403:$AJ403,MATCH(Lists!$L$4,$A$1:$AJ$1,0))&amp;""),"")))</f>
        <v/>
      </c>
      <c r="AW403" s="22">
        <f>IF(AT403="","",IFERROR(TRIM(INDEX($A403:$AJ403,MATCH(Lists!$L$5,$A$1:$AJ$1,0))&amp;""),""))</f>
        <v/>
      </c>
      <c r="AX403" s="22">
        <f>IF(AT403="","",IFERROR(TRIM(INDEX($A403:$AJ403,MATCH(Lists!$L$6,$A$1:$AJ$1,0))&amp;""),""))</f>
        <v/>
      </c>
      <c r="AY403" s="22">
        <f>IF(AT403="","",IFERROR(TRIM(INDEX($A403:$AJ403,MATCH(Lists!$L$7,$A$1:$AJ$1,0))&amp;""),""))</f>
        <v/>
      </c>
      <c r="AZ403" s="22">
        <f>IF(AT403="","",IFERROR(TRIM(INDEX($A403:$AJ403,MATCH(Lists!$L$8,$A$1:$AJ$1,0))&amp;""),""))</f>
        <v/>
      </c>
      <c r="BA403" s="22">
        <f>IF(AT403="","",IFERROR(TRIM(INDEX($A403:$AJ403,MATCH(Lists!$L$9,$A$1:$AJ$1,0))&amp;""),""))</f>
        <v/>
      </c>
      <c r="BB403" s="22">
        <f>IF(AT403="","",IFERROR(TRIM(INDEX($A403:$AJ403,MATCH(Lists!$L$10,$A$1:$AJ$1,0))&amp;""),""))</f>
        <v/>
      </c>
      <c r="BC403" s="22">
        <f>IF(AT403="","",IFERROR(TRIM(INDEX($A403:$AJ403,MATCH(Lists!$L$11,$A$1:$AJ$1,0))&amp;""),""))</f>
        <v/>
      </c>
      <c r="BD403" s="22">
        <f>IF(AT403="","",IFERROR(TRIM(INDEX($A403:$AJ403,MATCH(Lists!$L$12,$A$1:$AJ$1,0))&amp;""),""))</f>
        <v/>
      </c>
      <c r="BE403" s="23">
        <f>IF(AT403="","",IFERROR(IF(TRIM(INDEX($A403:$AJ403,MATCH(Lists!$L$13,$A$1:$AJ$1,0))&amp;"")="","",IF(ISNUMBER(INDEX($A403:$AJ403,MATCH(Lists!$L$13,$A$1:$AJ$1,0))),INT(INDEX($A403:$AJ403,MATCH(Lists!$L$13,$A$1:$AJ$1,0))),DATE(VALUE(LEFT(INDEX($A403:$AJ403,MATCH(Lists!$L$13,$A$1:$AJ$1,0)),4)),VALUE(MID(INDEX($A403:$AJ403,MATCH(Lists!$L$13,$A$1:$AJ$1,0)),6,2)),VALUE(MID(INDEX($A403:$AJ403,MATCH(Lists!$L$13,$A$1:$AJ$1,0)),9,2))))),""))</f>
        <v/>
      </c>
      <c r="BF403" s="22">
        <f>IF(AT403="","",IFERROR(TRIM(INDEX($A403:$AJ403,MATCH(Lists!$L$14,$A$1:$AJ$1,0))&amp;""),""))</f>
        <v/>
      </c>
      <c r="BG403" s="23">
        <f>IF(AT403="","",IFERROR(IF(ISNUMBER(INDEX($A403:$AJ403,MATCH(Lists!$L$15,$A$1:$AJ$1,0))),INDEX($A403:$AJ403,MATCH(Lists!$L$15,$A$1:$AJ$1,0)),DATE(VALUE(LEFT(IFERROR(TRIM(INDEX($A403:$AJ403,MATCH(Lists!$L$15,$A$1:$AJ$1,0))&amp;""),""),4)),VALUE(MID(IFERROR(TRIM(INDEX($A403:$AJ403,MATCH(Lists!$L$15,$A$1:$AJ$1,0))&amp;""),""),6,2)),VALUE(MID(IFERROR(TRIM(INDEX($A403:$AJ403,MATCH(Lists!$L$15,$A$1:$AJ$1,0))&amp;""),""),9,2)))+TIME(VALUE(MID(IFERROR(TRIM(INDEX($A403:$AJ403,MATCH(Lists!$L$15,$A$1:$AJ$1,0))&amp;""),""),12,2)),VALUE(MID(IFERROR(TRIM(INDEX($A403:$AJ403,MATCH(Lists!$L$15,$A$1:$AJ$1,0))&amp;""),""),15,2)),VALUE(MID(IFERROR(TRIM(INDEX($A403:$AJ403,MATCH(Lists!$L$15,$A$1:$AJ$1,0))&amp;""),""),18,2)))),""))</f>
        <v/>
      </c>
      <c r="BH403" s="22">
        <f>IF(AT403="","",IF(AL403="","New",AL403))</f>
        <v/>
      </c>
      <c r="BI403" s="22">
        <f>IF(AT403="",0,IF(OR(BH403="Hired",BH403="Not now"),0,1))</f>
        <v/>
      </c>
      <c r="BJ403" s="22">
        <f>IF(AT403="","",IF(COUNTIF(AN403:AQ403,"No")&gt;0,"Has a No",IF(COUNTIF(AN403:AQ403,"Yes")=4,"All yes","Still checking")))</f>
        <v/>
      </c>
      <c r="BK403" s="22">
        <f>IF(AT403="","",IF(AND(BH403="New",NOT(ISNUMBER(AM403)),ISNUMBER(BG403)),IF(Pipeline!$M$14-INT(BG403)&gt;Pipeline!$M$15,"Reply due",""),""))</f>
        <v/>
      </c>
      <c r="BL403" s="22">
        <f>IF(AT403="","",IF(AND(ISNUMBER(AM403),ISNUMBER(BG403)),MAX(0,AM403-INT(BG403)),""))</f>
        <v/>
      </c>
      <c r="BM403" s="22">
        <f>IF(BI403=0,0,IF(AND(OR('Shift match'!$B$5="",ISNUMBER(SEARCH('Shift match'!$B$5,AY403))),OR('Shift match'!$B$6="",ISNUMBER(SEARCH('Shift match'!$B$6,BA403)))),1,0))</f>
        <v/>
      </c>
      <c r="BN403" s="22">
        <f>IF(BM403=1,SUM($BM$2:BM403),"")</f>
        <v/>
      </c>
      <c r="BO403" s="22">
        <f>IF(AT403="",0,IF(AX403="",0,IF(COUNTIF($AX$2:AX403,AX403)=1,1,0)))</f>
        <v/>
      </c>
      <c r="BP403" s="22">
        <f>IF(BO403=1,SUM($BO$2:BO403),"")</f>
        <v/>
      </c>
    </row>
    <row r="404">
      <c r="AK404" s="19" t="n"/>
      <c r="AL404" s="24" t="n"/>
      <c r="AM404" s="25" t="n"/>
      <c r="AN404" s="24" t="n"/>
      <c r="AO404" s="24" t="n"/>
      <c r="AP404" s="24" t="n"/>
      <c r="AQ404" s="24" t="n"/>
      <c r="AR404" s="24" t="n"/>
      <c r="AS404" s="19" t="n"/>
      <c r="AT404" s="22">
        <f>IFERROR(TRIM(INDEX($A404:$AJ404,MATCH(Lists!$L$2,$A$1:$AJ$1,0))&amp;""),"")</f>
        <v/>
      </c>
      <c r="AU404" s="22">
        <f>IF(AT404="","",IFERROR(TRIM(INDEX($A404:$AJ404,MATCH(Lists!$L$3,$A$1:$AJ$1,0))&amp;""),""))</f>
        <v/>
      </c>
      <c r="AV404" s="22">
        <f>IF(AT404="","",LOWER(IFERROR(TRIM(INDEX($A404:$AJ404,MATCH(Lists!$L$4,$A$1:$AJ$1,0))&amp;""),"")))</f>
        <v/>
      </c>
      <c r="AW404" s="22">
        <f>IF(AT404="","",IFERROR(TRIM(INDEX($A404:$AJ404,MATCH(Lists!$L$5,$A$1:$AJ$1,0))&amp;""),""))</f>
        <v/>
      </c>
      <c r="AX404" s="22">
        <f>IF(AT404="","",IFERROR(TRIM(INDEX($A404:$AJ404,MATCH(Lists!$L$6,$A$1:$AJ$1,0))&amp;""),""))</f>
        <v/>
      </c>
      <c r="AY404" s="22">
        <f>IF(AT404="","",IFERROR(TRIM(INDEX($A404:$AJ404,MATCH(Lists!$L$7,$A$1:$AJ$1,0))&amp;""),""))</f>
        <v/>
      </c>
      <c r="AZ404" s="22">
        <f>IF(AT404="","",IFERROR(TRIM(INDEX($A404:$AJ404,MATCH(Lists!$L$8,$A$1:$AJ$1,0))&amp;""),""))</f>
        <v/>
      </c>
      <c r="BA404" s="22">
        <f>IF(AT404="","",IFERROR(TRIM(INDEX($A404:$AJ404,MATCH(Lists!$L$9,$A$1:$AJ$1,0))&amp;""),""))</f>
        <v/>
      </c>
      <c r="BB404" s="22">
        <f>IF(AT404="","",IFERROR(TRIM(INDEX($A404:$AJ404,MATCH(Lists!$L$10,$A$1:$AJ$1,0))&amp;""),""))</f>
        <v/>
      </c>
      <c r="BC404" s="22">
        <f>IF(AT404="","",IFERROR(TRIM(INDEX($A404:$AJ404,MATCH(Lists!$L$11,$A$1:$AJ$1,0))&amp;""),""))</f>
        <v/>
      </c>
      <c r="BD404" s="22">
        <f>IF(AT404="","",IFERROR(TRIM(INDEX($A404:$AJ404,MATCH(Lists!$L$12,$A$1:$AJ$1,0))&amp;""),""))</f>
        <v/>
      </c>
      <c r="BE404" s="23">
        <f>IF(AT404="","",IFERROR(IF(TRIM(INDEX($A404:$AJ404,MATCH(Lists!$L$13,$A$1:$AJ$1,0))&amp;"")="","",IF(ISNUMBER(INDEX($A404:$AJ404,MATCH(Lists!$L$13,$A$1:$AJ$1,0))),INT(INDEX($A404:$AJ404,MATCH(Lists!$L$13,$A$1:$AJ$1,0))),DATE(VALUE(LEFT(INDEX($A404:$AJ404,MATCH(Lists!$L$13,$A$1:$AJ$1,0)),4)),VALUE(MID(INDEX($A404:$AJ404,MATCH(Lists!$L$13,$A$1:$AJ$1,0)),6,2)),VALUE(MID(INDEX($A404:$AJ404,MATCH(Lists!$L$13,$A$1:$AJ$1,0)),9,2))))),""))</f>
        <v/>
      </c>
      <c r="BF404" s="22">
        <f>IF(AT404="","",IFERROR(TRIM(INDEX($A404:$AJ404,MATCH(Lists!$L$14,$A$1:$AJ$1,0))&amp;""),""))</f>
        <v/>
      </c>
      <c r="BG404" s="23">
        <f>IF(AT404="","",IFERROR(IF(ISNUMBER(INDEX($A404:$AJ404,MATCH(Lists!$L$15,$A$1:$AJ$1,0))),INDEX($A404:$AJ404,MATCH(Lists!$L$15,$A$1:$AJ$1,0)),DATE(VALUE(LEFT(IFERROR(TRIM(INDEX($A404:$AJ404,MATCH(Lists!$L$15,$A$1:$AJ$1,0))&amp;""),""),4)),VALUE(MID(IFERROR(TRIM(INDEX($A404:$AJ404,MATCH(Lists!$L$15,$A$1:$AJ$1,0))&amp;""),""),6,2)),VALUE(MID(IFERROR(TRIM(INDEX($A404:$AJ404,MATCH(Lists!$L$15,$A$1:$AJ$1,0))&amp;""),""),9,2)))+TIME(VALUE(MID(IFERROR(TRIM(INDEX($A404:$AJ404,MATCH(Lists!$L$15,$A$1:$AJ$1,0))&amp;""),""),12,2)),VALUE(MID(IFERROR(TRIM(INDEX($A404:$AJ404,MATCH(Lists!$L$15,$A$1:$AJ$1,0))&amp;""),""),15,2)),VALUE(MID(IFERROR(TRIM(INDEX($A404:$AJ404,MATCH(Lists!$L$15,$A$1:$AJ$1,0))&amp;""),""),18,2)))),""))</f>
        <v/>
      </c>
      <c r="BH404" s="22">
        <f>IF(AT404="","",IF(AL404="","New",AL404))</f>
        <v/>
      </c>
      <c r="BI404" s="22">
        <f>IF(AT404="",0,IF(OR(BH404="Hired",BH404="Not now"),0,1))</f>
        <v/>
      </c>
      <c r="BJ404" s="22">
        <f>IF(AT404="","",IF(COUNTIF(AN404:AQ404,"No")&gt;0,"Has a No",IF(COUNTIF(AN404:AQ404,"Yes")=4,"All yes","Still checking")))</f>
        <v/>
      </c>
      <c r="BK404" s="22">
        <f>IF(AT404="","",IF(AND(BH404="New",NOT(ISNUMBER(AM404)),ISNUMBER(BG404)),IF(Pipeline!$M$14-INT(BG404)&gt;Pipeline!$M$15,"Reply due",""),""))</f>
        <v/>
      </c>
      <c r="BL404" s="22">
        <f>IF(AT404="","",IF(AND(ISNUMBER(AM404),ISNUMBER(BG404)),MAX(0,AM404-INT(BG404)),""))</f>
        <v/>
      </c>
      <c r="BM404" s="22">
        <f>IF(BI404=0,0,IF(AND(OR('Shift match'!$B$5="",ISNUMBER(SEARCH('Shift match'!$B$5,AY404))),OR('Shift match'!$B$6="",ISNUMBER(SEARCH('Shift match'!$B$6,BA404)))),1,0))</f>
        <v/>
      </c>
      <c r="BN404" s="22">
        <f>IF(BM404=1,SUM($BM$2:BM404),"")</f>
        <v/>
      </c>
      <c r="BO404" s="22">
        <f>IF(AT404="",0,IF(AX404="",0,IF(COUNTIF($AX$2:AX404,AX404)=1,1,0)))</f>
        <v/>
      </c>
      <c r="BP404" s="22">
        <f>IF(BO404=1,SUM($BO$2:BO404),"")</f>
        <v/>
      </c>
    </row>
    <row r="405">
      <c r="AK405" s="19" t="n"/>
      <c r="AL405" s="24" t="n"/>
      <c r="AM405" s="25" t="n"/>
      <c r="AN405" s="24" t="n"/>
      <c r="AO405" s="24" t="n"/>
      <c r="AP405" s="24" t="n"/>
      <c r="AQ405" s="24" t="n"/>
      <c r="AR405" s="24" t="n"/>
      <c r="AS405" s="19" t="n"/>
      <c r="AT405" s="22">
        <f>IFERROR(TRIM(INDEX($A405:$AJ405,MATCH(Lists!$L$2,$A$1:$AJ$1,0))&amp;""),"")</f>
        <v/>
      </c>
      <c r="AU405" s="22">
        <f>IF(AT405="","",IFERROR(TRIM(INDEX($A405:$AJ405,MATCH(Lists!$L$3,$A$1:$AJ$1,0))&amp;""),""))</f>
        <v/>
      </c>
      <c r="AV405" s="22">
        <f>IF(AT405="","",LOWER(IFERROR(TRIM(INDEX($A405:$AJ405,MATCH(Lists!$L$4,$A$1:$AJ$1,0))&amp;""),"")))</f>
        <v/>
      </c>
      <c r="AW405" s="22">
        <f>IF(AT405="","",IFERROR(TRIM(INDEX($A405:$AJ405,MATCH(Lists!$L$5,$A$1:$AJ$1,0))&amp;""),""))</f>
        <v/>
      </c>
      <c r="AX405" s="22">
        <f>IF(AT405="","",IFERROR(TRIM(INDEX($A405:$AJ405,MATCH(Lists!$L$6,$A$1:$AJ$1,0))&amp;""),""))</f>
        <v/>
      </c>
      <c r="AY405" s="22">
        <f>IF(AT405="","",IFERROR(TRIM(INDEX($A405:$AJ405,MATCH(Lists!$L$7,$A$1:$AJ$1,0))&amp;""),""))</f>
        <v/>
      </c>
      <c r="AZ405" s="22">
        <f>IF(AT405="","",IFERROR(TRIM(INDEX($A405:$AJ405,MATCH(Lists!$L$8,$A$1:$AJ$1,0))&amp;""),""))</f>
        <v/>
      </c>
      <c r="BA405" s="22">
        <f>IF(AT405="","",IFERROR(TRIM(INDEX($A405:$AJ405,MATCH(Lists!$L$9,$A$1:$AJ$1,0))&amp;""),""))</f>
        <v/>
      </c>
      <c r="BB405" s="22">
        <f>IF(AT405="","",IFERROR(TRIM(INDEX($A405:$AJ405,MATCH(Lists!$L$10,$A$1:$AJ$1,0))&amp;""),""))</f>
        <v/>
      </c>
      <c r="BC405" s="22">
        <f>IF(AT405="","",IFERROR(TRIM(INDEX($A405:$AJ405,MATCH(Lists!$L$11,$A$1:$AJ$1,0))&amp;""),""))</f>
        <v/>
      </c>
      <c r="BD405" s="22">
        <f>IF(AT405="","",IFERROR(TRIM(INDEX($A405:$AJ405,MATCH(Lists!$L$12,$A$1:$AJ$1,0))&amp;""),""))</f>
        <v/>
      </c>
      <c r="BE405" s="23">
        <f>IF(AT405="","",IFERROR(IF(TRIM(INDEX($A405:$AJ405,MATCH(Lists!$L$13,$A$1:$AJ$1,0))&amp;"")="","",IF(ISNUMBER(INDEX($A405:$AJ405,MATCH(Lists!$L$13,$A$1:$AJ$1,0))),INT(INDEX($A405:$AJ405,MATCH(Lists!$L$13,$A$1:$AJ$1,0))),DATE(VALUE(LEFT(INDEX($A405:$AJ405,MATCH(Lists!$L$13,$A$1:$AJ$1,0)),4)),VALUE(MID(INDEX($A405:$AJ405,MATCH(Lists!$L$13,$A$1:$AJ$1,0)),6,2)),VALUE(MID(INDEX($A405:$AJ405,MATCH(Lists!$L$13,$A$1:$AJ$1,0)),9,2))))),""))</f>
        <v/>
      </c>
      <c r="BF405" s="22">
        <f>IF(AT405="","",IFERROR(TRIM(INDEX($A405:$AJ405,MATCH(Lists!$L$14,$A$1:$AJ$1,0))&amp;""),""))</f>
        <v/>
      </c>
      <c r="BG405" s="23">
        <f>IF(AT405="","",IFERROR(IF(ISNUMBER(INDEX($A405:$AJ405,MATCH(Lists!$L$15,$A$1:$AJ$1,0))),INDEX($A405:$AJ405,MATCH(Lists!$L$15,$A$1:$AJ$1,0)),DATE(VALUE(LEFT(IFERROR(TRIM(INDEX($A405:$AJ405,MATCH(Lists!$L$15,$A$1:$AJ$1,0))&amp;""),""),4)),VALUE(MID(IFERROR(TRIM(INDEX($A405:$AJ405,MATCH(Lists!$L$15,$A$1:$AJ$1,0))&amp;""),""),6,2)),VALUE(MID(IFERROR(TRIM(INDEX($A405:$AJ405,MATCH(Lists!$L$15,$A$1:$AJ$1,0))&amp;""),""),9,2)))+TIME(VALUE(MID(IFERROR(TRIM(INDEX($A405:$AJ405,MATCH(Lists!$L$15,$A$1:$AJ$1,0))&amp;""),""),12,2)),VALUE(MID(IFERROR(TRIM(INDEX($A405:$AJ405,MATCH(Lists!$L$15,$A$1:$AJ$1,0))&amp;""),""),15,2)),VALUE(MID(IFERROR(TRIM(INDEX($A405:$AJ405,MATCH(Lists!$L$15,$A$1:$AJ$1,0))&amp;""),""),18,2)))),""))</f>
        <v/>
      </c>
      <c r="BH405" s="22">
        <f>IF(AT405="","",IF(AL405="","New",AL405))</f>
        <v/>
      </c>
      <c r="BI405" s="22">
        <f>IF(AT405="",0,IF(OR(BH405="Hired",BH405="Not now"),0,1))</f>
        <v/>
      </c>
      <c r="BJ405" s="22">
        <f>IF(AT405="","",IF(COUNTIF(AN405:AQ405,"No")&gt;0,"Has a No",IF(COUNTIF(AN405:AQ405,"Yes")=4,"All yes","Still checking")))</f>
        <v/>
      </c>
      <c r="BK405" s="22">
        <f>IF(AT405="","",IF(AND(BH405="New",NOT(ISNUMBER(AM405)),ISNUMBER(BG405)),IF(Pipeline!$M$14-INT(BG405)&gt;Pipeline!$M$15,"Reply due",""),""))</f>
        <v/>
      </c>
      <c r="BL405" s="22">
        <f>IF(AT405="","",IF(AND(ISNUMBER(AM405),ISNUMBER(BG405)),MAX(0,AM405-INT(BG405)),""))</f>
        <v/>
      </c>
      <c r="BM405" s="22">
        <f>IF(BI405=0,0,IF(AND(OR('Shift match'!$B$5="",ISNUMBER(SEARCH('Shift match'!$B$5,AY405))),OR('Shift match'!$B$6="",ISNUMBER(SEARCH('Shift match'!$B$6,BA405)))),1,0))</f>
        <v/>
      </c>
      <c r="BN405" s="22">
        <f>IF(BM405=1,SUM($BM$2:BM405),"")</f>
        <v/>
      </c>
      <c r="BO405" s="22">
        <f>IF(AT405="",0,IF(AX405="",0,IF(COUNTIF($AX$2:AX405,AX405)=1,1,0)))</f>
        <v/>
      </c>
      <c r="BP405" s="22">
        <f>IF(BO405=1,SUM($BO$2:BO405),"")</f>
        <v/>
      </c>
    </row>
    <row r="406">
      <c r="AK406" s="19" t="n"/>
      <c r="AL406" s="24" t="n"/>
      <c r="AM406" s="25" t="n"/>
      <c r="AN406" s="24" t="n"/>
      <c r="AO406" s="24" t="n"/>
      <c r="AP406" s="24" t="n"/>
      <c r="AQ406" s="24" t="n"/>
      <c r="AR406" s="24" t="n"/>
      <c r="AS406" s="19" t="n"/>
      <c r="AT406" s="22">
        <f>IFERROR(TRIM(INDEX($A406:$AJ406,MATCH(Lists!$L$2,$A$1:$AJ$1,0))&amp;""),"")</f>
        <v/>
      </c>
      <c r="AU406" s="22">
        <f>IF(AT406="","",IFERROR(TRIM(INDEX($A406:$AJ406,MATCH(Lists!$L$3,$A$1:$AJ$1,0))&amp;""),""))</f>
        <v/>
      </c>
      <c r="AV406" s="22">
        <f>IF(AT406="","",LOWER(IFERROR(TRIM(INDEX($A406:$AJ406,MATCH(Lists!$L$4,$A$1:$AJ$1,0))&amp;""),"")))</f>
        <v/>
      </c>
      <c r="AW406" s="22">
        <f>IF(AT406="","",IFERROR(TRIM(INDEX($A406:$AJ406,MATCH(Lists!$L$5,$A$1:$AJ$1,0))&amp;""),""))</f>
        <v/>
      </c>
      <c r="AX406" s="22">
        <f>IF(AT406="","",IFERROR(TRIM(INDEX($A406:$AJ406,MATCH(Lists!$L$6,$A$1:$AJ$1,0))&amp;""),""))</f>
        <v/>
      </c>
      <c r="AY406" s="22">
        <f>IF(AT406="","",IFERROR(TRIM(INDEX($A406:$AJ406,MATCH(Lists!$L$7,$A$1:$AJ$1,0))&amp;""),""))</f>
        <v/>
      </c>
      <c r="AZ406" s="22">
        <f>IF(AT406="","",IFERROR(TRIM(INDEX($A406:$AJ406,MATCH(Lists!$L$8,$A$1:$AJ$1,0))&amp;""),""))</f>
        <v/>
      </c>
      <c r="BA406" s="22">
        <f>IF(AT406="","",IFERROR(TRIM(INDEX($A406:$AJ406,MATCH(Lists!$L$9,$A$1:$AJ$1,0))&amp;""),""))</f>
        <v/>
      </c>
      <c r="BB406" s="22">
        <f>IF(AT406="","",IFERROR(TRIM(INDEX($A406:$AJ406,MATCH(Lists!$L$10,$A$1:$AJ$1,0))&amp;""),""))</f>
        <v/>
      </c>
      <c r="BC406" s="22">
        <f>IF(AT406="","",IFERROR(TRIM(INDEX($A406:$AJ406,MATCH(Lists!$L$11,$A$1:$AJ$1,0))&amp;""),""))</f>
        <v/>
      </c>
      <c r="BD406" s="22">
        <f>IF(AT406="","",IFERROR(TRIM(INDEX($A406:$AJ406,MATCH(Lists!$L$12,$A$1:$AJ$1,0))&amp;""),""))</f>
        <v/>
      </c>
      <c r="BE406" s="23">
        <f>IF(AT406="","",IFERROR(IF(TRIM(INDEX($A406:$AJ406,MATCH(Lists!$L$13,$A$1:$AJ$1,0))&amp;"")="","",IF(ISNUMBER(INDEX($A406:$AJ406,MATCH(Lists!$L$13,$A$1:$AJ$1,0))),INT(INDEX($A406:$AJ406,MATCH(Lists!$L$13,$A$1:$AJ$1,0))),DATE(VALUE(LEFT(INDEX($A406:$AJ406,MATCH(Lists!$L$13,$A$1:$AJ$1,0)),4)),VALUE(MID(INDEX($A406:$AJ406,MATCH(Lists!$L$13,$A$1:$AJ$1,0)),6,2)),VALUE(MID(INDEX($A406:$AJ406,MATCH(Lists!$L$13,$A$1:$AJ$1,0)),9,2))))),""))</f>
        <v/>
      </c>
      <c r="BF406" s="22">
        <f>IF(AT406="","",IFERROR(TRIM(INDEX($A406:$AJ406,MATCH(Lists!$L$14,$A$1:$AJ$1,0))&amp;""),""))</f>
        <v/>
      </c>
      <c r="BG406" s="23">
        <f>IF(AT406="","",IFERROR(IF(ISNUMBER(INDEX($A406:$AJ406,MATCH(Lists!$L$15,$A$1:$AJ$1,0))),INDEX($A406:$AJ406,MATCH(Lists!$L$15,$A$1:$AJ$1,0)),DATE(VALUE(LEFT(IFERROR(TRIM(INDEX($A406:$AJ406,MATCH(Lists!$L$15,$A$1:$AJ$1,0))&amp;""),""),4)),VALUE(MID(IFERROR(TRIM(INDEX($A406:$AJ406,MATCH(Lists!$L$15,$A$1:$AJ$1,0))&amp;""),""),6,2)),VALUE(MID(IFERROR(TRIM(INDEX($A406:$AJ406,MATCH(Lists!$L$15,$A$1:$AJ$1,0))&amp;""),""),9,2)))+TIME(VALUE(MID(IFERROR(TRIM(INDEX($A406:$AJ406,MATCH(Lists!$L$15,$A$1:$AJ$1,0))&amp;""),""),12,2)),VALUE(MID(IFERROR(TRIM(INDEX($A406:$AJ406,MATCH(Lists!$L$15,$A$1:$AJ$1,0))&amp;""),""),15,2)),VALUE(MID(IFERROR(TRIM(INDEX($A406:$AJ406,MATCH(Lists!$L$15,$A$1:$AJ$1,0))&amp;""),""),18,2)))),""))</f>
        <v/>
      </c>
      <c r="BH406" s="22">
        <f>IF(AT406="","",IF(AL406="","New",AL406))</f>
        <v/>
      </c>
      <c r="BI406" s="22">
        <f>IF(AT406="",0,IF(OR(BH406="Hired",BH406="Not now"),0,1))</f>
        <v/>
      </c>
      <c r="BJ406" s="22">
        <f>IF(AT406="","",IF(COUNTIF(AN406:AQ406,"No")&gt;0,"Has a No",IF(COUNTIF(AN406:AQ406,"Yes")=4,"All yes","Still checking")))</f>
        <v/>
      </c>
      <c r="BK406" s="22">
        <f>IF(AT406="","",IF(AND(BH406="New",NOT(ISNUMBER(AM406)),ISNUMBER(BG406)),IF(Pipeline!$M$14-INT(BG406)&gt;Pipeline!$M$15,"Reply due",""),""))</f>
        <v/>
      </c>
      <c r="BL406" s="22">
        <f>IF(AT406="","",IF(AND(ISNUMBER(AM406),ISNUMBER(BG406)),MAX(0,AM406-INT(BG406)),""))</f>
        <v/>
      </c>
      <c r="BM406" s="22">
        <f>IF(BI406=0,0,IF(AND(OR('Shift match'!$B$5="",ISNUMBER(SEARCH('Shift match'!$B$5,AY406))),OR('Shift match'!$B$6="",ISNUMBER(SEARCH('Shift match'!$B$6,BA406)))),1,0))</f>
        <v/>
      </c>
      <c r="BN406" s="22">
        <f>IF(BM406=1,SUM($BM$2:BM406),"")</f>
        <v/>
      </c>
      <c r="BO406" s="22">
        <f>IF(AT406="",0,IF(AX406="",0,IF(COUNTIF($AX$2:AX406,AX406)=1,1,0)))</f>
        <v/>
      </c>
      <c r="BP406" s="22">
        <f>IF(BO406=1,SUM($BO$2:BO406),"")</f>
        <v/>
      </c>
    </row>
    <row r="407">
      <c r="AK407" s="19" t="n"/>
      <c r="AL407" s="24" t="n"/>
      <c r="AM407" s="25" t="n"/>
      <c r="AN407" s="24" t="n"/>
      <c r="AO407" s="24" t="n"/>
      <c r="AP407" s="24" t="n"/>
      <c r="AQ407" s="24" t="n"/>
      <c r="AR407" s="24" t="n"/>
      <c r="AS407" s="19" t="n"/>
      <c r="AT407" s="22">
        <f>IFERROR(TRIM(INDEX($A407:$AJ407,MATCH(Lists!$L$2,$A$1:$AJ$1,0))&amp;""),"")</f>
        <v/>
      </c>
      <c r="AU407" s="22">
        <f>IF(AT407="","",IFERROR(TRIM(INDEX($A407:$AJ407,MATCH(Lists!$L$3,$A$1:$AJ$1,0))&amp;""),""))</f>
        <v/>
      </c>
      <c r="AV407" s="22">
        <f>IF(AT407="","",LOWER(IFERROR(TRIM(INDEX($A407:$AJ407,MATCH(Lists!$L$4,$A$1:$AJ$1,0))&amp;""),"")))</f>
        <v/>
      </c>
      <c r="AW407" s="22">
        <f>IF(AT407="","",IFERROR(TRIM(INDEX($A407:$AJ407,MATCH(Lists!$L$5,$A$1:$AJ$1,0))&amp;""),""))</f>
        <v/>
      </c>
      <c r="AX407" s="22">
        <f>IF(AT407="","",IFERROR(TRIM(INDEX($A407:$AJ407,MATCH(Lists!$L$6,$A$1:$AJ$1,0))&amp;""),""))</f>
        <v/>
      </c>
      <c r="AY407" s="22">
        <f>IF(AT407="","",IFERROR(TRIM(INDEX($A407:$AJ407,MATCH(Lists!$L$7,$A$1:$AJ$1,0))&amp;""),""))</f>
        <v/>
      </c>
      <c r="AZ407" s="22">
        <f>IF(AT407="","",IFERROR(TRIM(INDEX($A407:$AJ407,MATCH(Lists!$L$8,$A$1:$AJ$1,0))&amp;""),""))</f>
        <v/>
      </c>
      <c r="BA407" s="22">
        <f>IF(AT407="","",IFERROR(TRIM(INDEX($A407:$AJ407,MATCH(Lists!$L$9,$A$1:$AJ$1,0))&amp;""),""))</f>
        <v/>
      </c>
      <c r="BB407" s="22">
        <f>IF(AT407="","",IFERROR(TRIM(INDEX($A407:$AJ407,MATCH(Lists!$L$10,$A$1:$AJ$1,0))&amp;""),""))</f>
        <v/>
      </c>
      <c r="BC407" s="22">
        <f>IF(AT407="","",IFERROR(TRIM(INDEX($A407:$AJ407,MATCH(Lists!$L$11,$A$1:$AJ$1,0))&amp;""),""))</f>
        <v/>
      </c>
      <c r="BD407" s="22">
        <f>IF(AT407="","",IFERROR(TRIM(INDEX($A407:$AJ407,MATCH(Lists!$L$12,$A$1:$AJ$1,0))&amp;""),""))</f>
        <v/>
      </c>
      <c r="BE407" s="23">
        <f>IF(AT407="","",IFERROR(IF(TRIM(INDEX($A407:$AJ407,MATCH(Lists!$L$13,$A$1:$AJ$1,0))&amp;"")="","",IF(ISNUMBER(INDEX($A407:$AJ407,MATCH(Lists!$L$13,$A$1:$AJ$1,0))),INT(INDEX($A407:$AJ407,MATCH(Lists!$L$13,$A$1:$AJ$1,0))),DATE(VALUE(LEFT(INDEX($A407:$AJ407,MATCH(Lists!$L$13,$A$1:$AJ$1,0)),4)),VALUE(MID(INDEX($A407:$AJ407,MATCH(Lists!$L$13,$A$1:$AJ$1,0)),6,2)),VALUE(MID(INDEX($A407:$AJ407,MATCH(Lists!$L$13,$A$1:$AJ$1,0)),9,2))))),""))</f>
        <v/>
      </c>
      <c r="BF407" s="22">
        <f>IF(AT407="","",IFERROR(TRIM(INDEX($A407:$AJ407,MATCH(Lists!$L$14,$A$1:$AJ$1,0))&amp;""),""))</f>
        <v/>
      </c>
      <c r="BG407" s="23">
        <f>IF(AT407="","",IFERROR(IF(ISNUMBER(INDEX($A407:$AJ407,MATCH(Lists!$L$15,$A$1:$AJ$1,0))),INDEX($A407:$AJ407,MATCH(Lists!$L$15,$A$1:$AJ$1,0)),DATE(VALUE(LEFT(IFERROR(TRIM(INDEX($A407:$AJ407,MATCH(Lists!$L$15,$A$1:$AJ$1,0))&amp;""),""),4)),VALUE(MID(IFERROR(TRIM(INDEX($A407:$AJ407,MATCH(Lists!$L$15,$A$1:$AJ$1,0))&amp;""),""),6,2)),VALUE(MID(IFERROR(TRIM(INDEX($A407:$AJ407,MATCH(Lists!$L$15,$A$1:$AJ$1,0))&amp;""),""),9,2)))+TIME(VALUE(MID(IFERROR(TRIM(INDEX($A407:$AJ407,MATCH(Lists!$L$15,$A$1:$AJ$1,0))&amp;""),""),12,2)),VALUE(MID(IFERROR(TRIM(INDEX($A407:$AJ407,MATCH(Lists!$L$15,$A$1:$AJ$1,0))&amp;""),""),15,2)),VALUE(MID(IFERROR(TRIM(INDEX($A407:$AJ407,MATCH(Lists!$L$15,$A$1:$AJ$1,0))&amp;""),""),18,2)))),""))</f>
        <v/>
      </c>
      <c r="BH407" s="22">
        <f>IF(AT407="","",IF(AL407="","New",AL407))</f>
        <v/>
      </c>
      <c r="BI407" s="22">
        <f>IF(AT407="",0,IF(OR(BH407="Hired",BH407="Not now"),0,1))</f>
        <v/>
      </c>
      <c r="BJ407" s="22">
        <f>IF(AT407="","",IF(COUNTIF(AN407:AQ407,"No")&gt;0,"Has a No",IF(COUNTIF(AN407:AQ407,"Yes")=4,"All yes","Still checking")))</f>
        <v/>
      </c>
      <c r="BK407" s="22">
        <f>IF(AT407="","",IF(AND(BH407="New",NOT(ISNUMBER(AM407)),ISNUMBER(BG407)),IF(Pipeline!$M$14-INT(BG407)&gt;Pipeline!$M$15,"Reply due",""),""))</f>
        <v/>
      </c>
      <c r="BL407" s="22">
        <f>IF(AT407="","",IF(AND(ISNUMBER(AM407),ISNUMBER(BG407)),MAX(0,AM407-INT(BG407)),""))</f>
        <v/>
      </c>
      <c r="BM407" s="22">
        <f>IF(BI407=0,0,IF(AND(OR('Shift match'!$B$5="",ISNUMBER(SEARCH('Shift match'!$B$5,AY407))),OR('Shift match'!$B$6="",ISNUMBER(SEARCH('Shift match'!$B$6,BA407)))),1,0))</f>
        <v/>
      </c>
      <c r="BN407" s="22">
        <f>IF(BM407=1,SUM($BM$2:BM407),"")</f>
        <v/>
      </c>
      <c r="BO407" s="22">
        <f>IF(AT407="",0,IF(AX407="",0,IF(COUNTIF($AX$2:AX407,AX407)=1,1,0)))</f>
        <v/>
      </c>
      <c r="BP407" s="22">
        <f>IF(BO407=1,SUM($BO$2:BO407),"")</f>
        <v/>
      </c>
    </row>
    <row r="408">
      <c r="AK408" s="19" t="n"/>
      <c r="AL408" s="24" t="n"/>
      <c r="AM408" s="25" t="n"/>
      <c r="AN408" s="24" t="n"/>
      <c r="AO408" s="24" t="n"/>
      <c r="AP408" s="24" t="n"/>
      <c r="AQ408" s="24" t="n"/>
      <c r="AR408" s="24" t="n"/>
      <c r="AS408" s="19" t="n"/>
      <c r="AT408" s="22">
        <f>IFERROR(TRIM(INDEX($A408:$AJ408,MATCH(Lists!$L$2,$A$1:$AJ$1,0))&amp;""),"")</f>
        <v/>
      </c>
      <c r="AU408" s="22">
        <f>IF(AT408="","",IFERROR(TRIM(INDEX($A408:$AJ408,MATCH(Lists!$L$3,$A$1:$AJ$1,0))&amp;""),""))</f>
        <v/>
      </c>
      <c r="AV408" s="22">
        <f>IF(AT408="","",LOWER(IFERROR(TRIM(INDEX($A408:$AJ408,MATCH(Lists!$L$4,$A$1:$AJ$1,0))&amp;""),"")))</f>
        <v/>
      </c>
      <c r="AW408" s="22">
        <f>IF(AT408="","",IFERROR(TRIM(INDEX($A408:$AJ408,MATCH(Lists!$L$5,$A$1:$AJ$1,0))&amp;""),""))</f>
        <v/>
      </c>
      <c r="AX408" s="22">
        <f>IF(AT408="","",IFERROR(TRIM(INDEX($A408:$AJ408,MATCH(Lists!$L$6,$A$1:$AJ$1,0))&amp;""),""))</f>
        <v/>
      </c>
      <c r="AY408" s="22">
        <f>IF(AT408="","",IFERROR(TRIM(INDEX($A408:$AJ408,MATCH(Lists!$L$7,$A$1:$AJ$1,0))&amp;""),""))</f>
        <v/>
      </c>
      <c r="AZ408" s="22">
        <f>IF(AT408="","",IFERROR(TRIM(INDEX($A408:$AJ408,MATCH(Lists!$L$8,$A$1:$AJ$1,0))&amp;""),""))</f>
        <v/>
      </c>
      <c r="BA408" s="22">
        <f>IF(AT408="","",IFERROR(TRIM(INDEX($A408:$AJ408,MATCH(Lists!$L$9,$A$1:$AJ$1,0))&amp;""),""))</f>
        <v/>
      </c>
      <c r="BB408" s="22">
        <f>IF(AT408="","",IFERROR(TRIM(INDEX($A408:$AJ408,MATCH(Lists!$L$10,$A$1:$AJ$1,0))&amp;""),""))</f>
        <v/>
      </c>
      <c r="BC408" s="22">
        <f>IF(AT408="","",IFERROR(TRIM(INDEX($A408:$AJ408,MATCH(Lists!$L$11,$A$1:$AJ$1,0))&amp;""),""))</f>
        <v/>
      </c>
      <c r="BD408" s="22">
        <f>IF(AT408="","",IFERROR(TRIM(INDEX($A408:$AJ408,MATCH(Lists!$L$12,$A$1:$AJ$1,0))&amp;""),""))</f>
        <v/>
      </c>
      <c r="BE408" s="23">
        <f>IF(AT408="","",IFERROR(IF(TRIM(INDEX($A408:$AJ408,MATCH(Lists!$L$13,$A$1:$AJ$1,0))&amp;"")="","",IF(ISNUMBER(INDEX($A408:$AJ408,MATCH(Lists!$L$13,$A$1:$AJ$1,0))),INT(INDEX($A408:$AJ408,MATCH(Lists!$L$13,$A$1:$AJ$1,0))),DATE(VALUE(LEFT(INDEX($A408:$AJ408,MATCH(Lists!$L$13,$A$1:$AJ$1,0)),4)),VALUE(MID(INDEX($A408:$AJ408,MATCH(Lists!$L$13,$A$1:$AJ$1,0)),6,2)),VALUE(MID(INDEX($A408:$AJ408,MATCH(Lists!$L$13,$A$1:$AJ$1,0)),9,2))))),""))</f>
        <v/>
      </c>
      <c r="BF408" s="22">
        <f>IF(AT408="","",IFERROR(TRIM(INDEX($A408:$AJ408,MATCH(Lists!$L$14,$A$1:$AJ$1,0))&amp;""),""))</f>
        <v/>
      </c>
      <c r="BG408" s="23">
        <f>IF(AT408="","",IFERROR(IF(ISNUMBER(INDEX($A408:$AJ408,MATCH(Lists!$L$15,$A$1:$AJ$1,0))),INDEX($A408:$AJ408,MATCH(Lists!$L$15,$A$1:$AJ$1,0)),DATE(VALUE(LEFT(IFERROR(TRIM(INDEX($A408:$AJ408,MATCH(Lists!$L$15,$A$1:$AJ$1,0))&amp;""),""),4)),VALUE(MID(IFERROR(TRIM(INDEX($A408:$AJ408,MATCH(Lists!$L$15,$A$1:$AJ$1,0))&amp;""),""),6,2)),VALUE(MID(IFERROR(TRIM(INDEX($A408:$AJ408,MATCH(Lists!$L$15,$A$1:$AJ$1,0))&amp;""),""),9,2)))+TIME(VALUE(MID(IFERROR(TRIM(INDEX($A408:$AJ408,MATCH(Lists!$L$15,$A$1:$AJ$1,0))&amp;""),""),12,2)),VALUE(MID(IFERROR(TRIM(INDEX($A408:$AJ408,MATCH(Lists!$L$15,$A$1:$AJ$1,0))&amp;""),""),15,2)),VALUE(MID(IFERROR(TRIM(INDEX($A408:$AJ408,MATCH(Lists!$L$15,$A$1:$AJ$1,0))&amp;""),""),18,2)))),""))</f>
        <v/>
      </c>
      <c r="BH408" s="22">
        <f>IF(AT408="","",IF(AL408="","New",AL408))</f>
        <v/>
      </c>
      <c r="BI408" s="22">
        <f>IF(AT408="",0,IF(OR(BH408="Hired",BH408="Not now"),0,1))</f>
        <v/>
      </c>
      <c r="BJ408" s="22">
        <f>IF(AT408="","",IF(COUNTIF(AN408:AQ408,"No")&gt;0,"Has a No",IF(COUNTIF(AN408:AQ408,"Yes")=4,"All yes","Still checking")))</f>
        <v/>
      </c>
      <c r="BK408" s="22">
        <f>IF(AT408="","",IF(AND(BH408="New",NOT(ISNUMBER(AM408)),ISNUMBER(BG408)),IF(Pipeline!$M$14-INT(BG408)&gt;Pipeline!$M$15,"Reply due",""),""))</f>
        <v/>
      </c>
      <c r="BL408" s="22">
        <f>IF(AT408="","",IF(AND(ISNUMBER(AM408),ISNUMBER(BG408)),MAX(0,AM408-INT(BG408)),""))</f>
        <v/>
      </c>
      <c r="BM408" s="22">
        <f>IF(BI408=0,0,IF(AND(OR('Shift match'!$B$5="",ISNUMBER(SEARCH('Shift match'!$B$5,AY408))),OR('Shift match'!$B$6="",ISNUMBER(SEARCH('Shift match'!$B$6,BA408)))),1,0))</f>
        <v/>
      </c>
      <c r="BN408" s="22">
        <f>IF(BM408=1,SUM($BM$2:BM408),"")</f>
        <v/>
      </c>
      <c r="BO408" s="22">
        <f>IF(AT408="",0,IF(AX408="",0,IF(COUNTIF($AX$2:AX408,AX408)=1,1,0)))</f>
        <v/>
      </c>
      <c r="BP408" s="22">
        <f>IF(BO408=1,SUM($BO$2:BO408),"")</f>
        <v/>
      </c>
    </row>
    <row r="409">
      <c r="AK409" s="19" t="n"/>
      <c r="AL409" s="24" t="n"/>
      <c r="AM409" s="25" t="n"/>
      <c r="AN409" s="24" t="n"/>
      <c r="AO409" s="24" t="n"/>
      <c r="AP409" s="24" t="n"/>
      <c r="AQ409" s="24" t="n"/>
      <c r="AR409" s="24" t="n"/>
      <c r="AS409" s="19" t="n"/>
      <c r="AT409" s="22">
        <f>IFERROR(TRIM(INDEX($A409:$AJ409,MATCH(Lists!$L$2,$A$1:$AJ$1,0))&amp;""),"")</f>
        <v/>
      </c>
      <c r="AU409" s="22">
        <f>IF(AT409="","",IFERROR(TRIM(INDEX($A409:$AJ409,MATCH(Lists!$L$3,$A$1:$AJ$1,0))&amp;""),""))</f>
        <v/>
      </c>
      <c r="AV409" s="22">
        <f>IF(AT409="","",LOWER(IFERROR(TRIM(INDEX($A409:$AJ409,MATCH(Lists!$L$4,$A$1:$AJ$1,0))&amp;""),"")))</f>
        <v/>
      </c>
      <c r="AW409" s="22">
        <f>IF(AT409="","",IFERROR(TRIM(INDEX($A409:$AJ409,MATCH(Lists!$L$5,$A$1:$AJ$1,0))&amp;""),""))</f>
        <v/>
      </c>
      <c r="AX409" s="22">
        <f>IF(AT409="","",IFERROR(TRIM(INDEX($A409:$AJ409,MATCH(Lists!$L$6,$A$1:$AJ$1,0))&amp;""),""))</f>
        <v/>
      </c>
      <c r="AY409" s="22">
        <f>IF(AT409="","",IFERROR(TRIM(INDEX($A409:$AJ409,MATCH(Lists!$L$7,$A$1:$AJ$1,0))&amp;""),""))</f>
        <v/>
      </c>
      <c r="AZ409" s="22">
        <f>IF(AT409="","",IFERROR(TRIM(INDEX($A409:$AJ409,MATCH(Lists!$L$8,$A$1:$AJ$1,0))&amp;""),""))</f>
        <v/>
      </c>
      <c r="BA409" s="22">
        <f>IF(AT409="","",IFERROR(TRIM(INDEX($A409:$AJ409,MATCH(Lists!$L$9,$A$1:$AJ$1,0))&amp;""),""))</f>
        <v/>
      </c>
      <c r="BB409" s="22">
        <f>IF(AT409="","",IFERROR(TRIM(INDEX($A409:$AJ409,MATCH(Lists!$L$10,$A$1:$AJ$1,0))&amp;""),""))</f>
        <v/>
      </c>
      <c r="BC409" s="22">
        <f>IF(AT409="","",IFERROR(TRIM(INDEX($A409:$AJ409,MATCH(Lists!$L$11,$A$1:$AJ$1,0))&amp;""),""))</f>
        <v/>
      </c>
      <c r="BD409" s="22">
        <f>IF(AT409="","",IFERROR(TRIM(INDEX($A409:$AJ409,MATCH(Lists!$L$12,$A$1:$AJ$1,0))&amp;""),""))</f>
        <v/>
      </c>
      <c r="BE409" s="23">
        <f>IF(AT409="","",IFERROR(IF(TRIM(INDEX($A409:$AJ409,MATCH(Lists!$L$13,$A$1:$AJ$1,0))&amp;"")="","",IF(ISNUMBER(INDEX($A409:$AJ409,MATCH(Lists!$L$13,$A$1:$AJ$1,0))),INT(INDEX($A409:$AJ409,MATCH(Lists!$L$13,$A$1:$AJ$1,0))),DATE(VALUE(LEFT(INDEX($A409:$AJ409,MATCH(Lists!$L$13,$A$1:$AJ$1,0)),4)),VALUE(MID(INDEX($A409:$AJ409,MATCH(Lists!$L$13,$A$1:$AJ$1,0)),6,2)),VALUE(MID(INDEX($A409:$AJ409,MATCH(Lists!$L$13,$A$1:$AJ$1,0)),9,2))))),""))</f>
        <v/>
      </c>
      <c r="BF409" s="22">
        <f>IF(AT409="","",IFERROR(TRIM(INDEX($A409:$AJ409,MATCH(Lists!$L$14,$A$1:$AJ$1,0))&amp;""),""))</f>
        <v/>
      </c>
      <c r="BG409" s="23">
        <f>IF(AT409="","",IFERROR(IF(ISNUMBER(INDEX($A409:$AJ409,MATCH(Lists!$L$15,$A$1:$AJ$1,0))),INDEX($A409:$AJ409,MATCH(Lists!$L$15,$A$1:$AJ$1,0)),DATE(VALUE(LEFT(IFERROR(TRIM(INDEX($A409:$AJ409,MATCH(Lists!$L$15,$A$1:$AJ$1,0))&amp;""),""),4)),VALUE(MID(IFERROR(TRIM(INDEX($A409:$AJ409,MATCH(Lists!$L$15,$A$1:$AJ$1,0))&amp;""),""),6,2)),VALUE(MID(IFERROR(TRIM(INDEX($A409:$AJ409,MATCH(Lists!$L$15,$A$1:$AJ$1,0))&amp;""),""),9,2)))+TIME(VALUE(MID(IFERROR(TRIM(INDEX($A409:$AJ409,MATCH(Lists!$L$15,$A$1:$AJ$1,0))&amp;""),""),12,2)),VALUE(MID(IFERROR(TRIM(INDEX($A409:$AJ409,MATCH(Lists!$L$15,$A$1:$AJ$1,0))&amp;""),""),15,2)),VALUE(MID(IFERROR(TRIM(INDEX($A409:$AJ409,MATCH(Lists!$L$15,$A$1:$AJ$1,0))&amp;""),""),18,2)))),""))</f>
        <v/>
      </c>
      <c r="BH409" s="22">
        <f>IF(AT409="","",IF(AL409="","New",AL409))</f>
        <v/>
      </c>
      <c r="BI409" s="22">
        <f>IF(AT409="",0,IF(OR(BH409="Hired",BH409="Not now"),0,1))</f>
        <v/>
      </c>
      <c r="BJ409" s="22">
        <f>IF(AT409="","",IF(COUNTIF(AN409:AQ409,"No")&gt;0,"Has a No",IF(COUNTIF(AN409:AQ409,"Yes")=4,"All yes","Still checking")))</f>
        <v/>
      </c>
      <c r="BK409" s="22">
        <f>IF(AT409="","",IF(AND(BH409="New",NOT(ISNUMBER(AM409)),ISNUMBER(BG409)),IF(Pipeline!$M$14-INT(BG409)&gt;Pipeline!$M$15,"Reply due",""),""))</f>
        <v/>
      </c>
      <c r="BL409" s="22">
        <f>IF(AT409="","",IF(AND(ISNUMBER(AM409),ISNUMBER(BG409)),MAX(0,AM409-INT(BG409)),""))</f>
        <v/>
      </c>
      <c r="BM409" s="22">
        <f>IF(BI409=0,0,IF(AND(OR('Shift match'!$B$5="",ISNUMBER(SEARCH('Shift match'!$B$5,AY409))),OR('Shift match'!$B$6="",ISNUMBER(SEARCH('Shift match'!$B$6,BA409)))),1,0))</f>
        <v/>
      </c>
      <c r="BN409" s="22">
        <f>IF(BM409=1,SUM($BM$2:BM409),"")</f>
        <v/>
      </c>
      <c r="BO409" s="22">
        <f>IF(AT409="",0,IF(AX409="",0,IF(COUNTIF($AX$2:AX409,AX409)=1,1,0)))</f>
        <v/>
      </c>
      <c r="BP409" s="22">
        <f>IF(BO409=1,SUM($BO$2:BO409),"")</f>
        <v/>
      </c>
    </row>
    <row r="410">
      <c r="AK410" s="19" t="n"/>
      <c r="AL410" s="24" t="n"/>
      <c r="AM410" s="25" t="n"/>
      <c r="AN410" s="24" t="n"/>
      <c r="AO410" s="24" t="n"/>
      <c r="AP410" s="24" t="n"/>
      <c r="AQ410" s="24" t="n"/>
      <c r="AR410" s="24" t="n"/>
      <c r="AS410" s="19" t="n"/>
      <c r="AT410" s="22">
        <f>IFERROR(TRIM(INDEX($A410:$AJ410,MATCH(Lists!$L$2,$A$1:$AJ$1,0))&amp;""),"")</f>
        <v/>
      </c>
      <c r="AU410" s="22">
        <f>IF(AT410="","",IFERROR(TRIM(INDEX($A410:$AJ410,MATCH(Lists!$L$3,$A$1:$AJ$1,0))&amp;""),""))</f>
        <v/>
      </c>
      <c r="AV410" s="22">
        <f>IF(AT410="","",LOWER(IFERROR(TRIM(INDEX($A410:$AJ410,MATCH(Lists!$L$4,$A$1:$AJ$1,0))&amp;""),"")))</f>
        <v/>
      </c>
      <c r="AW410" s="22">
        <f>IF(AT410="","",IFERROR(TRIM(INDEX($A410:$AJ410,MATCH(Lists!$L$5,$A$1:$AJ$1,0))&amp;""),""))</f>
        <v/>
      </c>
      <c r="AX410" s="22">
        <f>IF(AT410="","",IFERROR(TRIM(INDEX($A410:$AJ410,MATCH(Lists!$L$6,$A$1:$AJ$1,0))&amp;""),""))</f>
        <v/>
      </c>
      <c r="AY410" s="22">
        <f>IF(AT410="","",IFERROR(TRIM(INDEX($A410:$AJ410,MATCH(Lists!$L$7,$A$1:$AJ$1,0))&amp;""),""))</f>
        <v/>
      </c>
      <c r="AZ410" s="22">
        <f>IF(AT410="","",IFERROR(TRIM(INDEX($A410:$AJ410,MATCH(Lists!$L$8,$A$1:$AJ$1,0))&amp;""),""))</f>
        <v/>
      </c>
      <c r="BA410" s="22">
        <f>IF(AT410="","",IFERROR(TRIM(INDEX($A410:$AJ410,MATCH(Lists!$L$9,$A$1:$AJ$1,0))&amp;""),""))</f>
        <v/>
      </c>
      <c r="BB410" s="22">
        <f>IF(AT410="","",IFERROR(TRIM(INDEX($A410:$AJ410,MATCH(Lists!$L$10,$A$1:$AJ$1,0))&amp;""),""))</f>
        <v/>
      </c>
      <c r="BC410" s="22">
        <f>IF(AT410="","",IFERROR(TRIM(INDEX($A410:$AJ410,MATCH(Lists!$L$11,$A$1:$AJ$1,0))&amp;""),""))</f>
        <v/>
      </c>
      <c r="BD410" s="22">
        <f>IF(AT410="","",IFERROR(TRIM(INDEX($A410:$AJ410,MATCH(Lists!$L$12,$A$1:$AJ$1,0))&amp;""),""))</f>
        <v/>
      </c>
      <c r="BE410" s="23">
        <f>IF(AT410="","",IFERROR(IF(TRIM(INDEX($A410:$AJ410,MATCH(Lists!$L$13,$A$1:$AJ$1,0))&amp;"")="","",IF(ISNUMBER(INDEX($A410:$AJ410,MATCH(Lists!$L$13,$A$1:$AJ$1,0))),INT(INDEX($A410:$AJ410,MATCH(Lists!$L$13,$A$1:$AJ$1,0))),DATE(VALUE(LEFT(INDEX($A410:$AJ410,MATCH(Lists!$L$13,$A$1:$AJ$1,0)),4)),VALUE(MID(INDEX($A410:$AJ410,MATCH(Lists!$L$13,$A$1:$AJ$1,0)),6,2)),VALUE(MID(INDEX($A410:$AJ410,MATCH(Lists!$L$13,$A$1:$AJ$1,0)),9,2))))),""))</f>
        <v/>
      </c>
      <c r="BF410" s="22">
        <f>IF(AT410="","",IFERROR(TRIM(INDEX($A410:$AJ410,MATCH(Lists!$L$14,$A$1:$AJ$1,0))&amp;""),""))</f>
        <v/>
      </c>
      <c r="BG410" s="23">
        <f>IF(AT410="","",IFERROR(IF(ISNUMBER(INDEX($A410:$AJ410,MATCH(Lists!$L$15,$A$1:$AJ$1,0))),INDEX($A410:$AJ410,MATCH(Lists!$L$15,$A$1:$AJ$1,0)),DATE(VALUE(LEFT(IFERROR(TRIM(INDEX($A410:$AJ410,MATCH(Lists!$L$15,$A$1:$AJ$1,0))&amp;""),""),4)),VALUE(MID(IFERROR(TRIM(INDEX($A410:$AJ410,MATCH(Lists!$L$15,$A$1:$AJ$1,0))&amp;""),""),6,2)),VALUE(MID(IFERROR(TRIM(INDEX($A410:$AJ410,MATCH(Lists!$L$15,$A$1:$AJ$1,0))&amp;""),""),9,2)))+TIME(VALUE(MID(IFERROR(TRIM(INDEX($A410:$AJ410,MATCH(Lists!$L$15,$A$1:$AJ$1,0))&amp;""),""),12,2)),VALUE(MID(IFERROR(TRIM(INDEX($A410:$AJ410,MATCH(Lists!$L$15,$A$1:$AJ$1,0))&amp;""),""),15,2)),VALUE(MID(IFERROR(TRIM(INDEX($A410:$AJ410,MATCH(Lists!$L$15,$A$1:$AJ$1,0))&amp;""),""),18,2)))),""))</f>
        <v/>
      </c>
      <c r="BH410" s="22">
        <f>IF(AT410="","",IF(AL410="","New",AL410))</f>
        <v/>
      </c>
      <c r="BI410" s="22">
        <f>IF(AT410="",0,IF(OR(BH410="Hired",BH410="Not now"),0,1))</f>
        <v/>
      </c>
      <c r="BJ410" s="22">
        <f>IF(AT410="","",IF(COUNTIF(AN410:AQ410,"No")&gt;0,"Has a No",IF(COUNTIF(AN410:AQ410,"Yes")=4,"All yes","Still checking")))</f>
        <v/>
      </c>
      <c r="BK410" s="22">
        <f>IF(AT410="","",IF(AND(BH410="New",NOT(ISNUMBER(AM410)),ISNUMBER(BG410)),IF(Pipeline!$M$14-INT(BG410)&gt;Pipeline!$M$15,"Reply due",""),""))</f>
        <v/>
      </c>
      <c r="BL410" s="22">
        <f>IF(AT410="","",IF(AND(ISNUMBER(AM410),ISNUMBER(BG410)),MAX(0,AM410-INT(BG410)),""))</f>
        <v/>
      </c>
      <c r="BM410" s="22">
        <f>IF(BI410=0,0,IF(AND(OR('Shift match'!$B$5="",ISNUMBER(SEARCH('Shift match'!$B$5,AY410))),OR('Shift match'!$B$6="",ISNUMBER(SEARCH('Shift match'!$B$6,BA410)))),1,0))</f>
        <v/>
      </c>
      <c r="BN410" s="22">
        <f>IF(BM410=1,SUM($BM$2:BM410),"")</f>
        <v/>
      </c>
      <c r="BO410" s="22">
        <f>IF(AT410="",0,IF(AX410="",0,IF(COUNTIF($AX$2:AX410,AX410)=1,1,0)))</f>
        <v/>
      </c>
      <c r="BP410" s="22">
        <f>IF(BO410=1,SUM($BO$2:BO410),"")</f>
        <v/>
      </c>
    </row>
    <row r="411">
      <c r="AK411" s="19" t="n"/>
      <c r="AL411" s="24" t="n"/>
      <c r="AM411" s="25" t="n"/>
      <c r="AN411" s="24" t="n"/>
      <c r="AO411" s="24" t="n"/>
      <c r="AP411" s="24" t="n"/>
      <c r="AQ411" s="24" t="n"/>
      <c r="AR411" s="24" t="n"/>
      <c r="AS411" s="19" t="n"/>
      <c r="AT411" s="22">
        <f>IFERROR(TRIM(INDEX($A411:$AJ411,MATCH(Lists!$L$2,$A$1:$AJ$1,0))&amp;""),"")</f>
        <v/>
      </c>
      <c r="AU411" s="22">
        <f>IF(AT411="","",IFERROR(TRIM(INDEX($A411:$AJ411,MATCH(Lists!$L$3,$A$1:$AJ$1,0))&amp;""),""))</f>
        <v/>
      </c>
      <c r="AV411" s="22">
        <f>IF(AT411="","",LOWER(IFERROR(TRIM(INDEX($A411:$AJ411,MATCH(Lists!$L$4,$A$1:$AJ$1,0))&amp;""),"")))</f>
        <v/>
      </c>
      <c r="AW411" s="22">
        <f>IF(AT411="","",IFERROR(TRIM(INDEX($A411:$AJ411,MATCH(Lists!$L$5,$A$1:$AJ$1,0))&amp;""),""))</f>
        <v/>
      </c>
      <c r="AX411" s="22">
        <f>IF(AT411="","",IFERROR(TRIM(INDEX($A411:$AJ411,MATCH(Lists!$L$6,$A$1:$AJ$1,0))&amp;""),""))</f>
        <v/>
      </c>
      <c r="AY411" s="22">
        <f>IF(AT411="","",IFERROR(TRIM(INDEX($A411:$AJ411,MATCH(Lists!$L$7,$A$1:$AJ$1,0))&amp;""),""))</f>
        <v/>
      </c>
      <c r="AZ411" s="22">
        <f>IF(AT411="","",IFERROR(TRIM(INDEX($A411:$AJ411,MATCH(Lists!$L$8,$A$1:$AJ$1,0))&amp;""),""))</f>
        <v/>
      </c>
      <c r="BA411" s="22">
        <f>IF(AT411="","",IFERROR(TRIM(INDEX($A411:$AJ411,MATCH(Lists!$L$9,$A$1:$AJ$1,0))&amp;""),""))</f>
        <v/>
      </c>
      <c r="BB411" s="22">
        <f>IF(AT411="","",IFERROR(TRIM(INDEX($A411:$AJ411,MATCH(Lists!$L$10,$A$1:$AJ$1,0))&amp;""),""))</f>
        <v/>
      </c>
      <c r="BC411" s="22">
        <f>IF(AT411="","",IFERROR(TRIM(INDEX($A411:$AJ411,MATCH(Lists!$L$11,$A$1:$AJ$1,0))&amp;""),""))</f>
        <v/>
      </c>
      <c r="BD411" s="22">
        <f>IF(AT411="","",IFERROR(TRIM(INDEX($A411:$AJ411,MATCH(Lists!$L$12,$A$1:$AJ$1,0))&amp;""),""))</f>
        <v/>
      </c>
      <c r="BE411" s="23">
        <f>IF(AT411="","",IFERROR(IF(TRIM(INDEX($A411:$AJ411,MATCH(Lists!$L$13,$A$1:$AJ$1,0))&amp;"")="","",IF(ISNUMBER(INDEX($A411:$AJ411,MATCH(Lists!$L$13,$A$1:$AJ$1,0))),INT(INDEX($A411:$AJ411,MATCH(Lists!$L$13,$A$1:$AJ$1,0))),DATE(VALUE(LEFT(INDEX($A411:$AJ411,MATCH(Lists!$L$13,$A$1:$AJ$1,0)),4)),VALUE(MID(INDEX($A411:$AJ411,MATCH(Lists!$L$13,$A$1:$AJ$1,0)),6,2)),VALUE(MID(INDEX($A411:$AJ411,MATCH(Lists!$L$13,$A$1:$AJ$1,0)),9,2))))),""))</f>
        <v/>
      </c>
      <c r="BF411" s="22">
        <f>IF(AT411="","",IFERROR(TRIM(INDEX($A411:$AJ411,MATCH(Lists!$L$14,$A$1:$AJ$1,0))&amp;""),""))</f>
        <v/>
      </c>
      <c r="BG411" s="23">
        <f>IF(AT411="","",IFERROR(IF(ISNUMBER(INDEX($A411:$AJ411,MATCH(Lists!$L$15,$A$1:$AJ$1,0))),INDEX($A411:$AJ411,MATCH(Lists!$L$15,$A$1:$AJ$1,0)),DATE(VALUE(LEFT(IFERROR(TRIM(INDEX($A411:$AJ411,MATCH(Lists!$L$15,$A$1:$AJ$1,0))&amp;""),""),4)),VALUE(MID(IFERROR(TRIM(INDEX($A411:$AJ411,MATCH(Lists!$L$15,$A$1:$AJ$1,0))&amp;""),""),6,2)),VALUE(MID(IFERROR(TRIM(INDEX($A411:$AJ411,MATCH(Lists!$L$15,$A$1:$AJ$1,0))&amp;""),""),9,2)))+TIME(VALUE(MID(IFERROR(TRIM(INDEX($A411:$AJ411,MATCH(Lists!$L$15,$A$1:$AJ$1,0))&amp;""),""),12,2)),VALUE(MID(IFERROR(TRIM(INDEX($A411:$AJ411,MATCH(Lists!$L$15,$A$1:$AJ$1,0))&amp;""),""),15,2)),VALUE(MID(IFERROR(TRIM(INDEX($A411:$AJ411,MATCH(Lists!$L$15,$A$1:$AJ$1,0))&amp;""),""),18,2)))),""))</f>
        <v/>
      </c>
      <c r="BH411" s="22">
        <f>IF(AT411="","",IF(AL411="","New",AL411))</f>
        <v/>
      </c>
      <c r="BI411" s="22">
        <f>IF(AT411="",0,IF(OR(BH411="Hired",BH411="Not now"),0,1))</f>
        <v/>
      </c>
      <c r="BJ411" s="22">
        <f>IF(AT411="","",IF(COUNTIF(AN411:AQ411,"No")&gt;0,"Has a No",IF(COUNTIF(AN411:AQ411,"Yes")=4,"All yes","Still checking")))</f>
        <v/>
      </c>
      <c r="BK411" s="22">
        <f>IF(AT411="","",IF(AND(BH411="New",NOT(ISNUMBER(AM411)),ISNUMBER(BG411)),IF(Pipeline!$M$14-INT(BG411)&gt;Pipeline!$M$15,"Reply due",""),""))</f>
        <v/>
      </c>
      <c r="BL411" s="22">
        <f>IF(AT411="","",IF(AND(ISNUMBER(AM411),ISNUMBER(BG411)),MAX(0,AM411-INT(BG411)),""))</f>
        <v/>
      </c>
      <c r="BM411" s="22">
        <f>IF(BI411=0,0,IF(AND(OR('Shift match'!$B$5="",ISNUMBER(SEARCH('Shift match'!$B$5,AY411))),OR('Shift match'!$B$6="",ISNUMBER(SEARCH('Shift match'!$B$6,BA411)))),1,0))</f>
        <v/>
      </c>
      <c r="BN411" s="22">
        <f>IF(BM411=1,SUM($BM$2:BM411),"")</f>
        <v/>
      </c>
      <c r="BO411" s="22">
        <f>IF(AT411="",0,IF(AX411="",0,IF(COUNTIF($AX$2:AX411,AX411)=1,1,0)))</f>
        <v/>
      </c>
      <c r="BP411" s="22">
        <f>IF(BO411=1,SUM($BO$2:BO411),"")</f>
        <v/>
      </c>
    </row>
    <row r="412">
      <c r="AK412" s="19" t="n"/>
      <c r="AL412" s="24" t="n"/>
      <c r="AM412" s="25" t="n"/>
      <c r="AN412" s="24" t="n"/>
      <c r="AO412" s="24" t="n"/>
      <c r="AP412" s="24" t="n"/>
      <c r="AQ412" s="24" t="n"/>
      <c r="AR412" s="24" t="n"/>
      <c r="AS412" s="19" t="n"/>
      <c r="AT412" s="22">
        <f>IFERROR(TRIM(INDEX($A412:$AJ412,MATCH(Lists!$L$2,$A$1:$AJ$1,0))&amp;""),"")</f>
        <v/>
      </c>
      <c r="AU412" s="22">
        <f>IF(AT412="","",IFERROR(TRIM(INDEX($A412:$AJ412,MATCH(Lists!$L$3,$A$1:$AJ$1,0))&amp;""),""))</f>
        <v/>
      </c>
      <c r="AV412" s="22">
        <f>IF(AT412="","",LOWER(IFERROR(TRIM(INDEX($A412:$AJ412,MATCH(Lists!$L$4,$A$1:$AJ$1,0))&amp;""),"")))</f>
        <v/>
      </c>
      <c r="AW412" s="22">
        <f>IF(AT412="","",IFERROR(TRIM(INDEX($A412:$AJ412,MATCH(Lists!$L$5,$A$1:$AJ$1,0))&amp;""),""))</f>
        <v/>
      </c>
      <c r="AX412" s="22">
        <f>IF(AT412="","",IFERROR(TRIM(INDEX($A412:$AJ412,MATCH(Lists!$L$6,$A$1:$AJ$1,0))&amp;""),""))</f>
        <v/>
      </c>
      <c r="AY412" s="22">
        <f>IF(AT412="","",IFERROR(TRIM(INDEX($A412:$AJ412,MATCH(Lists!$L$7,$A$1:$AJ$1,0))&amp;""),""))</f>
        <v/>
      </c>
      <c r="AZ412" s="22">
        <f>IF(AT412="","",IFERROR(TRIM(INDEX($A412:$AJ412,MATCH(Lists!$L$8,$A$1:$AJ$1,0))&amp;""),""))</f>
        <v/>
      </c>
      <c r="BA412" s="22">
        <f>IF(AT412="","",IFERROR(TRIM(INDEX($A412:$AJ412,MATCH(Lists!$L$9,$A$1:$AJ$1,0))&amp;""),""))</f>
        <v/>
      </c>
      <c r="BB412" s="22">
        <f>IF(AT412="","",IFERROR(TRIM(INDEX($A412:$AJ412,MATCH(Lists!$L$10,$A$1:$AJ$1,0))&amp;""),""))</f>
        <v/>
      </c>
      <c r="BC412" s="22">
        <f>IF(AT412="","",IFERROR(TRIM(INDEX($A412:$AJ412,MATCH(Lists!$L$11,$A$1:$AJ$1,0))&amp;""),""))</f>
        <v/>
      </c>
      <c r="BD412" s="22">
        <f>IF(AT412="","",IFERROR(TRIM(INDEX($A412:$AJ412,MATCH(Lists!$L$12,$A$1:$AJ$1,0))&amp;""),""))</f>
        <v/>
      </c>
      <c r="BE412" s="23">
        <f>IF(AT412="","",IFERROR(IF(TRIM(INDEX($A412:$AJ412,MATCH(Lists!$L$13,$A$1:$AJ$1,0))&amp;"")="","",IF(ISNUMBER(INDEX($A412:$AJ412,MATCH(Lists!$L$13,$A$1:$AJ$1,0))),INT(INDEX($A412:$AJ412,MATCH(Lists!$L$13,$A$1:$AJ$1,0))),DATE(VALUE(LEFT(INDEX($A412:$AJ412,MATCH(Lists!$L$13,$A$1:$AJ$1,0)),4)),VALUE(MID(INDEX($A412:$AJ412,MATCH(Lists!$L$13,$A$1:$AJ$1,0)),6,2)),VALUE(MID(INDEX($A412:$AJ412,MATCH(Lists!$L$13,$A$1:$AJ$1,0)),9,2))))),""))</f>
        <v/>
      </c>
      <c r="BF412" s="22">
        <f>IF(AT412="","",IFERROR(TRIM(INDEX($A412:$AJ412,MATCH(Lists!$L$14,$A$1:$AJ$1,0))&amp;""),""))</f>
        <v/>
      </c>
      <c r="BG412" s="23">
        <f>IF(AT412="","",IFERROR(IF(ISNUMBER(INDEX($A412:$AJ412,MATCH(Lists!$L$15,$A$1:$AJ$1,0))),INDEX($A412:$AJ412,MATCH(Lists!$L$15,$A$1:$AJ$1,0)),DATE(VALUE(LEFT(IFERROR(TRIM(INDEX($A412:$AJ412,MATCH(Lists!$L$15,$A$1:$AJ$1,0))&amp;""),""),4)),VALUE(MID(IFERROR(TRIM(INDEX($A412:$AJ412,MATCH(Lists!$L$15,$A$1:$AJ$1,0))&amp;""),""),6,2)),VALUE(MID(IFERROR(TRIM(INDEX($A412:$AJ412,MATCH(Lists!$L$15,$A$1:$AJ$1,0))&amp;""),""),9,2)))+TIME(VALUE(MID(IFERROR(TRIM(INDEX($A412:$AJ412,MATCH(Lists!$L$15,$A$1:$AJ$1,0))&amp;""),""),12,2)),VALUE(MID(IFERROR(TRIM(INDEX($A412:$AJ412,MATCH(Lists!$L$15,$A$1:$AJ$1,0))&amp;""),""),15,2)),VALUE(MID(IFERROR(TRIM(INDEX($A412:$AJ412,MATCH(Lists!$L$15,$A$1:$AJ$1,0))&amp;""),""),18,2)))),""))</f>
        <v/>
      </c>
      <c r="BH412" s="22">
        <f>IF(AT412="","",IF(AL412="","New",AL412))</f>
        <v/>
      </c>
      <c r="BI412" s="22">
        <f>IF(AT412="",0,IF(OR(BH412="Hired",BH412="Not now"),0,1))</f>
        <v/>
      </c>
      <c r="BJ412" s="22">
        <f>IF(AT412="","",IF(COUNTIF(AN412:AQ412,"No")&gt;0,"Has a No",IF(COUNTIF(AN412:AQ412,"Yes")=4,"All yes","Still checking")))</f>
        <v/>
      </c>
      <c r="BK412" s="22">
        <f>IF(AT412="","",IF(AND(BH412="New",NOT(ISNUMBER(AM412)),ISNUMBER(BG412)),IF(Pipeline!$M$14-INT(BG412)&gt;Pipeline!$M$15,"Reply due",""),""))</f>
        <v/>
      </c>
      <c r="BL412" s="22">
        <f>IF(AT412="","",IF(AND(ISNUMBER(AM412),ISNUMBER(BG412)),MAX(0,AM412-INT(BG412)),""))</f>
        <v/>
      </c>
      <c r="BM412" s="22">
        <f>IF(BI412=0,0,IF(AND(OR('Shift match'!$B$5="",ISNUMBER(SEARCH('Shift match'!$B$5,AY412))),OR('Shift match'!$B$6="",ISNUMBER(SEARCH('Shift match'!$B$6,BA412)))),1,0))</f>
        <v/>
      </c>
      <c r="BN412" s="22">
        <f>IF(BM412=1,SUM($BM$2:BM412),"")</f>
        <v/>
      </c>
      <c r="BO412" s="22">
        <f>IF(AT412="",0,IF(AX412="",0,IF(COUNTIF($AX$2:AX412,AX412)=1,1,0)))</f>
        <v/>
      </c>
      <c r="BP412" s="22">
        <f>IF(BO412=1,SUM($BO$2:BO412),"")</f>
        <v/>
      </c>
    </row>
    <row r="413">
      <c r="AK413" s="19" t="n"/>
      <c r="AL413" s="24" t="n"/>
      <c r="AM413" s="25" t="n"/>
      <c r="AN413" s="24" t="n"/>
      <c r="AO413" s="24" t="n"/>
      <c r="AP413" s="24" t="n"/>
      <c r="AQ413" s="24" t="n"/>
      <c r="AR413" s="24" t="n"/>
      <c r="AS413" s="19" t="n"/>
      <c r="AT413" s="22">
        <f>IFERROR(TRIM(INDEX($A413:$AJ413,MATCH(Lists!$L$2,$A$1:$AJ$1,0))&amp;""),"")</f>
        <v/>
      </c>
      <c r="AU413" s="22">
        <f>IF(AT413="","",IFERROR(TRIM(INDEX($A413:$AJ413,MATCH(Lists!$L$3,$A$1:$AJ$1,0))&amp;""),""))</f>
        <v/>
      </c>
      <c r="AV413" s="22">
        <f>IF(AT413="","",LOWER(IFERROR(TRIM(INDEX($A413:$AJ413,MATCH(Lists!$L$4,$A$1:$AJ$1,0))&amp;""),"")))</f>
        <v/>
      </c>
      <c r="AW413" s="22">
        <f>IF(AT413="","",IFERROR(TRIM(INDEX($A413:$AJ413,MATCH(Lists!$L$5,$A$1:$AJ$1,0))&amp;""),""))</f>
        <v/>
      </c>
      <c r="AX413" s="22">
        <f>IF(AT413="","",IFERROR(TRIM(INDEX($A413:$AJ413,MATCH(Lists!$L$6,$A$1:$AJ$1,0))&amp;""),""))</f>
        <v/>
      </c>
      <c r="AY413" s="22">
        <f>IF(AT413="","",IFERROR(TRIM(INDEX($A413:$AJ413,MATCH(Lists!$L$7,$A$1:$AJ$1,0))&amp;""),""))</f>
        <v/>
      </c>
      <c r="AZ413" s="22">
        <f>IF(AT413="","",IFERROR(TRIM(INDEX($A413:$AJ413,MATCH(Lists!$L$8,$A$1:$AJ$1,0))&amp;""),""))</f>
        <v/>
      </c>
      <c r="BA413" s="22">
        <f>IF(AT413="","",IFERROR(TRIM(INDEX($A413:$AJ413,MATCH(Lists!$L$9,$A$1:$AJ$1,0))&amp;""),""))</f>
        <v/>
      </c>
      <c r="BB413" s="22">
        <f>IF(AT413="","",IFERROR(TRIM(INDEX($A413:$AJ413,MATCH(Lists!$L$10,$A$1:$AJ$1,0))&amp;""),""))</f>
        <v/>
      </c>
      <c r="BC413" s="22">
        <f>IF(AT413="","",IFERROR(TRIM(INDEX($A413:$AJ413,MATCH(Lists!$L$11,$A$1:$AJ$1,0))&amp;""),""))</f>
        <v/>
      </c>
      <c r="BD413" s="22">
        <f>IF(AT413="","",IFERROR(TRIM(INDEX($A413:$AJ413,MATCH(Lists!$L$12,$A$1:$AJ$1,0))&amp;""),""))</f>
        <v/>
      </c>
      <c r="BE413" s="23">
        <f>IF(AT413="","",IFERROR(IF(TRIM(INDEX($A413:$AJ413,MATCH(Lists!$L$13,$A$1:$AJ$1,0))&amp;"")="","",IF(ISNUMBER(INDEX($A413:$AJ413,MATCH(Lists!$L$13,$A$1:$AJ$1,0))),INT(INDEX($A413:$AJ413,MATCH(Lists!$L$13,$A$1:$AJ$1,0))),DATE(VALUE(LEFT(INDEX($A413:$AJ413,MATCH(Lists!$L$13,$A$1:$AJ$1,0)),4)),VALUE(MID(INDEX($A413:$AJ413,MATCH(Lists!$L$13,$A$1:$AJ$1,0)),6,2)),VALUE(MID(INDEX($A413:$AJ413,MATCH(Lists!$L$13,$A$1:$AJ$1,0)),9,2))))),""))</f>
        <v/>
      </c>
      <c r="BF413" s="22">
        <f>IF(AT413="","",IFERROR(TRIM(INDEX($A413:$AJ413,MATCH(Lists!$L$14,$A$1:$AJ$1,0))&amp;""),""))</f>
        <v/>
      </c>
      <c r="BG413" s="23">
        <f>IF(AT413="","",IFERROR(IF(ISNUMBER(INDEX($A413:$AJ413,MATCH(Lists!$L$15,$A$1:$AJ$1,0))),INDEX($A413:$AJ413,MATCH(Lists!$L$15,$A$1:$AJ$1,0)),DATE(VALUE(LEFT(IFERROR(TRIM(INDEX($A413:$AJ413,MATCH(Lists!$L$15,$A$1:$AJ$1,0))&amp;""),""),4)),VALUE(MID(IFERROR(TRIM(INDEX($A413:$AJ413,MATCH(Lists!$L$15,$A$1:$AJ$1,0))&amp;""),""),6,2)),VALUE(MID(IFERROR(TRIM(INDEX($A413:$AJ413,MATCH(Lists!$L$15,$A$1:$AJ$1,0))&amp;""),""),9,2)))+TIME(VALUE(MID(IFERROR(TRIM(INDEX($A413:$AJ413,MATCH(Lists!$L$15,$A$1:$AJ$1,0))&amp;""),""),12,2)),VALUE(MID(IFERROR(TRIM(INDEX($A413:$AJ413,MATCH(Lists!$L$15,$A$1:$AJ$1,0))&amp;""),""),15,2)),VALUE(MID(IFERROR(TRIM(INDEX($A413:$AJ413,MATCH(Lists!$L$15,$A$1:$AJ$1,0))&amp;""),""),18,2)))),""))</f>
        <v/>
      </c>
      <c r="BH413" s="22">
        <f>IF(AT413="","",IF(AL413="","New",AL413))</f>
        <v/>
      </c>
      <c r="BI413" s="22">
        <f>IF(AT413="",0,IF(OR(BH413="Hired",BH413="Not now"),0,1))</f>
        <v/>
      </c>
      <c r="BJ413" s="22">
        <f>IF(AT413="","",IF(COUNTIF(AN413:AQ413,"No")&gt;0,"Has a No",IF(COUNTIF(AN413:AQ413,"Yes")=4,"All yes","Still checking")))</f>
        <v/>
      </c>
      <c r="BK413" s="22">
        <f>IF(AT413="","",IF(AND(BH413="New",NOT(ISNUMBER(AM413)),ISNUMBER(BG413)),IF(Pipeline!$M$14-INT(BG413)&gt;Pipeline!$M$15,"Reply due",""),""))</f>
        <v/>
      </c>
      <c r="BL413" s="22">
        <f>IF(AT413="","",IF(AND(ISNUMBER(AM413),ISNUMBER(BG413)),MAX(0,AM413-INT(BG413)),""))</f>
        <v/>
      </c>
      <c r="BM413" s="22">
        <f>IF(BI413=0,0,IF(AND(OR('Shift match'!$B$5="",ISNUMBER(SEARCH('Shift match'!$B$5,AY413))),OR('Shift match'!$B$6="",ISNUMBER(SEARCH('Shift match'!$B$6,BA413)))),1,0))</f>
        <v/>
      </c>
      <c r="BN413" s="22">
        <f>IF(BM413=1,SUM($BM$2:BM413),"")</f>
        <v/>
      </c>
      <c r="BO413" s="22">
        <f>IF(AT413="",0,IF(AX413="",0,IF(COUNTIF($AX$2:AX413,AX413)=1,1,0)))</f>
        <v/>
      </c>
      <c r="BP413" s="22">
        <f>IF(BO413=1,SUM($BO$2:BO413),"")</f>
        <v/>
      </c>
    </row>
    <row r="414">
      <c r="AK414" s="19" t="n"/>
      <c r="AL414" s="24" t="n"/>
      <c r="AM414" s="25" t="n"/>
      <c r="AN414" s="24" t="n"/>
      <c r="AO414" s="24" t="n"/>
      <c r="AP414" s="24" t="n"/>
      <c r="AQ414" s="24" t="n"/>
      <c r="AR414" s="24" t="n"/>
      <c r="AS414" s="19" t="n"/>
      <c r="AT414" s="22">
        <f>IFERROR(TRIM(INDEX($A414:$AJ414,MATCH(Lists!$L$2,$A$1:$AJ$1,0))&amp;""),"")</f>
        <v/>
      </c>
      <c r="AU414" s="22">
        <f>IF(AT414="","",IFERROR(TRIM(INDEX($A414:$AJ414,MATCH(Lists!$L$3,$A$1:$AJ$1,0))&amp;""),""))</f>
        <v/>
      </c>
      <c r="AV414" s="22">
        <f>IF(AT414="","",LOWER(IFERROR(TRIM(INDEX($A414:$AJ414,MATCH(Lists!$L$4,$A$1:$AJ$1,0))&amp;""),"")))</f>
        <v/>
      </c>
      <c r="AW414" s="22">
        <f>IF(AT414="","",IFERROR(TRIM(INDEX($A414:$AJ414,MATCH(Lists!$L$5,$A$1:$AJ$1,0))&amp;""),""))</f>
        <v/>
      </c>
      <c r="AX414" s="22">
        <f>IF(AT414="","",IFERROR(TRIM(INDEX($A414:$AJ414,MATCH(Lists!$L$6,$A$1:$AJ$1,0))&amp;""),""))</f>
        <v/>
      </c>
      <c r="AY414" s="22">
        <f>IF(AT414="","",IFERROR(TRIM(INDEX($A414:$AJ414,MATCH(Lists!$L$7,$A$1:$AJ$1,0))&amp;""),""))</f>
        <v/>
      </c>
      <c r="AZ414" s="22">
        <f>IF(AT414="","",IFERROR(TRIM(INDEX($A414:$AJ414,MATCH(Lists!$L$8,$A$1:$AJ$1,0))&amp;""),""))</f>
        <v/>
      </c>
      <c r="BA414" s="22">
        <f>IF(AT414="","",IFERROR(TRIM(INDEX($A414:$AJ414,MATCH(Lists!$L$9,$A$1:$AJ$1,0))&amp;""),""))</f>
        <v/>
      </c>
      <c r="BB414" s="22">
        <f>IF(AT414="","",IFERROR(TRIM(INDEX($A414:$AJ414,MATCH(Lists!$L$10,$A$1:$AJ$1,0))&amp;""),""))</f>
        <v/>
      </c>
      <c r="BC414" s="22">
        <f>IF(AT414="","",IFERROR(TRIM(INDEX($A414:$AJ414,MATCH(Lists!$L$11,$A$1:$AJ$1,0))&amp;""),""))</f>
        <v/>
      </c>
      <c r="BD414" s="22">
        <f>IF(AT414="","",IFERROR(TRIM(INDEX($A414:$AJ414,MATCH(Lists!$L$12,$A$1:$AJ$1,0))&amp;""),""))</f>
        <v/>
      </c>
      <c r="BE414" s="23">
        <f>IF(AT414="","",IFERROR(IF(TRIM(INDEX($A414:$AJ414,MATCH(Lists!$L$13,$A$1:$AJ$1,0))&amp;"")="","",IF(ISNUMBER(INDEX($A414:$AJ414,MATCH(Lists!$L$13,$A$1:$AJ$1,0))),INT(INDEX($A414:$AJ414,MATCH(Lists!$L$13,$A$1:$AJ$1,0))),DATE(VALUE(LEFT(INDEX($A414:$AJ414,MATCH(Lists!$L$13,$A$1:$AJ$1,0)),4)),VALUE(MID(INDEX($A414:$AJ414,MATCH(Lists!$L$13,$A$1:$AJ$1,0)),6,2)),VALUE(MID(INDEX($A414:$AJ414,MATCH(Lists!$L$13,$A$1:$AJ$1,0)),9,2))))),""))</f>
        <v/>
      </c>
      <c r="BF414" s="22">
        <f>IF(AT414="","",IFERROR(TRIM(INDEX($A414:$AJ414,MATCH(Lists!$L$14,$A$1:$AJ$1,0))&amp;""),""))</f>
        <v/>
      </c>
      <c r="BG414" s="23">
        <f>IF(AT414="","",IFERROR(IF(ISNUMBER(INDEX($A414:$AJ414,MATCH(Lists!$L$15,$A$1:$AJ$1,0))),INDEX($A414:$AJ414,MATCH(Lists!$L$15,$A$1:$AJ$1,0)),DATE(VALUE(LEFT(IFERROR(TRIM(INDEX($A414:$AJ414,MATCH(Lists!$L$15,$A$1:$AJ$1,0))&amp;""),""),4)),VALUE(MID(IFERROR(TRIM(INDEX($A414:$AJ414,MATCH(Lists!$L$15,$A$1:$AJ$1,0))&amp;""),""),6,2)),VALUE(MID(IFERROR(TRIM(INDEX($A414:$AJ414,MATCH(Lists!$L$15,$A$1:$AJ$1,0))&amp;""),""),9,2)))+TIME(VALUE(MID(IFERROR(TRIM(INDEX($A414:$AJ414,MATCH(Lists!$L$15,$A$1:$AJ$1,0))&amp;""),""),12,2)),VALUE(MID(IFERROR(TRIM(INDEX($A414:$AJ414,MATCH(Lists!$L$15,$A$1:$AJ$1,0))&amp;""),""),15,2)),VALUE(MID(IFERROR(TRIM(INDEX($A414:$AJ414,MATCH(Lists!$L$15,$A$1:$AJ$1,0))&amp;""),""),18,2)))),""))</f>
        <v/>
      </c>
      <c r="BH414" s="22">
        <f>IF(AT414="","",IF(AL414="","New",AL414))</f>
        <v/>
      </c>
      <c r="BI414" s="22">
        <f>IF(AT414="",0,IF(OR(BH414="Hired",BH414="Not now"),0,1))</f>
        <v/>
      </c>
      <c r="BJ414" s="22">
        <f>IF(AT414="","",IF(COUNTIF(AN414:AQ414,"No")&gt;0,"Has a No",IF(COUNTIF(AN414:AQ414,"Yes")=4,"All yes","Still checking")))</f>
        <v/>
      </c>
      <c r="BK414" s="22">
        <f>IF(AT414="","",IF(AND(BH414="New",NOT(ISNUMBER(AM414)),ISNUMBER(BG414)),IF(Pipeline!$M$14-INT(BG414)&gt;Pipeline!$M$15,"Reply due",""),""))</f>
        <v/>
      </c>
      <c r="BL414" s="22">
        <f>IF(AT414="","",IF(AND(ISNUMBER(AM414),ISNUMBER(BG414)),MAX(0,AM414-INT(BG414)),""))</f>
        <v/>
      </c>
      <c r="BM414" s="22">
        <f>IF(BI414=0,0,IF(AND(OR('Shift match'!$B$5="",ISNUMBER(SEARCH('Shift match'!$B$5,AY414))),OR('Shift match'!$B$6="",ISNUMBER(SEARCH('Shift match'!$B$6,BA414)))),1,0))</f>
        <v/>
      </c>
      <c r="BN414" s="22">
        <f>IF(BM414=1,SUM($BM$2:BM414),"")</f>
        <v/>
      </c>
      <c r="BO414" s="22">
        <f>IF(AT414="",0,IF(AX414="",0,IF(COUNTIF($AX$2:AX414,AX414)=1,1,0)))</f>
        <v/>
      </c>
      <c r="BP414" s="22">
        <f>IF(BO414=1,SUM($BO$2:BO414),"")</f>
        <v/>
      </c>
    </row>
    <row r="415">
      <c r="AK415" s="19" t="n"/>
      <c r="AL415" s="24" t="n"/>
      <c r="AM415" s="25" t="n"/>
      <c r="AN415" s="24" t="n"/>
      <c r="AO415" s="24" t="n"/>
      <c r="AP415" s="24" t="n"/>
      <c r="AQ415" s="24" t="n"/>
      <c r="AR415" s="24" t="n"/>
      <c r="AS415" s="19" t="n"/>
      <c r="AT415" s="22">
        <f>IFERROR(TRIM(INDEX($A415:$AJ415,MATCH(Lists!$L$2,$A$1:$AJ$1,0))&amp;""),"")</f>
        <v/>
      </c>
      <c r="AU415" s="22">
        <f>IF(AT415="","",IFERROR(TRIM(INDEX($A415:$AJ415,MATCH(Lists!$L$3,$A$1:$AJ$1,0))&amp;""),""))</f>
        <v/>
      </c>
      <c r="AV415" s="22">
        <f>IF(AT415="","",LOWER(IFERROR(TRIM(INDEX($A415:$AJ415,MATCH(Lists!$L$4,$A$1:$AJ$1,0))&amp;""),"")))</f>
        <v/>
      </c>
      <c r="AW415" s="22">
        <f>IF(AT415="","",IFERROR(TRIM(INDEX($A415:$AJ415,MATCH(Lists!$L$5,$A$1:$AJ$1,0))&amp;""),""))</f>
        <v/>
      </c>
      <c r="AX415" s="22">
        <f>IF(AT415="","",IFERROR(TRIM(INDEX($A415:$AJ415,MATCH(Lists!$L$6,$A$1:$AJ$1,0))&amp;""),""))</f>
        <v/>
      </c>
      <c r="AY415" s="22">
        <f>IF(AT415="","",IFERROR(TRIM(INDEX($A415:$AJ415,MATCH(Lists!$L$7,$A$1:$AJ$1,0))&amp;""),""))</f>
        <v/>
      </c>
      <c r="AZ415" s="22">
        <f>IF(AT415="","",IFERROR(TRIM(INDEX($A415:$AJ415,MATCH(Lists!$L$8,$A$1:$AJ$1,0))&amp;""),""))</f>
        <v/>
      </c>
      <c r="BA415" s="22">
        <f>IF(AT415="","",IFERROR(TRIM(INDEX($A415:$AJ415,MATCH(Lists!$L$9,$A$1:$AJ$1,0))&amp;""),""))</f>
        <v/>
      </c>
      <c r="BB415" s="22">
        <f>IF(AT415="","",IFERROR(TRIM(INDEX($A415:$AJ415,MATCH(Lists!$L$10,$A$1:$AJ$1,0))&amp;""),""))</f>
        <v/>
      </c>
      <c r="BC415" s="22">
        <f>IF(AT415="","",IFERROR(TRIM(INDEX($A415:$AJ415,MATCH(Lists!$L$11,$A$1:$AJ$1,0))&amp;""),""))</f>
        <v/>
      </c>
      <c r="BD415" s="22">
        <f>IF(AT415="","",IFERROR(TRIM(INDEX($A415:$AJ415,MATCH(Lists!$L$12,$A$1:$AJ$1,0))&amp;""),""))</f>
        <v/>
      </c>
      <c r="BE415" s="23">
        <f>IF(AT415="","",IFERROR(IF(TRIM(INDEX($A415:$AJ415,MATCH(Lists!$L$13,$A$1:$AJ$1,0))&amp;"")="","",IF(ISNUMBER(INDEX($A415:$AJ415,MATCH(Lists!$L$13,$A$1:$AJ$1,0))),INT(INDEX($A415:$AJ415,MATCH(Lists!$L$13,$A$1:$AJ$1,0))),DATE(VALUE(LEFT(INDEX($A415:$AJ415,MATCH(Lists!$L$13,$A$1:$AJ$1,0)),4)),VALUE(MID(INDEX($A415:$AJ415,MATCH(Lists!$L$13,$A$1:$AJ$1,0)),6,2)),VALUE(MID(INDEX($A415:$AJ415,MATCH(Lists!$L$13,$A$1:$AJ$1,0)),9,2))))),""))</f>
        <v/>
      </c>
      <c r="BF415" s="22">
        <f>IF(AT415="","",IFERROR(TRIM(INDEX($A415:$AJ415,MATCH(Lists!$L$14,$A$1:$AJ$1,0))&amp;""),""))</f>
        <v/>
      </c>
      <c r="BG415" s="23">
        <f>IF(AT415="","",IFERROR(IF(ISNUMBER(INDEX($A415:$AJ415,MATCH(Lists!$L$15,$A$1:$AJ$1,0))),INDEX($A415:$AJ415,MATCH(Lists!$L$15,$A$1:$AJ$1,0)),DATE(VALUE(LEFT(IFERROR(TRIM(INDEX($A415:$AJ415,MATCH(Lists!$L$15,$A$1:$AJ$1,0))&amp;""),""),4)),VALUE(MID(IFERROR(TRIM(INDEX($A415:$AJ415,MATCH(Lists!$L$15,$A$1:$AJ$1,0))&amp;""),""),6,2)),VALUE(MID(IFERROR(TRIM(INDEX($A415:$AJ415,MATCH(Lists!$L$15,$A$1:$AJ$1,0))&amp;""),""),9,2)))+TIME(VALUE(MID(IFERROR(TRIM(INDEX($A415:$AJ415,MATCH(Lists!$L$15,$A$1:$AJ$1,0))&amp;""),""),12,2)),VALUE(MID(IFERROR(TRIM(INDEX($A415:$AJ415,MATCH(Lists!$L$15,$A$1:$AJ$1,0))&amp;""),""),15,2)),VALUE(MID(IFERROR(TRIM(INDEX($A415:$AJ415,MATCH(Lists!$L$15,$A$1:$AJ$1,0))&amp;""),""),18,2)))),""))</f>
        <v/>
      </c>
      <c r="BH415" s="22">
        <f>IF(AT415="","",IF(AL415="","New",AL415))</f>
        <v/>
      </c>
      <c r="BI415" s="22">
        <f>IF(AT415="",0,IF(OR(BH415="Hired",BH415="Not now"),0,1))</f>
        <v/>
      </c>
      <c r="BJ415" s="22">
        <f>IF(AT415="","",IF(COUNTIF(AN415:AQ415,"No")&gt;0,"Has a No",IF(COUNTIF(AN415:AQ415,"Yes")=4,"All yes","Still checking")))</f>
        <v/>
      </c>
      <c r="BK415" s="22">
        <f>IF(AT415="","",IF(AND(BH415="New",NOT(ISNUMBER(AM415)),ISNUMBER(BG415)),IF(Pipeline!$M$14-INT(BG415)&gt;Pipeline!$M$15,"Reply due",""),""))</f>
        <v/>
      </c>
      <c r="BL415" s="22">
        <f>IF(AT415="","",IF(AND(ISNUMBER(AM415),ISNUMBER(BG415)),MAX(0,AM415-INT(BG415)),""))</f>
        <v/>
      </c>
      <c r="BM415" s="22">
        <f>IF(BI415=0,0,IF(AND(OR('Shift match'!$B$5="",ISNUMBER(SEARCH('Shift match'!$B$5,AY415))),OR('Shift match'!$B$6="",ISNUMBER(SEARCH('Shift match'!$B$6,BA415)))),1,0))</f>
        <v/>
      </c>
      <c r="BN415" s="22">
        <f>IF(BM415=1,SUM($BM$2:BM415),"")</f>
        <v/>
      </c>
      <c r="BO415" s="22">
        <f>IF(AT415="",0,IF(AX415="",0,IF(COUNTIF($AX$2:AX415,AX415)=1,1,0)))</f>
        <v/>
      </c>
      <c r="BP415" s="22">
        <f>IF(BO415=1,SUM($BO$2:BO415),"")</f>
        <v/>
      </c>
    </row>
    <row r="416">
      <c r="AK416" s="19" t="n"/>
      <c r="AL416" s="24" t="n"/>
      <c r="AM416" s="25" t="n"/>
      <c r="AN416" s="24" t="n"/>
      <c r="AO416" s="24" t="n"/>
      <c r="AP416" s="24" t="n"/>
      <c r="AQ416" s="24" t="n"/>
      <c r="AR416" s="24" t="n"/>
      <c r="AS416" s="19" t="n"/>
      <c r="AT416" s="22">
        <f>IFERROR(TRIM(INDEX($A416:$AJ416,MATCH(Lists!$L$2,$A$1:$AJ$1,0))&amp;""),"")</f>
        <v/>
      </c>
      <c r="AU416" s="22">
        <f>IF(AT416="","",IFERROR(TRIM(INDEX($A416:$AJ416,MATCH(Lists!$L$3,$A$1:$AJ$1,0))&amp;""),""))</f>
        <v/>
      </c>
      <c r="AV416" s="22">
        <f>IF(AT416="","",LOWER(IFERROR(TRIM(INDEX($A416:$AJ416,MATCH(Lists!$L$4,$A$1:$AJ$1,0))&amp;""),"")))</f>
        <v/>
      </c>
      <c r="AW416" s="22">
        <f>IF(AT416="","",IFERROR(TRIM(INDEX($A416:$AJ416,MATCH(Lists!$L$5,$A$1:$AJ$1,0))&amp;""),""))</f>
        <v/>
      </c>
      <c r="AX416" s="22">
        <f>IF(AT416="","",IFERROR(TRIM(INDEX($A416:$AJ416,MATCH(Lists!$L$6,$A$1:$AJ$1,0))&amp;""),""))</f>
        <v/>
      </c>
      <c r="AY416" s="22">
        <f>IF(AT416="","",IFERROR(TRIM(INDEX($A416:$AJ416,MATCH(Lists!$L$7,$A$1:$AJ$1,0))&amp;""),""))</f>
        <v/>
      </c>
      <c r="AZ416" s="22">
        <f>IF(AT416="","",IFERROR(TRIM(INDEX($A416:$AJ416,MATCH(Lists!$L$8,$A$1:$AJ$1,0))&amp;""),""))</f>
        <v/>
      </c>
      <c r="BA416" s="22">
        <f>IF(AT416="","",IFERROR(TRIM(INDEX($A416:$AJ416,MATCH(Lists!$L$9,$A$1:$AJ$1,0))&amp;""),""))</f>
        <v/>
      </c>
      <c r="BB416" s="22">
        <f>IF(AT416="","",IFERROR(TRIM(INDEX($A416:$AJ416,MATCH(Lists!$L$10,$A$1:$AJ$1,0))&amp;""),""))</f>
        <v/>
      </c>
      <c r="BC416" s="22">
        <f>IF(AT416="","",IFERROR(TRIM(INDEX($A416:$AJ416,MATCH(Lists!$L$11,$A$1:$AJ$1,0))&amp;""),""))</f>
        <v/>
      </c>
      <c r="BD416" s="22">
        <f>IF(AT416="","",IFERROR(TRIM(INDEX($A416:$AJ416,MATCH(Lists!$L$12,$A$1:$AJ$1,0))&amp;""),""))</f>
        <v/>
      </c>
      <c r="BE416" s="23">
        <f>IF(AT416="","",IFERROR(IF(TRIM(INDEX($A416:$AJ416,MATCH(Lists!$L$13,$A$1:$AJ$1,0))&amp;"")="","",IF(ISNUMBER(INDEX($A416:$AJ416,MATCH(Lists!$L$13,$A$1:$AJ$1,0))),INT(INDEX($A416:$AJ416,MATCH(Lists!$L$13,$A$1:$AJ$1,0))),DATE(VALUE(LEFT(INDEX($A416:$AJ416,MATCH(Lists!$L$13,$A$1:$AJ$1,0)),4)),VALUE(MID(INDEX($A416:$AJ416,MATCH(Lists!$L$13,$A$1:$AJ$1,0)),6,2)),VALUE(MID(INDEX($A416:$AJ416,MATCH(Lists!$L$13,$A$1:$AJ$1,0)),9,2))))),""))</f>
        <v/>
      </c>
      <c r="BF416" s="22">
        <f>IF(AT416="","",IFERROR(TRIM(INDEX($A416:$AJ416,MATCH(Lists!$L$14,$A$1:$AJ$1,0))&amp;""),""))</f>
        <v/>
      </c>
      <c r="BG416" s="23">
        <f>IF(AT416="","",IFERROR(IF(ISNUMBER(INDEX($A416:$AJ416,MATCH(Lists!$L$15,$A$1:$AJ$1,0))),INDEX($A416:$AJ416,MATCH(Lists!$L$15,$A$1:$AJ$1,0)),DATE(VALUE(LEFT(IFERROR(TRIM(INDEX($A416:$AJ416,MATCH(Lists!$L$15,$A$1:$AJ$1,0))&amp;""),""),4)),VALUE(MID(IFERROR(TRIM(INDEX($A416:$AJ416,MATCH(Lists!$L$15,$A$1:$AJ$1,0))&amp;""),""),6,2)),VALUE(MID(IFERROR(TRIM(INDEX($A416:$AJ416,MATCH(Lists!$L$15,$A$1:$AJ$1,0))&amp;""),""),9,2)))+TIME(VALUE(MID(IFERROR(TRIM(INDEX($A416:$AJ416,MATCH(Lists!$L$15,$A$1:$AJ$1,0))&amp;""),""),12,2)),VALUE(MID(IFERROR(TRIM(INDEX($A416:$AJ416,MATCH(Lists!$L$15,$A$1:$AJ$1,0))&amp;""),""),15,2)),VALUE(MID(IFERROR(TRIM(INDEX($A416:$AJ416,MATCH(Lists!$L$15,$A$1:$AJ$1,0))&amp;""),""),18,2)))),""))</f>
        <v/>
      </c>
      <c r="BH416" s="22">
        <f>IF(AT416="","",IF(AL416="","New",AL416))</f>
        <v/>
      </c>
      <c r="BI416" s="22">
        <f>IF(AT416="",0,IF(OR(BH416="Hired",BH416="Not now"),0,1))</f>
        <v/>
      </c>
      <c r="BJ416" s="22">
        <f>IF(AT416="","",IF(COUNTIF(AN416:AQ416,"No")&gt;0,"Has a No",IF(COUNTIF(AN416:AQ416,"Yes")=4,"All yes","Still checking")))</f>
        <v/>
      </c>
      <c r="BK416" s="22">
        <f>IF(AT416="","",IF(AND(BH416="New",NOT(ISNUMBER(AM416)),ISNUMBER(BG416)),IF(Pipeline!$M$14-INT(BG416)&gt;Pipeline!$M$15,"Reply due",""),""))</f>
        <v/>
      </c>
      <c r="BL416" s="22">
        <f>IF(AT416="","",IF(AND(ISNUMBER(AM416),ISNUMBER(BG416)),MAX(0,AM416-INT(BG416)),""))</f>
        <v/>
      </c>
      <c r="BM416" s="22">
        <f>IF(BI416=0,0,IF(AND(OR('Shift match'!$B$5="",ISNUMBER(SEARCH('Shift match'!$B$5,AY416))),OR('Shift match'!$B$6="",ISNUMBER(SEARCH('Shift match'!$B$6,BA416)))),1,0))</f>
        <v/>
      </c>
      <c r="BN416" s="22">
        <f>IF(BM416=1,SUM($BM$2:BM416),"")</f>
        <v/>
      </c>
      <c r="BO416" s="22">
        <f>IF(AT416="",0,IF(AX416="",0,IF(COUNTIF($AX$2:AX416,AX416)=1,1,0)))</f>
        <v/>
      </c>
      <c r="BP416" s="22">
        <f>IF(BO416=1,SUM($BO$2:BO416),"")</f>
        <v/>
      </c>
    </row>
    <row r="417">
      <c r="AK417" s="19" t="n"/>
      <c r="AL417" s="24" t="n"/>
      <c r="AM417" s="25" t="n"/>
      <c r="AN417" s="24" t="n"/>
      <c r="AO417" s="24" t="n"/>
      <c r="AP417" s="24" t="n"/>
      <c r="AQ417" s="24" t="n"/>
      <c r="AR417" s="24" t="n"/>
      <c r="AS417" s="19" t="n"/>
      <c r="AT417" s="22">
        <f>IFERROR(TRIM(INDEX($A417:$AJ417,MATCH(Lists!$L$2,$A$1:$AJ$1,0))&amp;""),"")</f>
        <v/>
      </c>
      <c r="AU417" s="22">
        <f>IF(AT417="","",IFERROR(TRIM(INDEX($A417:$AJ417,MATCH(Lists!$L$3,$A$1:$AJ$1,0))&amp;""),""))</f>
        <v/>
      </c>
      <c r="AV417" s="22">
        <f>IF(AT417="","",LOWER(IFERROR(TRIM(INDEX($A417:$AJ417,MATCH(Lists!$L$4,$A$1:$AJ$1,0))&amp;""),"")))</f>
        <v/>
      </c>
      <c r="AW417" s="22">
        <f>IF(AT417="","",IFERROR(TRIM(INDEX($A417:$AJ417,MATCH(Lists!$L$5,$A$1:$AJ$1,0))&amp;""),""))</f>
        <v/>
      </c>
      <c r="AX417" s="22">
        <f>IF(AT417="","",IFERROR(TRIM(INDEX($A417:$AJ417,MATCH(Lists!$L$6,$A$1:$AJ$1,0))&amp;""),""))</f>
        <v/>
      </c>
      <c r="AY417" s="22">
        <f>IF(AT417="","",IFERROR(TRIM(INDEX($A417:$AJ417,MATCH(Lists!$L$7,$A$1:$AJ$1,0))&amp;""),""))</f>
        <v/>
      </c>
      <c r="AZ417" s="22">
        <f>IF(AT417="","",IFERROR(TRIM(INDEX($A417:$AJ417,MATCH(Lists!$L$8,$A$1:$AJ$1,0))&amp;""),""))</f>
        <v/>
      </c>
      <c r="BA417" s="22">
        <f>IF(AT417="","",IFERROR(TRIM(INDEX($A417:$AJ417,MATCH(Lists!$L$9,$A$1:$AJ$1,0))&amp;""),""))</f>
        <v/>
      </c>
      <c r="BB417" s="22">
        <f>IF(AT417="","",IFERROR(TRIM(INDEX($A417:$AJ417,MATCH(Lists!$L$10,$A$1:$AJ$1,0))&amp;""),""))</f>
        <v/>
      </c>
      <c r="BC417" s="22">
        <f>IF(AT417="","",IFERROR(TRIM(INDEX($A417:$AJ417,MATCH(Lists!$L$11,$A$1:$AJ$1,0))&amp;""),""))</f>
        <v/>
      </c>
      <c r="BD417" s="22">
        <f>IF(AT417="","",IFERROR(TRIM(INDEX($A417:$AJ417,MATCH(Lists!$L$12,$A$1:$AJ$1,0))&amp;""),""))</f>
        <v/>
      </c>
      <c r="BE417" s="23">
        <f>IF(AT417="","",IFERROR(IF(TRIM(INDEX($A417:$AJ417,MATCH(Lists!$L$13,$A$1:$AJ$1,0))&amp;"")="","",IF(ISNUMBER(INDEX($A417:$AJ417,MATCH(Lists!$L$13,$A$1:$AJ$1,0))),INT(INDEX($A417:$AJ417,MATCH(Lists!$L$13,$A$1:$AJ$1,0))),DATE(VALUE(LEFT(INDEX($A417:$AJ417,MATCH(Lists!$L$13,$A$1:$AJ$1,0)),4)),VALUE(MID(INDEX($A417:$AJ417,MATCH(Lists!$L$13,$A$1:$AJ$1,0)),6,2)),VALUE(MID(INDEX($A417:$AJ417,MATCH(Lists!$L$13,$A$1:$AJ$1,0)),9,2))))),""))</f>
        <v/>
      </c>
      <c r="BF417" s="22">
        <f>IF(AT417="","",IFERROR(TRIM(INDEX($A417:$AJ417,MATCH(Lists!$L$14,$A$1:$AJ$1,0))&amp;""),""))</f>
        <v/>
      </c>
      <c r="BG417" s="23">
        <f>IF(AT417="","",IFERROR(IF(ISNUMBER(INDEX($A417:$AJ417,MATCH(Lists!$L$15,$A$1:$AJ$1,0))),INDEX($A417:$AJ417,MATCH(Lists!$L$15,$A$1:$AJ$1,0)),DATE(VALUE(LEFT(IFERROR(TRIM(INDEX($A417:$AJ417,MATCH(Lists!$L$15,$A$1:$AJ$1,0))&amp;""),""),4)),VALUE(MID(IFERROR(TRIM(INDEX($A417:$AJ417,MATCH(Lists!$L$15,$A$1:$AJ$1,0))&amp;""),""),6,2)),VALUE(MID(IFERROR(TRIM(INDEX($A417:$AJ417,MATCH(Lists!$L$15,$A$1:$AJ$1,0))&amp;""),""),9,2)))+TIME(VALUE(MID(IFERROR(TRIM(INDEX($A417:$AJ417,MATCH(Lists!$L$15,$A$1:$AJ$1,0))&amp;""),""),12,2)),VALUE(MID(IFERROR(TRIM(INDEX($A417:$AJ417,MATCH(Lists!$L$15,$A$1:$AJ$1,0))&amp;""),""),15,2)),VALUE(MID(IFERROR(TRIM(INDEX($A417:$AJ417,MATCH(Lists!$L$15,$A$1:$AJ$1,0))&amp;""),""),18,2)))),""))</f>
        <v/>
      </c>
      <c r="BH417" s="22">
        <f>IF(AT417="","",IF(AL417="","New",AL417))</f>
        <v/>
      </c>
      <c r="BI417" s="22">
        <f>IF(AT417="",0,IF(OR(BH417="Hired",BH417="Not now"),0,1))</f>
        <v/>
      </c>
      <c r="BJ417" s="22">
        <f>IF(AT417="","",IF(COUNTIF(AN417:AQ417,"No")&gt;0,"Has a No",IF(COUNTIF(AN417:AQ417,"Yes")=4,"All yes","Still checking")))</f>
        <v/>
      </c>
      <c r="BK417" s="22">
        <f>IF(AT417="","",IF(AND(BH417="New",NOT(ISNUMBER(AM417)),ISNUMBER(BG417)),IF(Pipeline!$M$14-INT(BG417)&gt;Pipeline!$M$15,"Reply due",""),""))</f>
        <v/>
      </c>
      <c r="BL417" s="22">
        <f>IF(AT417="","",IF(AND(ISNUMBER(AM417),ISNUMBER(BG417)),MAX(0,AM417-INT(BG417)),""))</f>
        <v/>
      </c>
      <c r="BM417" s="22">
        <f>IF(BI417=0,0,IF(AND(OR('Shift match'!$B$5="",ISNUMBER(SEARCH('Shift match'!$B$5,AY417))),OR('Shift match'!$B$6="",ISNUMBER(SEARCH('Shift match'!$B$6,BA417)))),1,0))</f>
        <v/>
      </c>
      <c r="BN417" s="22">
        <f>IF(BM417=1,SUM($BM$2:BM417),"")</f>
        <v/>
      </c>
      <c r="BO417" s="22">
        <f>IF(AT417="",0,IF(AX417="",0,IF(COUNTIF($AX$2:AX417,AX417)=1,1,0)))</f>
        <v/>
      </c>
      <c r="BP417" s="22">
        <f>IF(BO417=1,SUM($BO$2:BO417),"")</f>
        <v/>
      </c>
    </row>
    <row r="418">
      <c r="AK418" s="19" t="n"/>
      <c r="AL418" s="24" t="n"/>
      <c r="AM418" s="25" t="n"/>
      <c r="AN418" s="24" t="n"/>
      <c r="AO418" s="24" t="n"/>
      <c r="AP418" s="24" t="n"/>
      <c r="AQ418" s="24" t="n"/>
      <c r="AR418" s="24" t="n"/>
      <c r="AS418" s="19" t="n"/>
      <c r="AT418" s="22">
        <f>IFERROR(TRIM(INDEX($A418:$AJ418,MATCH(Lists!$L$2,$A$1:$AJ$1,0))&amp;""),"")</f>
        <v/>
      </c>
      <c r="AU418" s="22">
        <f>IF(AT418="","",IFERROR(TRIM(INDEX($A418:$AJ418,MATCH(Lists!$L$3,$A$1:$AJ$1,0))&amp;""),""))</f>
        <v/>
      </c>
      <c r="AV418" s="22">
        <f>IF(AT418="","",LOWER(IFERROR(TRIM(INDEX($A418:$AJ418,MATCH(Lists!$L$4,$A$1:$AJ$1,0))&amp;""),"")))</f>
        <v/>
      </c>
      <c r="AW418" s="22">
        <f>IF(AT418="","",IFERROR(TRIM(INDEX($A418:$AJ418,MATCH(Lists!$L$5,$A$1:$AJ$1,0))&amp;""),""))</f>
        <v/>
      </c>
      <c r="AX418" s="22">
        <f>IF(AT418="","",IFERROR(TRIM(INDEX($A418:$AJ418,MATCH(Lists!$L$6,$A$1:$AJ$1,0))&amp;""),""))</f>
        <v/>
      </c>
      <c r="AY418" s="22">
        <f>IF(AT418="","",IFERROR(TRIM(INDEX($A418:$AJ418,MATCH(Lists!$L$7,$A$1:$AJ$1,0))&amp;""),""))</f>
        <v/>
      </c>
      <c r="AZ418" s="22">
        <f>IF(AT418="","",IFERROR(TRIM(INDEX($A418:$AJ418,MATCH(Lists!$L$8,$A$1:$AJ$1,0))&amp;""),""))</f>
        <v/>
      </c>
      <c r="BA418" s="22">
        <f>IF(AT418="","",IFERROR(TRIM(INDEX($A418:$AJ418,MATCH(Lists!$L$9,$A$1:$AJ$1,0))&amp;""),""))</f>
        <v/>
      </c>
      <c r="BB418" s="22">
        <f>IF(AT418="","",IFERROR(TRIM(INDEX($A418:$AJ418,MATCH(Lists!$L$10,$A$1:$AJ$1,0))&amp;""),""))</f>
        <v/>
      </c>
      <c r="BC418" s="22">
        <f>IF(AT418="","",IFERROR(TRIM(INDEX($A418:$AJ418,MATCH(Lists!$L$11,$A$1:$AJ$1,0))&amp;""),""))</f>
        <v/>
      </c>
      <c r="BD418" s="22">
        <f>IF(AT418="","",IFERROR(TRIM(INDEX($A418:$AJ418,MATCH(Lists!$L$12,$A$1:$AJ$1,0))&amp;""),""))</f>
        <v/>
      </c>
      <c r="BE418" s="23">
        <f>IF(AT418="","",IFERROR(IF(TRIM(INDEX($A418:$AJ418,MATCH(Lists!$L$13,$A$1:$AJ$1,0))&amp;"")="","",IF(ISNUMBER(INDEX($A418:$AJ418,MATCH(Lists!$L$13,$A$1:$AJ$1,0))),INT(INDEX($A418:$AJ418,MATCH(Lists!$L$13,$A$1:$AJ$1,0))),DATE(VALUE(LEFT(INDEX($A418:$AJ418,MATCH(Lists!$L$13,$A$1:$AJ$1,0)),4)),VALUE(MID(INDEX($A418:$AJ418,MATCH(Lists!$L$13,$A$1:$AJ$1,0)),6,2)),VALUE(MID(INDEX($A418:$AJ418,MATCH(Lists!$L$13,$A$1:$AJ$1,0)),9,2))))),""))</f>
        <v/>
      </c>
      <c r="BF418" s="22">
        <f>IF(AT418="","",IFERROR(TRIM(INDEX($A418:$AJ418,MATCH(Lists!$L$14,$A$1:$AJ$1,0))&amp;""),""))</f>
        <v/>
      </c>
      <c r="BG418" s="23">
        <f>IF(AT418="","",IFERROR(IF(ISNUMBER(INDEX($A418:$AJ418,MATCH(Lists!$L$15,$A$1:$AJ$1,0))),INDEX($A418:$AJ418,MATCH(Lists!$L$15,$A$1:$AJ$1,0)),DATE(VALUE(LEFT(IFERROR(TRIM(INDEX($A418:$AJ418,MATCH(Lists!$L$15,$A$1:$AJ$1,0))&amp;""),""),4)),VALUE(MID(IFERROR(TRIM(INDEX($A418:$AJ418,MATCH(Lists!$L$15,$A$1:$AJ$1,0))&amp;""),""),6,2)),VALUE(MID(IFERROR(TRIM(INDEX($A418:$AJ418,MATCH(Lists!$L$15,$A$1:$AJ$1,0))&amp;""),""),9,2)))+TIME(VALUE(MID(IFERROR(TRIM(INDEX($A418:$AJ418,MATCH(Lists!$L$15,$A$1:$AJ$1,0))&amp;""),""),12,2)),VALUE(MID(IFERROR(TRIM(INDEX($A418:$AJ418,MATCH(Lists!$L$15,$A$1:$AJ$1,0))&amp;""),""),15,2)),VALUE(MID(IFERROR(TRIM(INDEX($A418:$AJ418,MATCH(Lists!$L$15,$A$1:$AJ$1,0))&amp;""),""),18,2)))),""))</f>
        <v/>
      </c>
      <c r="BH418" s="22">
        <f>IF(AT418="","",IF(AL418="","New",AL418))</f>
        <v/>
      </c>
      <c r="BI418" s="22">
        <f>IF(AT418="",0,IF(OR(BH418="Hired",BH418="Not now"),0,1))</f>
        <v/>
      </c>
      <c r="BJ418" s="22">
        <f>IF(AT418="","",IF(COUNTIF(AN418:AQ418,"No")&gt;0,"Has a No",IF(COUNTIF(AN418:AQ418,"Yes")=4,"All yes","Still checking")))</f>
        <v/>
      </c>
      <c r="BK418" s="22">
        <f>IF(AT418="","",IF(AND(BH418="New",NOT(ISNUMBER(AM418)),ISNUMBER(BG418)),IF(Pipeline!$M$14-INT(BG418)&gt;Pipeline!$M$15,"Reply due",""),""))</f>
        <v/>
      </c>
      <c r="BL418" s="22">
        <f>IF(AT418="","",IF(AND(ISNUMBER(AM418),ISNUMBER(BG418)),MAX(0,AM418-INT(BG418)),""))</f>
        <v/>
      </c>
      <c r="BM418" s="22">
        <f>IF(BI418=0,0,IF(AND(OR('Shift match'!$B$5="",ISNUMBER(SEARCH('Shift match'!$B$5,AY418))),OR('Shift match'!$B$6="",ISNUMBER(SEARCH('Shift match'!$B$6,BA418)))),1,0))</f>
        <v/>
      </c>
      <c r="BN418" s="22">
        <f>IF(BM418=1,SUM($BM$2:BM418),"")</f>
        <v/>
      </c>
      <c r="BO418" s="22">
        <f>IF(AT418="",0,IF(AX418="",0,IF(COUNTIF($AX$2:AX418,AX418)=1,1,0)))</f>
        <v/>
      </c>
      <c r="BP418" s="22">
        <f>IF(BO418=1,SUM($BO$2:BO418),"")</f>
        <v/>
      </c>
    </row>
    <row r="419">
      <c r="AK419" s="19" t="n"/>
      <c r="AL419" s="24" t="n"/>
      <c r="AM419" s="25" t="n"/>
      <c r="AN419" s="24" t="n"/>
      <c r="AO419" s="24" t="n"/>
      <c r="AP419" s="24" t="n"/>
      <c r="AQ419" s="24" t="n"/>
      <c r="AR419" s="24" t="n"/>
      <c r="AS419" s="19" t="n"/>
      <c r="AT419" s="22">
        <f>IFERROR(TRIM(INDEX($A419:$AJ419,MATCH(Lists!$L$2,$A$1:$AJ$1,0))&amp;""),"")</f>
        <v/>
      </c>
      <c r="AU419" s="22">
        <f>IF(AT419="","",IFERROR(TRIM(INDEX($A419:$AJ419,MATCH(Lists!$L$3,$A$1:$AJ$1,0))&amp;""),""))</f>
        <v/>
      </c>
      <c r="AV419" s="22">
        <f>IF(AT419="","",LOWER(IFERROR(TRIM(INDEX($A419:$AJ419,MATCH(Lists!$L$4,$A$1:$AJ$1,0))&amp;""),"")))</f>
        <v/>
      </c>
      <c r="AW419" s="22">
        <f>IF(AT419="","",IFERROR(TRIM(INDEX($A419:$AJ419,MATCH(Lists!$L$5,$A$1:$AJ$1,0))&amp;""),""))</f>
        <v/>
      </c>
      <c r="AX419" s="22">
        <f>IF(AT419="","",IFERROR(TRIM(INDEX($A419:$AJ419,MATCH(Lists!$L$6,$A$1:$AJ$1,0))&amp;""),""))</f>
        <v/>
      </c>
      <c r="AY419" s="22">
        <f>IF(AT419="","",IFERROR(TRIM(INDEX($A419:$AJ419,MATCH(Lists!$L$7,$A$1:$AJ$1,0))&amp;""),""))</f>
        <v/>
      </c>
      <c r="AZ419" s="22">
        <f>IF(AT419="","",IFERROR(TRIM(INDEX($A419:$AJ419,MATCH(Lists!$L$8,$A$1:$AJ$1,0))&amp;""),""))</f>
        <v/>
      </c>
      <c r="BA419" s="22">
        <f>IF(AT419="","",IFERROR(TRIM(INDEX($A419:$AJ419,MATCH(Lists!$L$9,$A$1:$AJ$1,0))&amp;""),""))</f>
        <v/>
      </c>
      <c r="BB419" s="22">
        <f>IF(AT419="","",IFERROR(TRIM(INDEX($A419:$AJ419,MATCH(Lists!$L$10,$A$1:$AJ$1,0))&amp;""),""))</f>
        <v/>
      </c>
      <c r="BC419" s="22">
        <f>IF(AT419="","",IFERROR(TRIM(INDEX($A419:$AJ419,MATCH(Lists!$L$11,$A$1:$AJ$1,0))&amp;""),""))</f>
        <v/>
      </c>
      <c r="BD419" s="22">
        <f>IF(AT419="","",IFERROR(TRIM(INDEX($A419:$AJ419,MATCH(Lists!$L$12,$A$1:$AJ$1,0))&amp;""),""))</f>
        <v/>
      </c>
      <c r="BE419" s="23">
        <f>IF(AT419="","",IFERROR(IF(TRIM(INDEX($A419:$AJ419,MATCH(Lists!$L$13,$A$1:$AJ$1,0))&amp;"")="","",IF(ISNUMBER(INDEX($A419:$AJ419,MATCH(Lists!$L$13,$A$1:$AJ$1,0))),INT(INDEX($A419:$AJ419,MATCH(Lists!$L$13,$A$1:$AJ$1,0))),DATE(VALUE(LEFT(INDEX($A419:$AJ419,MATCH(Lists!$L$13,$A$1:$AJ$1,0)),4)),VALUE(MID(INDEX($A419:$AJ419,MATCH(Lists!$L$13,$A$1:$AJ$1,0)),6,2)),VALUE(MID(INDEX($A419:$AJ419,MATCH(Lists!$L$13,$A$1:$AJ$1,0)),9,2))))),""))</f>
        <v/>
      </c>
      <c r="BF419" s="22">
        <f>IF(AT419="","",IFERROR(TRIM(INDEX($A419:$AJ419,MATCH(Lists!$L$14,$A$1:$AJ$1,0))&amp;""),""))</f>
        <v/>
      </c>
      <c r="BG419" s="23">
        <f>IF(AT419="","",IFERROR(IF(ISNUMBER(INDEX($A419:$AJ419,MATCH(Lists!$L$15,$A$1:$AJ$1,0))),INDEX($A419:$AJ419,MATCH(Lists!$L$15,$A$1:$AJ$1,0)),DATE(VALUE(LEFT(IFERROR(TRIM(INDEX($A419:$AJ419,MATCH(Lists!$L$15,$A$1:$AJ$1,0))&amp;""),""),4)),VALUE(MID(IFERROR(TRIM(INDEX($A419:$AJ419,MATCH(Lists!$L$15,$A$1:$AJ$1,0))&amp;""),""),6,2)),VALUE(MID(IFERROR(TRIM(INDEX($A419:$AJ419,MATCH(Lists!$L$15,$A$1:$AJ$1,0))&amp;""),""),9,2)))+TIME(VALUE(MID(IFERROR(TRIM(INDEX($A419:$AJ419,MATCH(Lists!$L$15,$A$1:$AJ$1,0))&amp;""),""),12,2)),VALUE(MID(IFERROR(TRIM(INDEX($A419:$AJ419,MATCH(Lists!$L$15,$A$1:$AJ$1,0))&amp;""),""),15,2)),VALUE(MID(IFERROR(TRIM(INDEX($A419:$AJ419,MATCH(Lists!$L$15,$A$1:$AJ$1,0))&amp;""),""),18,2)))),""))</f>
        <v/>
      </c>
      <c r="BH419" s="22">
        <f>IF(AT419="","",IF(AL419="","New",AL419))</f>
        <v/>
      </c>
      <c r="BI419" s="22">
        <f>IF(AT419="",0,IF(OR(BH419="Hired",BH419="Not now"),0,1))</f>
        <v/>
      </c>
      <c r="BJ419" s="22">
        <f>IF(AT419="","",IF(COUNTIF(AN419:AQ419,"No")&gt;0,"Has a No",IF(COUNTIF(AN419:AQ419,"Yes")=4,"All yes","Still checking")))</f>
        <v/>
      </c>
      <c r="BK419" s="22">
        <f>IF(AT419="","",IF(AND(BH419="New",NOT(ISNUMBER(AM419)),ISNUMBER(BG419)),IF(Pipeline!$M$14-INT(BG419)&gt;Pipeline!$M$15,"Reply due",""),""))</f>
        <v/>
      </c>
      <c r="BL419" s="22">
        <f>IF(AT419="","",IF(AND(ISNUMBER(AM419),ISNUMBER(BG419)),MAX(0,AM419-INT(BG419)),""))</f>
        <v/>
      </c>
      <c r="BM419" s="22">
        <f>IF(BI419=0,0,IF(AND(OR('Shift match'!$B$5="",ISNUMBER(SEARCH('Shift match'!$B$5,AY419))),OR('Shift match'!$B$6="",ISNUMBER(SEARCH('Shift match'!$B$6,BA419)))),1,0))</f>
        <v/>
      </c>
      <c r="BN419" s="22">
        <f>IF(BM419=1,SUM($BM$2:BM419),"")</f>
        <v/>
      </c>
      <c r="BO419" s="22">
        <f>IF(AT419="",0,IF(AX419="",0,IF(COUNTIF($AX$2:AX419,AX419)=1,1,0)))</f>
        <v/>
      </c>
      <c r="BP419" s="22">
        <f>IF(BO419=1,SUM($BO$2:BO419),"")</f>
        <v/>
      </c>
    </row>
    <row r="420">
      <c r="AK420" s="19" t="n"/>
      <c r="AL420" s="24" t="n"/>
      <c r="AM420" s="25" t="n"/>
      <c r="AN420" s="24" t="n"/>
      <c r="AO420" s="24" t="n"/>
      <c r="AP420" s="24" t="n"/>
      <c r="AQ420" s="24" t="n"/>
      <c r="AR420" s="24" t="n"/>
      <c r="AS420" s="19" t="n"/>
      <c r="AT420" s="22">
        <f>IFERROR(TRIM(INDEX($A420:$AJ420,MATCH(Lists!$L$2,$A$1:$AJ$1,0))&amp;""),"")</f>
        <v/>
      </c>
      <c r="AU420" s="22">
        <f>IF(AT420="","",IFERROR(TRIM(INDEX($A420:$AJ420,MATCH(Lists!$L$3,$A$1:$AJ$1,0))&amp;""),""))</f>
        <v/>
      </c>
      <c r="AV420" s="22">
        <f>IF(AT420="","",LOWER(IFERROR(TRIM(INDEX($A420:$AJ420,MATCH(Lists!$L$4,$A$1:$AJ$1,0))&amp;""),"")))</f>
        <v/>
      </c>
      <c r="AW420" s="22">
        <f>IF(AT420="","",IFERROR(TRIM(INDEX($A420:$AJ420,MATCH(Lists!$L$5,$A$1:$AJ$1,0))&amp;""),""))</f>
        <v/>
      </c>
      <c r="AX420" s="22">
        <f>IF(AT420="","",IFERROR(TRIM(INDEX($A420:$AJ420,MATCH(Lists!$L$6,$A$1:$AJ$1,0))&amp;""),""))</f>
        <v/>
      </c>
      <c r="AY420" s="22">
        <f>IF(AT420="","",IFERROR(TRIM(INDEX($A420:$AJ420,MATCH(Lists!$L$7,$A$1:$AJ$1,0))&amp;""),""))</f>
        <v/>
      </c>
      <c r="AZ420" s="22">
        <f>IF(AT420="","",IFERROR(TRIM(INDEX($A420:$AJ420,MATCH(Lists!$L$8,$A$1:$AJ$1,0))&amp;""),""))</f>
        <v/>
      </c>
      <c r="BA420" s="22">
        <f>IF(AT420="","",IFERROR(TRIM(INDEX($A420:$AJ420,MATCH(Lists!$L$9,$A$1:$AJ$1,0))&amp;""),""))</f>
        <v/>
      </c>
      <c r="BB420" s="22">
        <f>IF(AT420="","",IFERROR(TRIM(INDEX($A420:$AJ420,MATCH(Lists!$L$10,$A$1:$AJ$1,0))&amp;""),""))</f>
        <v/>
      </c>
      <c r="BC420" s="22">
        <f>IF(AT420="","",IFERROR(TRIM(INDEX($A420:$AJ420,MATCH(Lists!$L$11,$A$1:$AJ$1,0))&amp;""),""))</f>
        <v/>
      </c>
      <c r="BD420" s="22">
        <f>IF(AT420="","",IFERROR(TRIM(INDEX($A420:$AJ420,MATCH(Lists!$L$12,$A$1:$AJ$1,0))&amp;""),""))</f>
        <v/>
      </c>
      <c r="BE420" s="23">
        <f>IF(AT420="","",IFERROR(IF(TRIM(INDEX($A420:$AJ420,MATCH(Lists!$L$13,$A$1:$AJ$1,0))&amp;"")="","",IF(ISNUMBER(INDEX($A420:$AJ420,MATCH(Lists!$L$13,$A$1:$AJ$1,0))),INT(INDEX($A420:$AJ420,MATCH(Lists!$L$13,$A$1:$AJ$1,0))),DATE(VALUE(LEFT(INDEX($A420:$AJ420,MATCH(Lists!$L$13,$A$1:$AJ$1,0)),4)),VALUE(MID(INDEX($A420:$AJ420,MATCH(Lists!$L$13,$A$1:$AJ$1,0)),6,2)),VALUE(MID(INDEX($A420:$AJ420,MATCH(Lists!$L$13,$A$1:$AJ$1,0)),9,2))))),""))</f>
        <v/>
      </c>
      <c r="BF420" s="22">
        <f>IF(AT420="","",IFERROR(TRIM(INDEX($A420:$AJ420,MATCH(Lists!$L$14,$A$1:$AJ$1,0))&amp;""),""))</f>
        <v/>
      </c>
      <c r="BG420" s="23">
        <f>IF(AT420="","",IFERROR(IF(ISNUMBER(INDEX($A420:$AJ420,MATCH(Lists!$L$15,$A$1:$AJ$1,0))),INDEX($A420:$AJ420,MATCH(Lists!$L$15,$A$1:$AJ$1,0)),DATE(VALUE(LEFT(IFERROR(TRIM(INDEX($A420:$AJ420,MATCH(Lists!$L$15,$A$1:$AJ$1,0))&amp;""),""),4)),VALUE(MID(IFERROR(TRIM(INDEX($A420:$AJ420,MATCH(Lists!$L$15,$A$1:$AJ$1,0))&amp;""),""),6,2)),VALUE(MID(IFERROR(TRIM(INDEX($A420:$AJ420,MATCH(Lists!$L$15,$A$1:$AJ$1,0))&amp;""),""),9,2)))+TIME(VALUE(MID(IFERROR(TRIM(INDEX($A420:$AJ420,MATCH(Lists!$L$15,$A$1:$AJ$1,0))&amp;""),""),12,2)),VALUE(MID(IFERROR(TRIM(INDEX($A420:$AJ420,MATCH(Lists!$L$15,$A$1:$AJ$1,0))&amp;""),""),15,2)),VALUE(MID(IFERROR(TRIM(INDEX($A420:$AJ420,MATCH(Lists!$L$15,$A$1:$AJ$1,0))&amp;""),""),18,2)))),""))</f>
        <v/>
      </c>
      <c r="BH420" s="22">
        <f>IF(AT420="","",IF(AL420="","New",AL420))</f>
        <v/>
      </c>
      <c r="BI420" s="22">
        <f>IF(AT420="",0,IF(OR(BH420="Hired",BH420="Not now"),0,1))</f>
        <v/>
      </c>
      <c r="BJ420" s="22">
        <f>IF(AT420="","",IF(COUNTIF(AN420:AQ420,"No")&gt;0,"Has a No",IF(COUNTIF(AN420:AQ420,"Yes")=4,"All yes","Still checking")))</f>
        <v/>
      </c>
      <c r="BK420" s="22">
        <f>IF(AT420="","",IF(AND(BH420="New",NOT(ISNUMBER(AM420)),ISNUMBER(BG420)),IF(Pipeline!$M$14-INT(BG420)&gt;Pipeline!$M$15,"Reply due",""),""))</f>
        <v/>
      </c>
      <c r="BL420" s="22">
        <f>IF(AT420="","",IF(AND(ISNUMBER(AM420),ISNUMBER(BG420)),MAX(0,AM420-INT(BG420)),""))</f>
        <v/>
      </c>
      <c r="BM420" s="22">
        <f>IF(BI420=0,0,IF(AND(OR('Shift match'!$B$5="",ISNUMBER(SEARCH('Shift match'!$B$5,AY420))),OR('Shift match'!$B$6="",ISNUMBER(SEARCH('Shift match'!$B$6,BA420)))),1,0))</f>
        <v/>
      </c>
      <c r="BN420" s="22">
        <f>IF(BM420=1,SUM($BM$2:BM420),"")</f>
        <v/>
      </c>
      <c r="BO420" s="22">
        <f>IF(AT420="",0,IF(AX420="",0,IF(COUNTIF($AX$2:AX420,AX420)=1,1,0)))</f>
        <v/>
      </c>
      <c r="BP420" s="22">
        <f>IF(BO420=1,SUM($BO$2:BO420),"")</f>
        <v/>
      </c>
    </row>
    <row r="421">
      <c r="AK421" s="19" t="n"/>
      <c r="AL421" s="24" t="n"/>
      <c r="AM421" s="25" t="n"/>
      <c r="AN421" s="24" t="n"/>
      <c r="AO421" s="24" t="n"/>
      <c r="AP421" s="24" t="n"/>
      <c r="AQ421" s="24" t="n"/>
      <c r="AR421" s="24" t="n"/>
      <c r="AS421" s="19" t="n"/>
      <c r="AT421" s="22">
        <f>IFERROR(TRIM(INDEX($A421:$AJ421,MATCH(Lists!$L$2,$A$1:$AJ$1,0))&amp;""),"")</f>
        <v/>
      </c>
      <c r="AU421" s="22">
        <f>IF(AT421="","",IFERROR(TRIM(INDEX($A421:$AJ421,MATCH(Lists!$L$3,$A$1:$AJ$1,0))&amp;""),""))</f>
        <v/>
      </c>
      <c r="AV421" s="22">
        <f>IF(AT421="","",LOWER(IFERROR(TRIM(INDEX($A421:$AJ421,MATCH(Lists!$L$4,$A$1:$AJ$1,0))&amp;""),"")))</f>
        <v/>
      </c>
      <c r="AW421" s="22">
        <f>IF(AT421="","",IFERROR(TRIM(INDEX($A421:$AJ421,MATCH(Lists!$L$5,$A$1:$AJ$1,0))&amp;""),""))</f>
        <v/>
      </c>
      <c r="AX421" s="22">
        <f>IF(AT421="","",IFERROR(TRIM(INDEX($A421:$AJ421,MATCH(Lists!$L$6,$A$1:$AJ$1,0))&amp;""),""))</f>
        <v/>
      </c>
      <c r="AY421" s="22">
        <f>IF(AT421="","",IFERROR(TRIM(INDEX($A421:$AJ421,MATCH(Lists!$L$7,$A$1:$AJ$1,0))&amp;""),""))</f>
        <v/>
      </c>
      <c r="AZ421" s="22">
        <f>IF(AT421="","",IFERROR(TRIM(INDEX($A421:$AJ421,MATCH(Lists!$L$8,$A$1:$AJ$1,0))&amp;""),""))</f>
        <v/>
      </c>
      <c r="BA421" s="22">
        <f>IF(AT421="","",IFERROR(TRIM(INDEX($A421:$AJ421,MATCH(Lists!$L$9,$A$1:$AJ$1,0))&amp;""),""))</f>
        <v/>
      </c>
      <c r="BB421" s="22">
        <f>IF(AT421="","",IFERROR(TRIM(INDEX($A421:$AJ421,MATCH(Lists!$L$10,$A$1:$AJ$1,0))&amp;""),""))</f>
        <v/>
      </c>
      <c r="BC421" s="22">
        <f>IF(AT421="","",IFERROR(TRIM(INDEX($A421:$AJ421,MATCH(Lists!$L$11,$A$1:$AJ$1,0))&amp;""),""))</f>
        <v/>
      </c>
      <c r="BD421" s="22">
        <f>IF(AT421="","",IFERROR(TRIM(INDEX($A421:$AJ421,MATCH(Lists!$L$12,$A$1:$AJ$1,0))&amp;""),""))</f>
        <v/>
      </c>
      <c r="BE421" s="23">
        <f>IF(AT421="","",IFERROR(IF(TRIM(INDEX($A421:$AJ421,MATCH(Lists!$L$13,$A$1:$AJ$1,0))&amp;"")="","",IF(ISNUMBER(INDEX($A421:$AJ421,MATCH(Lists!$L$13,$A$1:$AJ$1,0))),INT(INDEX($A421:$AJ421,MATCH(Lists!$L$13,$A$1:$AJ$1,0))),DATE(VALUE(LEFT(INDEX($A421:$AJ421,MATCH(Lists!$L$13,$A$1:$AJ$1,0)),4)),VALUE(MID(INDEX($A421:$AJ421,MATCH(Lists!$L$13,$A$1:$AJ$1,0)),6,2)),VALUE(MID(INDEX($A421:$AJ421,MATCH(Lists!$L$13,$A$1:$AJ$1,0)),9,2))))),""))</f>
        <v/>
      </c>
      <c r="BF421" s="22">
        <f>IF(AT421="","",IFERROR(TRIM(INDEX($A421:$AJ421,MATCH(Lists!$L$14,$A$1:$AJ$1,0))&amp;""),""))</f>
        <v/>
      </c>
      <c r="BG421" s="23">
        <f>IF(AT421="","",IFERROR(IF(ISNUMBER(INDEX($A421:$AJ421,MATCH(Lists!$L$15,$A$1:$AJ$1,0))),INDEX($A421:$AJ421,MATCH(Lists!$L$15,$A$1:$AJ$1,0)),DATE(VALUE(LEFT(IFERROR(TRIM(INDEX($A421:$AJ421,MATCH(Lists!$L$15,$A$1:$AJ$1,0))&amp;""),""),4)),VALUE(MID(IFERROR(TRIM(INDEX($A421:$AJ421,MATCH(Lists!$L$15,$A$1:$AJ$1,0))&amp;""),""),6,2)),VALUE(MID(IFERROR(TRIM(INDEX($A421:$AJ421,MATCH(Lists!$L$15,$A$1:$AJ$1,0))&amp;""),""),9,2)))+TIME(VALUE(MID(IFERROR(TRIM(INDEX($A421:$AJ421,MATCH(Lists!$L$15,$A$1:$AJ$1,0))&amp;""),""),12,2)),VALUE(MID(IFERROR(TRIM(INDEX($A421:$AJ421,MATCH(Lists!$L$15,$A$1:$AJ$1,0))&amp;""),""),15,2)),VALUE(MID(IFERROR(TRIM(INDEX($A421:$AJ421,MATCH(Lists!$L$15,$A$1:$AJ$1,0))&amp;""),""),18,2)))),""))</f>
        <v/>
      </c>
      <c r="BH421" s="22">
        <f>IF(AT421="","",IF(AL421="","New",AL421))</f>
        <v/>
      </c>
      <c r="BI421" s="22">
        <f>IF(AT421="",0,IF(OR(BH421="Hired",BH421="Not now"),0,1))</f>
        <v/>
      </c>
      <c r="BJ421" s="22">
        <f>IF(AT421="","",IF(COUNTIF(AN421:AQ421,"No")&gt;0,"Has a No",IF(COUNTIF(AN421:AQ421,"Yes")=4,"All yes","Still checking")))</f>
        <v/>
      </c>
      <c r="BK421" s="22">
        <f>IF(AT421="","",IF(AND(BH421="New",NOT(ISNUMBER(AM421)),ISNUMBER(BG421)),IF(Pipeline!$M$14-INT(BG421)&gt;Pipeline!$M$15,"Reply due",""),""))</f>
        <v/>
      </c>
      <c r="BL421" s="22">
        <f>IF(AT421="","",IF(AND(ISNUMBER(AM421),ISNUMBER(BG421)),MAX(0,AM421-INT(BG421)),""))</f>
        <v/>
      </c>
      <c r="BM421" s="22">
        <f>IF(BI421=0,0,IF(AND(OR('Shift match'!$B$5="",ISNUMBER(SEARCH('Shift match'!$B$5,AY421))),OR('Shift match'!$B$6="",ISNUMBER(SEARCH('Shift match'!$B$6,BA421)))),1,0))</f>
        <v/>
      </c>
      <c r="BN421" s="22">
        <f>IF(BM421=1,SUM($BM$2:BM421),"")</f>
        <v/>
      </c>
      <c r="BO421" s="22">
        <f>IF(AT421="",0,IF(AX421="",0,IF(COUNTIF($AX$2:AX421,AX421)=1,1,0)))</f>
        <v/>
      </c>
      <c r="BP421" s="22">
        <f>IF(BO421=1,SUM($BO$2:BO421),"")</f>
        <v/>
      </c>
    </row>
    <row r="422">
      <c r="AK422" s="19" t="n"/>
      <c r="AL422" s="24" t="n"/>
      <c r="AM422" s="25" t="n"/>
      <c r="AN422" s="24" t="n"/>
      <c r="AO422" s="24" t="n"/>
      <c r="AP422" s="24" t="n"/>
      <c r="AQ422" s="24" t="n"/>
      <c r="AR422" s="24" t="n"/>
      <c r="AS422" s="19" t="n"/>
      <c r="AT422" s="22">
        <f>IFERROR(TRIM(INDEX($A422:$AJ422,MATCH(Lists!$L$2,$A$1:$AJ$1,0))&amp;""),"")</f>
        <v/>
      </c>
      <c r="AU422" s="22">
        <f>IF(AT422="","",IFERROR(TRIM(INDEX($A422:$AJ422,MATCH(Lists!$L$3,$A$1:$AJ$1,0))&amp;""),""))</f>
        <v/>
      </c>
      <c r="AV422" s="22">
        <f>IF(AT422="","",LOWER(IFERROR(TRIM(INDEX($A422:$AJ422,MATCH(Lists!$L$4,$A$1:$AJ$1,0))&amp;""),"")))</f>
        <v/>
      </c>
      <c r="AW422" s="22">
        <f>IF(AT422="","",IFERROR(TRIM(INDEX($A422:$AJ422,MATCH(Lists!$L$5,$A$1:$AJ$1,0))&amp;""),""))</f>
        <v/>
      </c>
      <c r="AX422" s="22">
        <f>IF(AT422="","",IFERROR(TRIM(INDEX($A422:$AJ422,MATCH(Lists!$L$6,$A$1:$AJ$1,0))&amp;""),""))</f>
        <v/>
      </c>
      <c r="AY422" s="22">
        <f>IF(AT422="","",IFERROR(TRIM(INDEX($A422:$AJ422,MATCH(Lists!$L$7,$A$1:$AJ$1,0))&amp;""),""))</f>
        <v/>
      </c>
      <c r="AZ422" s="22">
        <f>IF(AT422="","",IFERROR(TRIM(INDEX($A422:$AJ422,MATCH(Lists!$L$8,$A$1:$AJ$1,0))&amp;""),""))</f>
        <v/>
      </c>
      <c r="BA422" s="22">
        <f>IF(AT422="","",IFERROR(TRIM(INDEX($A422:$AJ422,MATCH(Lists!$L$9,$A$1:$AJ$1,0))&amp;""),""))</f>
        <v/>
      </c>
      <c r="BB422" s="22">
        <f>IF(AT422="","",IFERROR(TRIM(INDEX($A422:$AJ422,MATCH(Lists!$L$10,$A$1:$AJ$1,0))&amp;""),""))</f>
        <v/>
      </c>
      <c r="BC422" s="22">
        <f>IF(AT422="","",IFERROR(TRIM(INDEX($A422:$AJ422,MATCH(Lists!$L$11,$A$1:$AJ$1,0))&amp;""),""))</f>
        <v/>
      </c>
      <c r="BD422" s="22">
        <f>IF(AT422="","",IFERROR(TRIM(INDEX($A422:$AJ422,MATCH(Lists!$L$12,$A$1:$AJ$1,0))&amp;""),""))</f>
        <v/>
      </c>
      <c r="BE422" s="23">
        <f>IF(AT422="","",IFERROR(IF(TRIM(INDEX($A422:$AJ422,MATCH(Lists!$L$13,$A$1:$AJ$1,0))&amp;"")="","",IF(ISNUMBER(INDEX($A422:$AJ422,MATCH(Lists!$L$13,$A$1:$AJ$1,0))),INT(INDEX($A422:$AJ422,MATCH(Lists!$L$13,$A$1:$AJ$1,0))),DATE(VALUE(LEFT(INDEX($A422:$AJ422,MATCH(Lists!$L$13,$A$1:$AJ$1,0)),4)),VALUE(MID(INDEX($A422:$AJ422,MATCH(Lists!$L$13,$A$1:$AJ$1,0)),6,2)),VALUE(MID(INDEX($A422:$AJ422,MATCH(Lists!$L$13,$A$1:$AJ$1,0)),9,2))))),""))</f>
        <v/>
      </c>
      <c r="BF422" s="22">
        <f>IF(AT422="","",IFERROR(TRIM(INDEX($A422:$AJ422,MATCH(Lists!$L$14,$A$1:$AJ$1,0))&amp;""),""))</f>
        <v/>
      </c>
      <c r="BG422" s="23">
        <f>IF(AT422="","",IFERROR(IF(ISNUMBER(INDEX($A422:$AJ422,MATCH(Lists!$L$15,$A$1:$AJ$1,0))),INDEX($A422:$AJ422,MATCH(Lists!$L$15,$A$1:$AJ$1,0)),DATE(VALUE(LEFT(IFERROR(TRIM(INDEX($A422:$AJ422,MATCH(Lists!$L$15,$A$1:$AJ$1,0))&amp;""),""),4)),VALUE(MID(IFERROR(TRIM(INDEX($A422:$AJ422,MATCH(Lists!$L$15,$A$1:$AJ$1,0))&amp;""),""),6,2)),VALUE(MID(IFERROR(TRIM(INDEX($A422:$AJ422,MATCH(Lists!$L$15,$A$1:$AJ$1,0))&amp;""),""),9,2)))+TIME(VALUE(MID(IFERROR(TRIM(INDEX($A422:$AJ422,MATCH(Lists!$L$15,$A$1:$AJ$1,0))&amp;""),""),12,2)),VALUE(MID(IFERROR(TRIM(INDEX($A422:$AJ422,MATCH(Lists!$L$15,$A$1:$AJ$1,0))&amp;""),""),15,2)),VALUE(MID(IFERROR(TRIM(INDEX($A422:$AJ422,MATCH(Lists!$L$15,$A$1:$AJ$1,0))&amp;""),""),18,2)))),""))</f>
        <v/>
      </c>
      <c r="BH422" s="22">
        <f>IF(AT422="","",IF(AL422="","New",AL422))</f>
        <v/>
      </c>
      <c r="BI422" s="22">
        <f>IF(AT422="",0,IF(OR(BH422="Hired",BH422="Not now"),0,1))</f>
        <v/>
      </c>
      <c r="BJ422" s="22">
        <f>IF(AT422="","",IF(COUNTIF(AN422:AQ422,"No")&gt;0,"Has a No",IF(COUNTIF(AN422:AQ422,"Yes")=4,"All yes","Still checking")))</f>
        <v/>
      </c>
      <c r="BK422" s="22">
        <f>IF(AT422="","",IF(AND(BH422="New",NOT(ISNUMBER(AM422)),ISNUMBER(BG422)),IF(Pipeline!$M$14-INT(BG422)&gt;Pipeline!$M$15,"Reply due",""),""))</f>
        <v/>
      </c>
      <c r="BL422" s="22">
        <f>IF(AT422="","",IF(AND(ISNUMBER(AM422),ISNUMBER(BG422)),MAX(0,AM422-INT(BG422)),""))</f>
        <v/>
      </c>
      <c r="BM422" s="22">
        <f>IF(BI422=0,0,IF(AND(OR('Shift match'!$B$5="",ISNUMBER(SEARCH('Shift match'!$B$5,AY422))),OR('Shift match'!$B$6="",ISNUMBER(SEARCH('Shift match'!$B$6,BA422)))),1,0))</f>
        <v/>
      </c>
      <c r="BN422" s="22">
        <f>IF(BM422=1,SUM($BM$2:BM422),"")</f>
        <v/>
      </c>
      <c r="BO422" s="22">
        <f>IF(AT422="",0,IF(AX422="",0,IF(COUNTIF($AX$2:AX422,AX422)=1,1,0)))</f>
        <v/>
      </c>
      <c r="BP422" s="22">
        <f>IF(BO422=1,SUM($BO$2:BO422),"")</f>
        <v/>
      </c>
    </row>
    <row r="423">
      <c r="AK423" s="19" t="n"/>
      <c r="AL423" s="24" t="n"/>
      <c r="AM423" s="25" t="n"/>
      <c r="AN423" s="24" t="n"/>
      <c r="AO423" s="24" t="n"/>
      <c r="AP423" s="24" t="n"/>
      <c r="AQ423" s="24" t="n"/>
      <c r="AR423" s="24" t="n"/>
      <c r="AS423" s="19" t="n"/>
      <c r="AT423" s="22">
        <f>IFERROR(TRIM(INDEX($A423:$AJ423,MATCH(Lists!$L$2,$A$1:$AJ$1,0))&amp;""),"")</f>
        <v/>
      </c>
      <c r="AU423" s="22">
        <f>IF(AT423="","",IFERROR(TRIM(INDEX($A423:$AJ423,MATCH(Lists!$L$3,$A$1:$AJ$1,0))&amp;""),""))</f>
        <v/>
      </c>
      <c r="AV423" s="22">
        <f>IF(AT423="","",LOWER(IFERROR(TRIM(INDEX($A423:$AJ423,MATCH(Lists!$L$4,$A$1:$AJ$1,0))&amp;""),"")))</f>
        <v/>
      </c>
      <c r="AW423" s="22">
        <f>IF(AT423="","",IFERROR(TRIM(INDEX($A423:$AJ423,MATCH(Lists!$L$5,$A$1:$AJ$1,0))&amp;""),""))</f>
        <v/>
      </c>
      <c r="AX423" s="22">
        <f>IF(AT423="","",IFERROR(TRIM(INDEX($A423:$AJ423,MATCH(Lists!$L$6,$A$1:$AJ$1,0))&amp;""),""))</f>
        <v/>
      </c>
      <c r="AY423" s="22">
        <f>IF(AT423="","",IFERROR(TRIM(INDEX($A423:$AJ423,MATCH(Lists!$L$7,$A$1:$AJ$1,0))&amp;""),""))</f>
        <v/>
      </c>
      <c r="AZ423" s="22">
        <f>IF(AT423="","",IFERROR(TRIM(INDEX($A423:$AJ423,MATCH(Lists!$L$8,$A$1:$AJ$1,0))&amp;""),""))</f>
        <v/>
      </c>
      <c r="BA423" s="22">
        <f>IF(AT423="","",IFERROR(TRIM(INDEX($A423:$AJ423,MATCH(Lists!$L$9,$A$1:$AJ$1,0))&amp;""),""))</f>
        <v/>
      </c>
      <c r="BB423" s="22">
        <f>IF(AT423="","",IFERROR(TRIM(INDEX($A423:$AJ423,MATCH(Lists!$L$10,$A$1:$AJ$1,0))&amp;""),""))</f>
        <v/>
      </c>
      <c r="BC423" s="22">
        <f>IF(AT423="","",IFERROR(TRIM(INDEX($A423:$AJ423,MATCH(Lists!$L$11,$A$1:$AJ$1,0))&amp;""),""))</f>
        <v/>
      </c>
      <c r="BD423" s="22">
        <f>IF(AT423="","",IFERROR(TRIM(INDEX($A423:$AJ423,MATCH(Lists!$L$12,$A$1:$AJ$1,0))&amp;""),""))</f>
        <v/>
      </c>
      <c r="BE423" s="23">
        <f>IF(AT423="","",IFERROR(IF(TRIM(INDEX($A423:$AJ423,MATCH(Lists!$L$13,$A$1:$AJ$1,0))&amp;"")="","",IF(ISNUMBER(INDEX($A423:$AJ423,MATCH(Lists!$L$13,$A$1:$AJ$1,0))),INT(INDEX($A423:$AJ423,MATCH(Lists!$L$13,$A$1:$AJ$1,0))),DATE(VALUE(LEFT(INDEX($A423:$AJ423,MATCH(Lists!$L$13,$A$1:$AJ$1,0)),4)),VALUE(MID(INDEX($A423:$AJ423,MATCH(Lists!$L$13,$A$1:$AJ$1,0)),6,2)),VALUE(MID(INDEX($A423:$AJ423,MATCH(Lists!$L$13,$A$1:$AJ$1,0)),9,2))))),""))</f>
        <v/>
      </c>
      <c r="BF423" s="22">
        <f>IF(AT423="","",IFERROR(TRIM(INDEX($A423:$AJ423,MATCH(Lists!$L$14,$A$1:$AJ$1,0))&amp;""),""))</f>
        <v/>
      </c>
      <c r="BG423" s="23">
        <f>IF(AT423="","",IFERROR(IF(ISNUMBER(INDEX($A423:$AJ423,MATCH(Lists!$L$15,$A$1:$AJ$1,0))),INDEX($A423:$AJ423,MATCH(Lists!$L$15,$A$1:$AJ$1,0)),DATE(VALUE(LEFT(IFERROR(TRIM(INDEX($A423:$AJ423,MATCH(Lists!$L$15,$A$1:$AJ$1,0))&amp;""),""),4)),VALUE(MID(IFERROR(TRIM(INDEX($A423:$AJ423,MATCH(Lists!$L$15,$A$1:$AJ$1,0))&amp;""),""),6,2)),VALUE(MID(IFERROR(TRIM(INDEX($A423:$AJ423,MATCH(Lists!$L$15,$A$1:$AJ$1,0))&amp;""),""),9,2)))+TIME(VALUE(MID(IFERROR(TRIM(INDEX($A423:$AJ423,MATCH(Lists!$L$15,$A$1:$AJ$1,0))&amp;""),""),12,2)),VALUE(MID(IFERROR(TRIM(INDEX($A423:$AJ423,MATCH(Lists!$L$15,$A$1:$AJ$1,0))&amp;""),""),15,2)),VALUE(MID(IFERROR(TRIM(INDEX($A423:$AJ423,MATCH(Lists!$L$15,$A$1:$AJ$1,0))&amp;""),""),18,2)))),""))</f>
        <v/>
      </c>
      <c r="BH423" s="22">
        <f>IF(AT423="","",IF(AL423="","New",AL423))</f>
        <v/>
      </c>
      <c r="BI423" s="22">
        <f>IF(AT423="",0,IF(OR(BH423="Hired",BH423="Not now"),0,1))</f>
        <v/>
      </c>
      <c r="BJ423" s="22">
        <f>IF(AT423="","",IF(COUNTIF(AN423:AQ423,"No")&gt;0,"Has a No",IF(COUNTIF(AN423:AQ423,"Yes")=4,"All yes","Still checking")))</f>
        <v/>
      </c>
      <c r="BK423" s="22">
        <f>IF(AT423="","",IF(AND(BH423="New",NOT(ISNUMBER(AM423)),ISNUMBER(BG423)),IF(Pipeline!$M$14-INT(BG423)&gt;Pipeline!$M$15,"Reply due",""),""))</f>
        <v/>
      </c>
      <c r="BL423" s="22">
        <f>IF(AT423="","",IF(AND(ISNUMBER(AM423),ISNUMBER(BG423)),MAX(0,AM423-INT(BG423)),""))</f>
        <v/>
      </c>
      <c r="BM423" s="22">
        <f>IF(BI423=0,0,IF(AND(OR('Shift match'!$B$5="",ISNUMBER(SEARCH('Shift match'!$B$5,AY423))),OR('Shift match'!$B$6="",ISNUMBER(SEARCH('Shift match'!$B$6,BA423)))),1,0))</f>
        <v/>
      </c>
      <c r="BN423" s="22">
        <f>IF(BM423=1,SUM($BM$2:BM423),"")</f>
        <v/>
      </c>
      <c r="BO423" s="22">
        <f>IF(AT423="",0,IF(AX423="",0,IF(COUNTIF($AX$2:AX423,AX423)=1,1,0)))</f>
        <v/>
      </c>
      <c r="BP423" s="22">
        <f>IF(BO423=1,SUM($BO$2:BO423),"")</f>
        <v/>
      </c>
    </row>
    <row r="424">
      <c r="AK424" s="19" t="n"/>
      <c r="AL424" s="24" t="n"/>
      <c r="AM424" s="25" t="n"/>
      <c r="AN424" s="24" t="n"/>
      <c r="AO424" s="24" t="n"/>
      <c r="AP424" s="24" t="n"/>
      <c r="AQ424" s="24" t="n"/>
      <c r="AR424" s="24" t="n"/>
      <c r="AS424" s="19" t="n"/>
      <c r="AT424" s="22">
        <f>IFERROR(TRIM(INDEX($A424:$AJ424,MATCH(Lists!$L$2,$A$1:$AJ$1,0))&amp;""),"")</f>
        <v/>
      </c>
      <c r="AU424" s="22">
        <f>IF(AT424="","",IFERROR(TRIM(INDEX($A424:$AJ424,MATCH(Lists!$L$3,$A$1:$AJ$1,0))&amp;""),""))</f>
        <v/>
      </c>
      <c r="AV424" s="22">
        <f>IF(AT424="","",LOWER(IFERROR(TRIM(INDEX($A424:$AJ424,MATCH(Lists!$L$4,$A$1:$AJ$1,0))&amp;""),"")))</f>
        <v/>
      </c>
      <c r="AW424" s="22">
        <f>IF(AT424="","",IFERROR(TRIM(INDEX($A424:$AJ424,MATCH(Lists!$L$5,$A$1:$AJ$1,0))&amp;""),""))</f>
        <v/>
      </c>
      <c r="AX424" s="22">
        <f>IF(AT424="","",IFERROR(TRIM(INDEX($A424:$AJ424,MATCH(Lists!$L$6,$A$1:$AJ$1,0))&amp;""),""))</f>
        <v/>
      </c>
      <c r="AY424" s="22">
        <f>IF(AT424="","",IFERROR(TRIM(INDEX($A424:$AJ424,MATCH(Lists!$L$7,$A$1:$AJ$1,0))&amp;""),""))</f>
        <v/>
      </c>
      <c r="AZ424" s="22">
        <f>IF(AT424="","",IFERROR(TRIM(INDEX($A424:$AJ424,MATCH(Lists!$L$8,$A$1:$AJ$1,0))&amp;""),""))</f>
        <v/>
      </c>
      <c r="BA424" s="22">
        <f>IF(AT424="","",IFERROR(TRIM(INDEX($A424:$AJ424,MATCH(Lists!$L$9,$A$1:$AJ$1,0))&amp;""),""))</f>
        <v/>
      </c>
      <c r="BB424" s="22">
        <f>IF(AT424="","",IFERROR(TRIM(INDEX($A424:$AJ424,MATCH(Lists!$L$10,$A$1:$AJ$1,0))&amp;""),""))</f>
        <v/>
      </c>
      <c r="BC424" s="22">
        <f>IF(AT424="","",IFERROR(TRIM(INDEX($A424:$AJ424,MATCH(Lists!$L$11,$A$1:$AJ$1,0))&amp;""),""))</f>
        <v/>
      </c>
      <c r="BD424" s="22">
        <f>IF(AT424="","",IFERROR(TRIM(INDEX($A424:$AJ424,MATCH(Lists!$L$12,$A$1:$AJ$1,0))&amp;""),""))</f>
        <v/>
      </c>
      <c r="BE424" s="23">
        <f>IF(AT424="","",IFERROR(IF(TRIM(INDEX($A424:$AJ424,MATCH(Lists!$L$13,$A$1:$AJ$1,0))&amp;"")="","",IF(ISNUMBER(INDEX($A424:$AJ424,MATCH(Lists!$L$13,$A$1:$AJ$1,0))),INT(INDEX($A424:$AJ424,MATCH(Lists!$L$13,$A$1:$AJ$1,0))),DATE(VALUE(LEFT(INDEX($A424:$AJ424,MATCH(Lists!$L$13,$A$1:$AJ$1,0)),4)),VALUE(MID(INDEX($A424:$AJ424,MATCH(Lists!$L$13,$A$1:$AJ$1,0)),6,2)),VALUE(MID(INDEX($A424:$AJ424,MATCH(Lists!$L$13,$A$1:$AJ$1,0)),9,2))))),""))</f>
        <v/>
      </c>
      <c r="BF424" s="22">
        <f>IF(AT424="","",IFERROR(TRIM(INDEX($A424:$AJ424,MATCH(Lists!$L$14,$A$1:$AJ$1,0))&amp;""),""))</f>
        <v/>
      </c>
      <c r="BG424" s="23">
        <f>IF(AT424="","",IFERROR(IF(ISNUMBER(INDEX($A424:$AJ424,MATCH(Lists!$L$15,$A$1:$AJ$1,0))),INDEX($A424:$AJ424,MATCH(Lists!$L$15,$A$1:$AJ$1,0)),DATE(VALUE(LEFT(IFERROR(TRIM(INDEX($A424:$AJ424,MATCH(Lists!$L$15,$A$1:$AJ$1,0))&amp;""),""),4)),VALUE(MID(IFERROR(TRIM(INDEX($A424:$AJ424,MATCH(Lists!$L$15,$A$1:$AJ$1,0))&amp;""),""),6,2)),VALUE(MID(IFERROR(TRIM(INDEX($A424:$AJ424,MATCH(Lists!$L$15,$A$1:$AJ$1,0))&amp;""),""),9,2)))+TIME(VALUE(MID(IFERROR(TRIM(INDEX($A424:$AJ424,MATCH(Lists!$L$15,$A$1:$AJ$1,0))&amp;""),""),12,2)),VALUE(MID(IFERROR(TRIM(INDEX($A424:$AJ424,MATCH(Lists!$L$15,$A$1:$AJ$1,0))&amp;""),""),15,2)),VALUE(MID(IFERROR(TRIM(INDEX($A424:$AJ424,MATCH(Lists!$L$15,$A$1:$AJ$1,0))&amp;""),""),18,2)))),""))</f>
        <v/>
      </c>
      <c r="BH424" s="22">
        <f>IF(AT424="","",IF(AL424="","New",AL424))</f>
        <v/>
      </c>
      <c r="BI424" s="22">
        <f>IF(AT424="",0,IF(OR(BH424="Hired",BH424="Not now"),0,1))</f>
        <v/>
      </c>
      <c r="BJ424" s="22">
        <f>IF(AT424="","",IF(COUNTIF(AN424:AQ424,"No")&gt;0,"Has a No",IF(COUNTIF(AN424:AQ424,"Yes")=4,"All yes","Still checking")))</f>
        <v/>
      </c>
      <c r="BK424" s="22">
        <f>IF(AT424="","",IF(AND(BH424="New",NOT(ISNUMBER(AM424)),ISNUMBER(BG424)),IF(Pipeline!$M$14-INT(BG424)&gt;Pipeline!$M$15,"Reply due",""),""))</f>
        <v/>
      </c>
      <c r="BL424" s="22">
        <f>IF(AT424="","",IF(AND(ISNUMBER(AM424),ISNUMBER(BG424)),MAX(0,AM424-INT(BG424)),""))</f>
        <v/>
      </c>
      <c r="BM424" s="22">
        <f>IF(BI424=0,0,IF(AND(OR('Shift match'!$B$5="",ISNUMBER(SEARCH('Shift match'!$B$5,AY424))),OR('Shift match'!$B$6="",ISNUMBER(SEARCH('Shift match'!$B$6,BA424)))),1,0))</f>
        <v/>
      </c>
      <c r="BN424" s="22">
        <f>IF(BM424=1,SUM($BM$2:BM424),"")</f>
        <v/>
      </c>
      <c r="BO424" s="22">
        <f>IF(AT424="",0,IF(AX424="",0,IF(COUNTIF($AX$2:AX424,AX424)=1,1,0)))</f>
        <v/>
      </c>
      <c r="BP424" s="22">
        <f>IF(BO424=1,SUM($BO$2:BO424),"")</f>
        <v/>
      </c>
    </row>
    <row r="425">
      <c r="AK425" s="19" t="n"/>
      <c r="AL425" s="24" t="n"/>
      <c r="AM425" s="25" t="n"/>
      <c r="AN425" s="24" t="n"/>
      <c r="AO425" s="24" t="n"/>
      <c r="AP425" s="24" t="n"/>
      <c r="AQ425" s="24" t="n"/>
      <c r="AR425" s="24" t="n"/>
      <c r="AS425" s="19" t="n"/>
      <c r="AT425" s="22">
        <f>IFERROR(TRIM(INDEX($A425:$AJ425,MATCH(Lists!$L$2,$A$1:$AJ$1,0))&amp;""),"")</f>
        <v/>
      </c>
      <c r="AU425" s="22">
        <f>IF(AT425="","",IFERROR(TRIM(INDEX($A425:$AJ425,MATCH(Lists!$L$3,$A$1:$AJ$1,0))&amp;""),""))</f>
        <v/>
      </c>
      <c r="AV425" s="22">
        <f>IF(AT425="","",LOWER(IFERROR(TRIM(INDEX($A425:$AJ425,MATCH(Lists!$L$4,$A$1:$AJ$1,0))&amp;""),"")))</f>
        <v/>
      </c>
      <c r="AW425" s="22">
        <f>IF(AT425="","",IFERROR(TRIM(INDEX($A425:$AJ425,MATCH(Lists!$L$5,$A$1:$AJ$1,0))&amp;""),""))</f>
        <v/>
      </c>
      <c r="AX425" s="22">
        <f>IF(AT425="","",IFERROR(TRIM(INDEX($A425:$AJ425,MATCH(Lists!$L$6,$A$1:$AJ$1,0))&amp;""),""))</f>
        <v/>
      </c>
      <c r="AY425" s="22">
        <f>IF(AT425="","",IFERROR(TRIM(INDEX($A425:$AJ425,MATCH(Lists!$L$7,$A$1:$AJ$1,0))&amp;""),""))</f>
        <v/>
      </c>
      <c r="AZ425" s="22">
        <f>IF(AT425="","",IFERROR(TRIM(INDEX($A425:$AJ425,MATCH(Lists!$L$8,$A$1:$AJ$1,0))&amp;""),""))</f>
        <v/>
      </c>
      <c r="BA425" s="22">
        <f>IF(AT425="","",IFERROR(TRIM(INDEX($A425:$AJ425,MATCH(Lists!$L$9,$A$1:$AJ$1,0))&amp;""),""))</f>
        <v/>
      </c>
      <c r="BB425" s="22">
        <f>IF(AT425="","",IFERROR(TRIM(INDEX($A425:$AJ425,MATCH(Lists!$L$10,$A$1:$AJ$1,0))&amp;""),""))</f>
        <v/>
      </c>
      <c r="BC425" s="22">
        <f>IF(AT425="","",IFERROR(TRIM(INDEX($A425:$AJ425,MATCH(Lists!$L$11,$A$1:$AJ$1,0))&amp;""),""))</f>
        <v/>
      </c>
      <c r="BD425" s="22">
        <f>IF(AT425="","",IFERROR(TRIM(INDEX($A425:$AJ425,MATCH(Lists!$L$12,$A$1:$AJ$1,0))&amp;""),""))</f>
        <v/>
      </c>
      <c r="BE425" s="23">
        <f>IF(AT425="","",IFERROR(IF(TRIM(INDEX($A425:$AJ425,MATCH(Lists!$L$13,$A$1:$AJ$1,0))&amp;"")="","",IF(ISNUMBER(INDEX($A425:$AJ425,MATCH(Lists!$L$13,$A$1:$AJ$1,0))),INT(INDEX($A425:$AJ425,MATCH(Lists!$L$13,$A$1:$AJ$1,0))),DATE(VALUE(LEFT(INDEX($A425:$AJ425,MATCH(Lists!$L$13,$A$1:$AJ$1,0)),4)),VALUE(MID(INDEX($A425:$AJ425,MATCH(Lists!$L$13,$A$1:$AJ$1,0)),6,2)),VALUE(MID(INDEX($A425:$AJ425,MATCH(Lists!$L$13,$A$1:$AJ$1,0)),9,2))))),""))</f>
        <v/>
      </c>
      <c r="BF425" s="22">
        <f>IF(AT425="","",IFERROR(TRIM(INDEX($A425:$AJ425,MATCH(Lists!$L$14,$A$1:$AJ$1,0))&amp;""),""))</f>
        <v/>
      </c>
      <c r="BG425" s="23">
        <f>IF(AT425="","",IFERROR(IF(ISNUMBER(INDEX($A425:$AJ425,MATCH(Lists!$L$15,$A$1:$AJ$1,0))),INDEX($A425:$AJ425,MATCH(Lists!$L$15,$A$1:$AJ$1,0)),DATE(VALUE(LEFT(IFERROR(TRIM(INDEX($A425:$AJ425,MATCH(Lists!$L$15,$A$1:$AJ$1,0))&amp;""),""),4)),VALUE(MID(IFERROR(TRIM(INDEX($A425:$AJ425,MATCH(Lists!$L$15,$A$1:$AJ$1,0))&amp;""),""),6,2)),VALUE(MID(IFERROR(TRIM(INDEX($A425:$AJ425,MATCH(Lists!$L$15,$A$1:$AJ$1,0))&amp;""),""),9,2)))+TIME(VALUE(MID(IFERROR(TRIM(INDEX($A425:$AJ425,MATCH(Lists!$L$15,$A$1:$AJ$1,0))&amp;""),""),12,2)),VALUE(MID(IFERROR(TRIM(INDEX($A425:$AJ425,MATCH(Lists!$L$15,$A$1:$AJ$1,0))&amp;""),""),15,2)),VALUE(MID(IFERROR(TRIM(INDEX($A425:$AJ425,MATCH(Lists!$L$15,$A$1:$AJ$1,0))&amp;""),""),18,2)))),""))</f>
        <v/>
      </c>
      <c r="BH425" s="22">
        <f>IF(AT425="","",IF(AL425="","New",AL425))</f>
        <v/>
      </c>
      <c r="BI425" s="22">
        <f>IF(AT425="",0,IF(OR(BH425="Hired",BH425="Not now"),0,1))</f>
        <v/>
      </c>
      <c r="BJ425" s="22">
        <f>IF(AT425="","",IF(COUNTIF(AN425:AQ425,"No")&gt;0,"Has a No",IF(COUNTIF(AN425:AQ425,"Yes")=4,"All yes","Still checking")))</f>
        <v/>
      </c>
      <c r="BK425" s="22">
        <f>IF(AT425="","",IF(AND(BH425="New",NOT(ISNUMBER(AM425)),ISNUMBER(BG425)),IF(Pipeline!$M$14-INT(BG425)&gt;Pipeline!$M$15,"Reply due",""),""))</f>
        <v/>
      </c>
      <c r="BL425" s="22">
        <f>IF(AT425="","",IF(AND(ISNUMBER(AM425),ISNUMBER(BG425)),MAX(0,AM425-INT(BG425)),""))</f>
        <v/>
      </c>
      <c r="BM425" s="22">
        <f>IF(BI425=0,0,IF(AND(OR('Shift match'!$B$5="",ISNUMBER(SEARCH('Shift match'!$B$5,AY425))),OR('Shift match'!$B$6="",ISNUMBER(SEARCH('Shift match'!$B$6,BA425)))),1,0))</f>
        <v/>
      </c>
      <c r="BN425" s="22">
        <f>IF(BM425=1,SUM($BM$2:BM425),"")</f>
        <v/>
      </c>
      <c r="BO425" s="22">
        <f>IF(AT425="",0,IF(AX425="",0,IF(COUNTIF($AX$2:AX425,AX425)=1,1,0)))</f>
        <v/>
      </c>
      <c r="BP425" s="22">
        <f>IF(BO425=1,SUM($BO$2:BO425),"")</f>
        <v/>
      </c>
    </row>
    <row r="426">
      <c r="AK426" s="19" t="n"/>
      <c r="AL426" s="24" t="n"/>
      <c r="AM426" s="25" t="n"/>
      <c r="AN426" s="24" t="n"/>
      <c r="AO426" s="24" t="n"/>
      <c r="AP426" s="24" t="n"/>
      <c r="AQ426" s="24" t="n"/>
      <c r="AR426" s="24" t="n"/>
      <c r="AS426" s="19" t="n"/>
      <c r="AT426" s="22">
        <f>IFERROR(TRIM(INDEX($A426:$AJ426,MATCH(Lists!$L$2,$A$1:$AJ$1,0))&amp;""),"")</f>
        <v/>
      </c>
      <c r="AU426" s="22">
        <f>IF(AT426="","",IFERROR(TRIM(INDEX($A426:$AJ426,MATCH(Lists!$L$3,$A$1:$AJ$1,0))&amp;""),""))</f>
        <v/>
      </c>
      <c r="AV426" s="22">
        <f>IF(AT426="","",LOWER(IFERROR(TRIM(INDEX($A426:$AJ426,MATCH(Lists!$L$4,$A$1:$AJ$1,0))&amp;""),"")))</f>
        <v/>
      </c>
      <c r="AW426" s="22">
        <f>IF(AT426="","",IFERROR(TRIM(INDEX($A426:$AJ426,MATCH(Lists!$L$5,$A$1:$AJ$1,0))&amp;""),""))</f>
        <v/>
      </c>
      <c r="AX426" s="22">
        <f>IF(AT426="","",IFERROR(TRIM(INDEX($A426:$AJ426,MATCH(Lists!$L$6,$A$1:$AJ$1,0))&amp;""),""))</f>
        <v/>
      </c>
      <c r="AY426" s="22">
        <f>IF(AT426="","",IFERROR(TRIM(INDEX($A426:$AJ426,MATCH(Lists!$L$7,$A$1:$AJ$1,0))&amp;""),""))</f>
        <v/>
      </c>
      <c r="AZ426" s="22">
        <f>IF(AT426="","",IFERROR(TRIM(INDEX($A426:$AJ426,MATCH(Lists!$L$8,$A$1:$AJ$1,0))&amp;""),""))</f>
        <v/>
      </c>
      <c r="BA426" s="22">
        <f>IF(AT426="","",IFERROR(TRIM(INDEX($A426:$AJ426,MATCH(Lists!$L$9,$A$1:$AJ$1,0))&amp;""),""))</f>
        <v/>
      </c>
      <c r="BB426" s="22">
        <f>IF(AT426="","",IFERROR(TRIM(INDEX($A426:$AJ426,MATCH(Lists!$L$10,$A$1:$AJ$1,0))&amp;""),""))</f>
        <v/>
      </c>
      <c r="BC426" s="22">
        <f>IF(AT426="","",IFERROR(TRIM(INDEX($A426:$AJ426,MATCH(Lists!$L$11,$A$1:$AJ$1,0))&amp;""),""))</f>
        <v/>
      </c>
      <c r="BD426" s="22">
        <f>IF(AT426="","",IFERROR(TRIM(INDEX($A426:$AJ426,MATCH(Lists!$L$12,$A$1:$AJ$1,0))&amp;""),""))</f>
        <v/>
      </c>
      <c r="BE426" s="23">
        <f>IF(AT426="","",IFERROR(IF(TRIM(INDEX($A426:$AJ426,MATCH(Lists!$L$13,$A$1:$AJ$1,0))&amp;"")="","",IF(ISNUMBER(INDEX($A426:$AJ426,MATCH(Lists!$L$13,$A$1:$AJ$1,0))),INT(INDEX($A426:$AJ426,MATCH(Lists!$L$13,$A$1:$AJ$1,0))),DATE(VALUE(LEFT(INDEX($A426:$AJ426,MATCH(Lists!$L$13,$A$1:$AJ$1,0)),4)),VALUE(MID(INDEX($A426:$AJ426,MATCH(Lists!$L$13,$A$1:$AJ$1,0)),6,2)),VALUE(MID(INDEX($A426:$AJ426,MATCH(Lists!$L$13,$A$1:$AJ$1,0)),9,2))))),""))</f>
        <v/>
      </c>
      <c r="BF426" s="22">
        <f>IF(AT426="","",IFERROR(TRIM(INDEX($A426:$AJ426,MATCH(Lists!$L$14,$A$1:$AJ$1,0))&amp;""),""))</f>
        <v/>
      </c>
      <c r="BG426" s="23">
        <f>IF(AT426="","",IFERROR(IF(ISNUMBER(INDEX($A426:$AJ426,MATCH(Lists!$L$15,$A$1:$AJ$1,0))),INDEX($A426:$AJ426,MATCH(Lists!$L$15,$A$1:$AJ$1,0)),DATE(VALUE(LEFT(IFERROR(TRIM(INDEX($A426:$AJ426,MATCH(Lists!$L$15,$A$1:$AJ$1,0))&amp;""),""),4)),VALUE(MID(IFERROR(TRIM(INDEX($A426:$AJ426,MATCH(Lists!$L$15,$A$1:$AJ$1,0))&amp;""),""),6,2)),VALUE(MID(IFERROR(TRIM(INDEX($A426:$AJ426,MATCH(Lists!$L$15,$A$1:$AJ$1,0))&amp;""),""),9,2)))+TIME(VALUE(MID(IFERROR(TRIM(INDEX($A426:$AJ426,MATCH(Lists!$L$15,$A$1:$AJ$1,0))&amp;""),""),12,2)),VALUE(MID(IFERROR(TRIM(INDEX($A426:$AJ426,MATCH(Lists!$L$15,$A$1:$AJ$1,0))&amp;""),""),15,2)),VALUE(MID(IFERROR(TRIM(INDEX($A426:$AJ426,MATCH(Lists!$L$15,$A$1:$AJ$1,0))&amp;""),""),18,2)))),""))</f>
        <v/>
      </c>
      <c r="BH426" s="22">
        <f>IF(AT426="","",IF(AL426="","New",AL426))</f>
        <v/>
      </c>
      <c r="BI426" s="22">
        <f>IF(AT426="",0,IF(OR(BH426="Hired",BH426="Not now"),0,1))</f>
        <v/>
      </c>
      <c r="BJ426" s="22">
        <f>IF(AT426="","",IF(COUNTIF(AN426:AQ426,"No")&gt;0,"Has a No",IF(COUNTIF(AN426:AQ426,"Yes")=4,"All yes","Still checking")))</f>
        <v/>
      </c>
      <c r="BK426" s="22">
        <f>IF(AT426="","",IF(AND(BH426="New",NOT(ISNUMBER(AM426)),ISNUMBER(BG426)),IF(Pipeline!$M$14-INT(BG426)&gt;Pipeline!$M$15,"Reply due",""),""))</f>
        <v/>
      </c>
      <c r="BL426" s="22">
        <f>IF(AT426="","",IF(AND(ISNUMBER(AM426),ISNUMBER(BG426)),MAX(0,AM426-INT(BG426)),""))</f>
        <v/>
      </c>
      <c r="BM426" s="22">
        <f>IF(BI426=0,0,IF(AND(OR('Shift match'!$B$5="",ISNUMBER(SEARCH('Shift match'!$B$5,AY426))),OR('Shift match'!$B$6="",ISNUMBER(SEARCH('Shift match'!$B$6,BA426)))),1,0))</f>
        <v/>
      </c>
      <c r="BN426" s="22">
        <f>IF(BM426=1,SUM($BM$2:BM426),"")</f>
        <v/>
      </c>
      <c r="BO426" s="22">
        <f>IF(AT426="",0,IF(AX426="",0,IF(COUNTIF($AX$2:AX426,AX426)=1,1,0)))</f>
        <v/>
      </c>
      <c r="BP426" s="22">
        <f>IF(BO426=1,SUM($BO$2:BO426),"")</f>
        <v/>
      </c>
    </row>
    <row r="427">
      <c r="AK427" s="19" t="n"/>
      <c r="AL427" s="24" t="n"/>
      <c r="AM427" s="25" t="n"/>
      <c r="AN427" s="24" t="n"/>
      <c r="AO427" s="24" t="n"/>
      <c r="AP427" s="24" t="n"/>
      <c r="AQ427" s="24" t="n"/>
      <c r="AR427" s="24" t="n"/>
      <c r="AS427" s="19" t="n"/>
      <c r="AT427" s="22">
        <f>IFERROR(TRIM(INDEX($A427:$AJ427,MATCH(Lists!$L$2,$A$1:$AJ$1,0))&amp;""),"")</f>
        <v/>
      </c>
      <c r="AU427" s="22">
        <f>IF(AT427="","",IFERROR(TRIM(INDEX($A427:$AJ427,MATCH(Lists!$L$3,$A$1:$AJ$1,0))&amp;""),""))</f>
        <v/>
      </c>
      <c r="AV427" s="22">
        <f>IF(AT427="","",LOWER(IFERROR(TRIM(INDEX($A427:$AJ427,MATCH(Lists!$L$4,$A$1:$AJ$1,0))&amp;""),"")))</f>
        <v/>
      </c>
      <c r="AW427" s="22">
        <f>IF(AT427="","",IFERROR(TRIM(INDEX($A427:$AJ427,MATCH(Lists!$L$5,$A$1:$AJ$1,0))&amp;""),""))</f>
        <v/>
      </c>
      <c r="AX427" s="22">
        <f>IF(AT427="","",IFERROR(TRIM(INDEX($A427:$AJ427,MATCH(Lists!$L$6,$A$1:$AJ$1,0))&amp;""),""))</f>
        <v/>
      </c>
      <c r="AY427" s="22">
        <f>IF(AT427="","",IFERROR(TRIM(INDEX($A427:$AJ427,MATCH(Lists!$L$7,$A$1:$AJ$1,0))&amp;""),""))</f>
        <v/>
      </c>
      <c r="AZ427" s="22">
        <f>IF(AT427="","",IFERROR(TRIM(INDEX($A427:$AJ427,MATCH(Lists!$L$8,$A$1:$AJ$1,0))&amp;""),""))</f>
        <v/>
      </c>
      <c r="BA427" s="22">
        <f>IF(AT427="","",IFERROR(TRIM(INDEX($A427:$AJ427,MATCH(Lists!$L$9,$A$1:$AJ$1,0))&amp;""),""))</f>
        <v/>
      </c>
      <c r="BB427" s="22">
        <f>IF(AT427="","",IFERROR(TRIM(INDEX($A427:$AJ427,MATCH(Lists!$L$10,$A$1:$AJ$1,0))&amp;""),""))</f>
        <v/>
      </c>
      <c r="BC427" s="22">
        <f>IF(AT427="","",IFERROR(TRIM(INDEX($A427:$AJ427,MATCH(Lists!$L$11,$A$1:$AJ$1,0))&amp;""),""))</f>
        <v/>
      </c>
      <c r="BD427" s="22">
        <f>IF(AT427="","",IFERROR(TRIM(INDEX($A427:$AJ427,MATCH(Lists!$L$12,$A$1:$AJ$1,0))&amp;""),""))</f>
        <v/>
      </c>
      <c r="BE427" s="23">
        <f>IF(AT427="","",IFERROR(IF(TRIM(INDEX($A427:$AJ427,MATCH(Lists!$L$13,$A$1:$AJ$1,0))&amp;"")="","",IF(ISNUMBER(INDEX($A427:$AJ427,MATCH(Lists!$L$13,$A$1:$AJ$1,0))),INT(INDEX($A427:$AJ427,MATCH(Lists!$L$13,$A$1:$AJ$1,0))),DATE(VALUE(LEFT(INDEX($A427:$AJ427,MATCH(Lists!$L$13,$A$1:$AJ$1,0)),4)),VALUE(MID(INDEX($A427:$AJ427,MATCH(Lists!$L$13,$A$1:$AJ$1,0)),6,2)),VALUE(MID(INDEX($A427:$AJ427,MATCH(Lists!$L$13,$A$1:$AJ$1,0)),9,2))))),""))</f>
        <v/>
      </c>
      <c r="BF427" s="22">
        <f>IF(AT427="","",IFERROR(TRIM(INDEX($A427:$AJ427,MATCH(Lists!$L$14,$A$1:$AJ$1,0))&amp;""),""))</f>
        <v/>
      </c>
      <c r="BG427" s="23">
        <f>IF(AT427="","",IFERROR(IF(ISNUMBER(INDEX($A427:$AJ427,MATCH(Lists!$L$15,$A$1:$AJ$1,0))),INDEX($A427:$AJ427,MATCH(Lists!$L$15,$A$1:$AJ$1,0)),DATE(VALUE(LEFT(IFERROR(TRIM(INDEX($A427:$AJ427,MATCH(Lists!$L$15,$A$1:$AJ$1,0))&amp;""),""),4)),VALUE(MID(IFERROR(TRIM(INDEX($A427:$AJ427,MATCH(Lists!$L$15,$A$1:$AJ$1,0))&amp;""),""),6,2)),VALUE(MID(IFERROR(TRIM(INDEX($A427:$AJ427,MATCH(Lists!$L$15,$A$1:$AJ$1,0))&amp;""),""),9,2)))+TIME(VALUE(MID(IFERROR(TRIM(INDEX($A427:$AJ427,MATCH(Lists!$L$15,$A$1:$AJ$1,0))&amp;""),""),12,2)),VALUE(MID(IFERROR(TRIM(INDEX($A427:$AJ427,MATCH(Lists!$L$15,$A$1:$AJ$1,0))&amp;""),""),15,2)),VALUE(MID(IFERROR(TRIM(INDEX($A427:$AJ427,MATCH(Lists!$L$15,$A$1:$AJ$1,0))&amp;""),""),18,2)))),""))</f>
        <v/>
      </c>
      <c r="BH427" s="22">
        <f>IF(AT427="","",IF(AL427="","New",AL427))</f>
        <v/>
      </c>
      <c r="BI427" s="22">
        <f>IF(AT427="",0,IF(OR(BH427="Hired",BH427="Not now"),0,1))</f>
        <v/>
      </c>
      <c r="BJ427" s="22">
        <f>IF(AT427="","",IF(COUNTIF(AN427:AQ427,"No")&gt;0,"Has a No",IF(COUNTIF(AN427:AQ427,"Yes")=4,"All yes","Still checking")))</f>
        <v/>
      </c>
      <c r="BK427" s="22">
        <f>IF(AT427="","",IF(AND(BH427="New",NOT(ISNUMBER(AM427)),ISNUMBER(BG427)),IF(Pipeline!$M$14-INT(BG427)&gt;Pipeline!$M$15,"Reply due",""),""))</f>
        <v/>
      </c>
      <c r="BL427" s="22">
        <f>IF(AT427="","",IF(AND(ISNUMBER(AM427),ISNUMBER(BG427)),MAX(0,AM427-INT(BG427)),""))</f>
        <v/>
      </c>
      <c r="BM427" s="22">
        <f>IF(BI427=0,0,IF(AND(OR('Shift match'!$B$5="",ISNUMBER(SEARCH('Shift match'!$B$5,AY427))),OR('Shift match'!$B$6="",ISNUMBER(SEARCH('Shift match'!$B$6,BA427)))),1,0))</f>
        <v/>
      </c>
      <c r="BN427" s="22">
        <f>IF(BM427=1,SUM($BM$2:BM427),"")</f>
        <v/>
      </c>
      <c r="BO427" s="22">
        <f>IF(AT427="",0,IF(AX427="",0,IF(COUNTIF($AX$2:AX427,AX427)=1,1,0)))</f>
        <v/>
      </c>
      <c r="BP427" s="22">
        <f>IF(BO427=1,SUM($BO$2:BO427),"")</f>
        <v/>
      </c>
    </row>
    <row r="428">
      <c r="AK428" s="19" t="n"/>
      <c r="AL428" s="24" t="n"/>
      <c r="AM428" s="25" t="n"/>
      <c r="AN428" s="24" t="n"/>
      <c r="AO428" s="24" t="n"/>
      <c r="AP428" s="24" t="n"/>
      <c r="AQ428" s="24" t="n"/>
      <c r="AR428" s="24" t="n"/>
      <c r="AS428" s="19" t="n"/>
      <c r="AT428" s="22">
        <f>IFERROR(TRIM(INDEX($A428:$AJ428,MATCH(Lists!$L$2,$A$1:$AJ$1,0))&amp;""),"")</f>
        <v/>
      </c>
      <c r="AU428" s="22">
        <f>IF(AT428="","",IFERROR(TRIM(INDEX($A428:$AJ428,MATCH(Lists!$L$3,$A$1:$AJ$1,0))&amp;""),""))</f>
        <v/>
      </c>
      <c r="AV428" s="22">
        <f>IF(AT428="","",LOWER(IFERROR(TRIM(INDEX($A428:$AJ428,MATCH(Lists!$L$4,$A$1:$AJ$1,0))&amp;""),"")))</f>
        <v/>
      </c>
      <c r="AW428" s="22">
        <f>IF(AT428="","",IFERROR(TRIM(INDEX($A428:$AJ428,MATCH(Lists!$L$5,$A$1:$AJ$1,0))&amp;""),""))</f>
        <v/>
      </c>
      <c r="AX428" s="22">
        <f>IF(AT428="","",IFERROR(TRIM(INDEX($A428:$AJ428,MATCH(Lists!$L$6,$A$1:$AJ$1,0))&amp;""),""))</f>
        <v/>
      </c>
      <c r="AY428" s="22">
        <f>IF(AT428="","",IFERROR(TRIM(INDEX($A428:$AJ428,MATCH(Lists!$L$7,$A$1:$AJ$1,0))&amp;""),""))</f>
        <v/>
      </c>
      <c r="AZ428" s="22">
        <f>IF(AT428="","",IFERROR(TRIM(INDEX($A428:$AJ428,MATCH(Lists!$L$8,$A$1:$AJ$1,0))&amp;""),""))</f>
        <v/>
      </c>
      <c r="BA428" s="22">
        <f>IF(AT428="","",IFERROR(TRIM(INDEX($A428:$AJ428,MATCH(Lists!$L$9,$A$1:$AJ$1,0))&amp;""),""))</f>
        <v/>
      </c>
      <c r="BB428" s="22">
        <f>IF(AT428="","",IFERROR(TRIM(INDEX($A428:$AJ428,MATCH(Lists!$L$10,$A$1:$AJ$1,0))&amp;""),""))</f>
        <v/>
      </c>
      <c r="BC428" s="22">
        <f>IF(AT428="","",IFERROR(TRIM(INDEX($A428:$AJ428,MATCH(Lists!$L$11,$A$1:$AJ$1,0))&amp;""),""))</f>
        <v/>
      </c>
      <c r="BD428" s="22">
        <f>IF(AT428="","",IFERROR(TRIM(INDEX($A428:$AJ428,MATCH(Lists!$L$12,$A$1:$AJ$1,0))&amp;""),""))</f>
        <v/>
      </c>
      <c r="BE428" s="23">
        <f>IF(AT428="","",IFERROR(IF(TRIM(INDEX($A428:$AJ428,MATCH(Lists!$L$13,$A$1:$AJ$1,0))&amp;"")="","",IF(ISNUMBER(INDEX($A428:$AJ428,MATCH(Lists!$L$13,$A$1:$AJ$1,0))),INT(INDEX($A428:$AJ428,MATCH(Lists!$L$13,$A$1:$AJ$1,0))),DATE(VALUE(LEFT(INDEX($A428:$AJ428,MATCH(Lists!$L$13,$A$1:$AJ$1,0)),4)),VALUE(MID(INDEX($A428:$AJ428,MATCH(Lists!$L$13,$A$1:$AJ$1,0)),6,2)),VALUE(MID(INDEX($A428:$AJ428,MATCH(Lists!$L$13,$A$1:$AJ$1,0)),9,2))))),""))</f>
        <v/>
      </c>
      <c r="BF428" s="22">
        <f>IF(AT428="","",IFERROR(TRIM(INDEX($A428:$AJ428,MATCH(Lists!$L$14,$A$1:$AJ$1,0))&amp;""),""))</f>
        <v/>
      </c>
      <c r="BG428" s="23">
        <f>IF(AT428="","",IFERROR(IF(ISNUMBER(INDEX($A428:$AJ428,MATCH(Lists!$L$15,$A$1:$AJ$1,0))),INDEX($A428:$AJ428,MATCH(Lists!$L$15,$A$1:$AJ$1,0)),DATE(VALUE(LEFT(IFERROR(TRIM(INDEX($A428:$AJ428,MATCH(Lists!$L$15,$A$1:$AJ$1,0))&amp;""),""),4)),VALUE(MID(IFERROR(TRIM(INDEX($A428:$AJ428,MATCH(Lists!$L$15,$A$1:$AJ$1,0))&amp;""),""),6,2)),VALUE(MID(IFERROR(TRIM(INDEX($A428:$AJ428,MATCH(Lists!$L$15,$A$1:$AJ$1,0))&amp;""),""),9,2)))+TIME(VALUE(MID(IFERROR(TRIM(INDEX($A428:$AJ428,MATCH(Lists!$L$15,$A$1:$AJ$1,0))&amp;""),""),12,2)),VALUE(MID(IFERROR(TRIM(INDEX($A428:$AJ428,MATCH(Lists!$L$15,$A$1:$AJ$1,0))&amp;""),""),15,2)),VALUE(MID(IFERROR(TRIM(INDEX($A428:$AJ428,MATCH(Lists!$L$15,$A$1:$AJ$1,0))&amp;""),""),18,2)))),""))</f>
        <v/>
      </c>
      <c r="BH428" s="22">
        <f>IF(AT428="","",IF(AL428="","New",AL428))</f>
        <v/>
      </c>
      <c r="BI428" s="22">
        <f>IF(AT428="",0,IF(OR(BH428="Hired",BH428="Not now"),0,1))</f>
        <v/>
      </c>
      <c r="BJ428" s="22">
        <f>IF(AT428="","",IF(COUNTIF(AN428:AQ428,"No")&gt;0,"Has a No",IF(COUNTIF(AN428:AQ428,"Yes")=4,"All yes","Still checking")))</f>
        <v/>
      </c>
      <c r="BK428" s="22">
        <f>IF(AT428="","",IF(AND(BH428="New",NOT(ISNUMBER(AM428)),ISNUMBER(BG428)),IF(Pipeline!$M$14-INT(BG428)&gt;Pipeline!$M$15,"Reply due",""),""))</f>
        <v/>
      </c>
      <c r="BL428" s="22">
        <f>IF(AT428="","",IF(AND(ISNUMBER(AM428),ISNUMBER(BG428)),MAX(0,AM428-INT(BG428)),""))</f>
        <v/>
      </c>
      <c r="BM428" s="22">
        <f>IF(BI428=0,0,IF(AND(OR('Shift match'!$B$5="",ISNUMBER(SEARCH('Shift match'!$B$5,AY428))),OR('Shift match'!$B$6="",ISNUMBER(SEARCH('Shift match'!$B$6,BA428)))),1,0))</f>
        <v/>
      </c>
      <c r="BN428" s="22">
        <f>IF(BM428=1,SUM($BM$2:BM428),"")</f>
        <v/>
      </c>
      <c r="BO428" s="22">
        <f>IF(AT428="",0,IF(AX428="",0,IF(COUNTIF($AX$2:AX428,AX428)=1,1,0)))</f>
        <v/>
      </c>
      <c r="BP428" s="22">
        <f>IF(BO428=1,SUM($BO$2:BO428),"")</f>
        <v/>
      </c>
    </row>
    <row r="429">
      <c r="AK429" s="19" t="n"/>
      <c r="AL429" s="24" t="n"/>
      <c r="AM429" s="25" t="n"/>
      <c r="AN429" s="24" t="n"/>
      <c r="AO429" s="24" t="n"/>
      <c r="AP429" s="24" t="n"/>
      <c r="AQ429" s="24" t="n"/>
      <c r="AR429" s="24" t="n"/>
      <c r="AS429" s="19" t="n"/>
      <c r="AT429" s="22">
        <f>IFERROR(TRIM(INDEX($A429:$AJ429,MATCH(Lists!$L$2,$A$1:$AJ$1,0))&amp;""),"")</f>
        <v/>
      </c>
      <c r="AU429" s="22">
        <f>IF(AT429="","",IFERROR(TRIM(INDEX($A429:$AJ429,MATCH(Lists!$L$3,$A$1:$AJ$1,0))&amp;""),""))</f>
        <v/>
      </c>
      <c r="AV429" s="22">
        <f>IF(AT429="","",LOWER(IFERROR(TRIM(INDEX($A429:$AJ429,MATCH(Lists!$L$4,$A$1:$AJ$1,0))&amp;""),"")))</f>
        <v/>
      </c>
      <c r="AW429" s="22">
        <f>IF(AT429="","",IFERROR(TRIM(INDEX($A429:$AJ429,MATCH(Lists!$L$5,$A$1:$AJ$1,0))&amp;""),""))</f>
        <v/>
      </c>
      <c r="AX429" s="22">
        <f>IF(AT429="","",IFERROR(TRIM(INDEX($A429:$AJ429,MATCH(Lists!$L$6,$A$1:$AJ$1,0))&amp;""),""))</f>
        <v/>
      </c>
      <c r="AY429" s="22">
        <f>IF(AT429="","",IFERROR(TRIM(INDEX($A429:$AJ429,MATCH(Lists!$L$7,$A$1:$AJ$1,0))&amp;""),""))</f>
        <v/>
      </c>
      <c r="AZ429" s="22">
        <f>IF(AT429="","",IFERROR(TRIM(INDEX($A429:$AJ429,MATCH(Lists!$L$8,$A$1:$AJ$1,0))&amp;""),""))</f>
        <v/>
      </c>
      <c r="BA429" s="22">
        <f>IF(AT429="","",IFERROR(TRIM(INDEX($A429:$AJ429,MATCH(Lists!$L$9,$A$1:$AJ$1,0))&amp;""),""))</f>
        <v/>
      </c>
      <c r="BB429" s="22">
        <f>IF(AT429="","",IFERROR(TRIM(INDEX($A429:$AJ429,MATCH(Lists!$L$10,$A$1:$AJ$1,0))&amp;""),""))</f>
        <v/>
      </c>
      <c r="BC429" s="22">
        <f>IF(AT429="","",IFERROR(TRIM(INDEX($A429:$AJ429,MATCH(Lists!$L$11,$A$1:$AJ$1,0))&amp;""),""))</f>
        <v/>
      </c>
      <c r="BD429" s="22">
        <f>IF(AT429="","",IFERROR(TRIM(INDEX($A429:$AJ429,MATCH(Lists!$L$12,$A$1:$AJ$1,0))&amp;""),""))</f>
        <v/>
      </c>
      <c r="BE429" s="23">
        <f>IF(AT429="","",IFERROR(IF(TRIM(INDEX($A429:$AJ429,MATCH(Lists!$L$13,$A$1:$AJ$1,0))&amp;"")="","",IF(ISNUMBER(INDEX($A429:$AJ429,MATCH(Lists!$L$13,$A$1:$AJ$1,0))),INT(INDEX($A429:$AJ429,MATCH(Lists!$L$13,$A$1:$AJ$1,0))),DATE(VALUE(LEFT(INDEX($A429:$AJ429,MATCH(Lists!$L$13,$A$1:$AJ$1,0)),4)),VALUE(MID(INDEX($A429:$AJ429,MATCH(Lists!$L$13,$A$1:$AJ$1,0)),6,2)),VALUE(MID(INDEX($A429:$AJ429,MATCH(Lists!$L$13,$A$1:$AJ$1,0)),9,2))))),""))</f>
        <v/>
      </c>
      <c r="BF429" s="22">
        <f>IF(AT429="","",IFERROR(TRIM(INDEX($A429:$AJ429,MATCH(Lists!$L$14,$A$1:$AJ$1,0))&amp;""),""))</f>
        <v/>
      </c>
      <c r="BG429" s="23">
        <f>IF(AT429="","",IFERROR(IF(ISNUMBER(INDEX($A429:$AJ429,MATCH(Lists!$L$15,$A$1:$AJ$1,0))),INDEX($A429:$AJ429,MATCH(Lists!$L$15,$A$1:$AJ$1,0)),DATE(VALUE(LEFT(IFERROR(TRIM(INDEX($A429:$AJ429,MATCH(Lists!$L$15,$A$1:$AJ$1,0))&amp;""),""),4)),VALUE(MID(IFERROR(TRIM(INDEX($A429:$AJ429,MATCH(Lists!$L$15,$A$1:$AJ$1,0))&amp;""),""),6,2)),VALUE(MID(IFERROR(TRIM(INDEX($A429:$AJ429,MATCH(Lists!$L$15,$A$1:$AJ$1,0))&amp;""),""),9,2)))+TIME(VALUE(MID(IFERROR(TRIM(INDEX($A429:$AJ429,MATCH(Lists!$L$15,$A$1:$AJ$1,0))&amp;""),""),12,2)),VALUE(MID(IFERROR(TRIM(INDEX($A429:$AJ429,MATCH(Lists!$L$15,$A$1:$AJ$1,0))&amp;""),""),15,2)),VALUE(MID(IFERROR(TRIM(INDEX($A429:$AJ429,MATCH(Lists!$L$15,$A$1:$AJ$1,0))&amp;""),""),18,2)))),""))</f>
        <v/>
      </c>
      <c r="BH429" s="22">
        <f>IF(AT429="","",IF(AL429="","New",AL429))</f>
        <v/>
      </c>
      <c r="BI429" s="22">
        <f>IF(AT429="",0,IF(OR(BH429="Hired",BH429="Not now"),0,1))</f>
        <v/>
      </c>
      <c r="BJ429" s="22">
        <f>IF(AT429="","",IF(COUNTIF(AN429:AQ429,"No")&gt;0,"Has a No",IF(COUNTIF(AN429:AQ429,"Yes")=4,"All yes","Still checking")))</f>
        <v/>
      </c>
      <c r="BK429" s="22">
        <f>IF(AT429="","",IF(AND(BH429="New",NOT(ISNUMBER(AM429)),ISNUMBER(BG429)),IF(Pipeline!$M$14-INT(BG429)&gt;Pipeline!$M$15,"Reply due",""),""))</f>
        <v/>
      </c>
      <c r="BL429" s="22">
        <f>IF(AT429="","",IF(AND(ISNUMBER(AM429),ISNUMBER(BG429)),MAX(0,AM429-INT(BG429)),""))</f>
        <v/>
      </c>
      <c r="BM429" s="22">
        <f>IF(BI429=0,0,IF(AND(OR('Shift match'!$B$5="",ISNUMBER(SEARCH('Shift match'!$B$5,AY429))),OR('Shift match'!$B$6="",ISNUMBER(SEARCH('Shift match'!$B$6,BA429)))),1,0))</f>
        <v/>
      </c>
      <c r="BN429" s="22">
        <f>IF(BM429=1,SUM($BM$2:BM429),"")</f>
        <v/>
      </c>
      <c r="BO429" s="22">
        <f>IF(AT429="",0,IF(AX429="",0,IF(COUNTIF($AX$2:AX429,AX429)=1,1,0)))</f>
        <v/>
      </c>
      <c r="BP429" s="22">
        <f>IF(BO429=1,SUM($BO$2:BO429),"")</f>
        <v/>
      </c>
    </row>
    <row r="430">
      <c r="AK430" s="19" t="n"/>
      <c r="AL430" s="24" t="n"/>
      <c r="AM430" s="25" t="n"/>
      <c r="AN430" s="24" t="n"/>
      <c r="AO430" s="24" t="n"/>
      <c r="AP430" s="24" t="n"/>
      <c r="AQ430" s="24" t="n"/>
      <c r="AR430" s="24" t="n"/>
      <c r="AS430" s="19" t="n"/>
      <c r="AT430" s="22">
        <f>IFERROR(TRIM(INDEX($A430:$AJ430,MATCH(Lists!$L$2,$A$1:$AJ$1,0))&amp;""),"")</f>
        <v/>
      </c>
      <c r="AU430" s="22">
        <f>IF(AT430="","",IFERROR(TRIM(INDEX($A430:$AJ430,MATCH(Lists!$L$3,$A$1:$AJ$1,0))&amp;""),""))</f>
        <v/>
      </c>
      <c r="AV430" s="22">
        <f>IF(AT430="","",LOWER(IFERROR(TRIM(INDEX($A430:$AJ430,MATCH(Lists!$L$4,$A$1:$AJ$1,0))&amp;""),"")))</f>
        <v/>
      </c>
      <c r="AW430" s="22">
        <f>IF(AT430="","",IFERROR(TRIM(INDEX($A430:$AJ430,MATCH(Lists!$L$5,$A$1:$AJ$1,0))&amp;""),""))</f>
        <v/>
      </c>
      <c r="AX430" s="22">
        <f>IF(AT430="","",IFERROR(TRIM(INDEX($A430:$AJ430,MATCH(Lists!$L$6,$A$1:$AJ$1,0))&amp;""),""))</f>
        <v/>
      </c>
      <c r="AY430" s="22">
        <f>IF(AT430="","",IFERROR(TRIM(INDEX($A430:$AJ430,MATCH(Lists!$L$7,$A$1:$AJ$1,0))&amp;""),""))</f>
        <v/>
      </c>
      <c r="AZ430" s="22">
        <f>IF(AT430="","",IFERROR(TRIM(INDEX($A430:$AJ430,MATCH(Lists!$L$8,$A$1:$AJ$1,0))&amp;""),""))</f>
        <v/>
      </c>
      <c r="BA430" s="22">
        <f>IF(AT430="","",IFERROR(TRIM(INDEX($A430:$AJ430,MATCH(Lists!$L$9,$A$1:$AJ$1,0))&amp;""),""))</f>
        <v/>
      </c>
      <c r="BB430" s="22">
        <f>IF(AT430="","",IFERROR(TRIM(INDEX($A430:$AJ430,MATCH(Lists!$L$10,$A$1:$AJ$1,0))&amp;""),""))</f>
        <v/>
      </c>
      <c r="BC430" s="22">
        <f>IF(AT430="","",IFERROR(TRIM(INDEX($A430:$AJ430,MATCH(Lists!$L$11,$A$1:$AJ$1,0))&amp;""),""))</f>
        <v/>
      </c>
      <c r="BD430" s="22">
        <f>IF(AT430="","",IFERROR(TRIM(INDEX($A430:$AJ430,MATCH(Lists!$L$12,$A$1:$AJ$1,0))&amp;""),""))</f>
        <v/>
      </c>
      <c r="BE430" s="23">
        <f>IF(AT430="","",IFERROR(IF(TRIM(INDEX($A430:$AJ430,MATCH(Lists!$L$13,$A$1:$AJ$1,0))&amp;"")="","",IF(ISNUMBER(INDEX($A430:$AJ430,MATCH(Lists!$L$13,$A$1:$AJ$1,0))),INT(INDEX($A430:$AJ430,MATCH(Lists!$L$13,$A$1:$AJ$1,0))),DATE(VALUE(LEFT(INDEX($A430:$AJ430,MATCH(Lists!$L$13,$A$1:$AJ$1,0)),4)),VALUE(MID(INDEX($A430:$AJ430,MATCH(Lists!$L$13,$A$1:$AJ$1,0)),6,2)),VALUE(MID(INDEX($A430:$AJ430,MATCH(Lists!$L$13,$A$1:$AJ$1,0)),9,2))))),""))</f>
        <v/>
      </c>
      <c r="BF430" s="22">
        <f>IF(AT430="","",IFERROR(TRIM(INDEX($A430:$AJ430,MATCH(Lists!$L$14,$A$1:$AJ$1,0))&amp;""),""))</f>
        <v/>
      </c>
      <c r="BG430" s="23">
        <f>IF(AT430="","",IFERROR(IF(ISNUMBER(INDEX($A430:$AJ430,MATCH(Lists!$L$15,$A$1:$AJ$1,0))),INDEX($A430:$AJ430,MATCH(Lists!$L$15,$A$1:$AJ$1,0)),DATE(VALUE(LEFT(IFERROR(TRIM(INDEX($A430:$AJ430,MATCH(Lists!$L$15,$A$1:$AJ$1,0))&amp;""),""),4)),VALUE(MID(IFERROR(TRIM(INDEX($A430:$AJ430,MATCH(Lists!$L$15,$A$1:$AJ$1,0))&amp;""),""),6,2)),VALUE(MID(IFERROR(TRIM(INDEX($A430:$AJ430,MATCH(Lists!$L$15,$A$1:$AJ$1,0))&amp;""),""),9,2)))+TIME(VALUE(MID(IFERROR(TRIM(INDEX($A430:$AJ430,MATCH(Lists!$L$15,$A$1:$AJ$1,0))&amp;""),""),12,2)),VALUE(MID(IFERROR(TRIM(INDEX($A430:$AJ430,MATCH(Lists!$L$15,$A$1:$AJ$1,0))&amp;""),""),15,2)),VALUE(MID(IFERROR(TRIM(INDEX($A430:$AJ430,MATCH(Lists!$L$15,$A$1:$AJ$1,0))&amp;""),""),18,2)))),""))</f>
        <v/>
      </c>
      <c r="BH430" s="22">
        <f>IF(AT430="","",IF(AL430="","New",AL430))</f>
        <v/>
      </c>
      <c r="BI430" s="22">
        <f>IF(AT430="",0,IF(OR(BH430="Hired",BH430="Not now"),0,1))</f>
        <v/>
      </c>
      <c r="BJ430" s="22">
        <f>IF(AT430="","",IF(COUNTIF(AN430:AQ430,"No")&gt;0,"Has a No",IF(COUNTIF(AN430:AQ430,"Yes")=4,"All yes","Still checking")))</f>
        <v/>
      </c>
      <c r="BK430" s="22">
        <f>IF(AT430="","",IF(AND(BH430="New",NOT(ISNUMBER(AM430)),ISNUMBER(BG430)),IF(Pipeline!$M$14-INT(BG430)&gt;Pipeline!$M$15,"Reply due",""),""))</f>
        <v/>
      </c>
      <c r="BL430" s="22">
        <f>IF(AT430="","",IF(AND(ISNUMBER(AM430),ISNUMBER(BG430)),MAX(0,AM430-INT(BG430)),""))</f>
        <v/>
      </c>
      <c r="BM430" s="22">
        <f>IF(BI430=0,0,IF(AND(OR('Shift match'!$B$5="",ISNUMBER(SEARCH('Shift match'!$B$5,AY430))),OR('Shift match'!$B$6="",ISNUMBER(SEARCH('Shift match'!$B$6,BA430)))),1,0))</f>
        <v/>
      </c>
      <c r="BN430" s="22">
        <f>IF(BM430=1,SUM($BM$2:BM430),"")</f>
        <v/>
      </c>
      <c r="BO430" s="22">
        <f>IF(AT430="",0,IF(AX430="",0,IF(COUNTIF($AX$2:AX430,AX430)=1,1,0)))</f>
        <v/>
      </c>
      <c r="BP430" s="22">
        <f>IF(BO430=1,SUM($BO$2:BO430),"")</f>
        <v/>
      </c>
    </row>
    <row r="431">
      <c r="AK431" s="19" t="n"/>
      <c r="AL431" s="24" t="n"/>
      <c r="AM431" s="25" t="n"/>
      <c r="AN431" s="24" t="n"/>
      <c r="AO431" s="24" t="n"/>
      <c r="AP431" s="24" t="n"/>
      <c r="AQ431" s="24" t="n"/>
      <c r="AR431" s="24" t="n"/>
      <c r="AS431" s="19" t="n"/>
      <c r="AT431" s="22">
        <f>IFERROR(TRIM(INDEX($A431:$AJ431,MATCH(Lists!$L$2,$A$1:$AJ$1,0))&amp;""),"")</f>
        <v/>
      </c>
      <c r="AU431" s="22">
        <f>IF(AT431="","",IFERROR(TRIM(INDEX($A431:$AJ431,MATCH(Lists!$L$3,$A$1:$AJ$1,0))&amp;""),""))</f>
        <v/>
      </c>
      <c r="AV431" s="22">
        <f>IF(AT431="","",LOWER(IFERROR(TRIM(INDEX($A431:$AJ431,MATCH(Lists!$L$4,$A$1:$AJ$1,0))&amp;""),"")))</f>
        <v/>
      </c>
      <c r="AW431" s="22">
        <f>IF(AT431="","",IFERROR(TRIM(INDEX($A431:$AJ431,MATCH(Lists!$L$5,$A$1:$AJ$1,0))&amp;""),""))</f>
        <v/>
      </c>
      <c r="AX431" s="22">
        <f>IF(AT431="","",IFERROR(TRIM(INDEX($A431:$AJ431,MATCH(Lists!$L$6,$A$1:$AJ$1,0))&amp;""),""))</f>
        <v/>
      </c>
      <c r="AY431" s="22">
        <f>IF(AT431="","",IFERROR(TRIM(INDEX($A431:$AJ431,MATCH(Lists!$L$7,$A$1:$AJ$1,0))&amp;""),""))</f>
        <v/>
      </c>
      <c r="AZ431" s="22">
        <f>IF(AT431="","",IFERROR(TRIM(INDEX($A431:$AJ431,MATCH(Lists!$L$8,$A$1:$AJ$1,0))&amp;""),""))</f>
        <v/>
      </c>
      <c r="BA431" s="22">
        <f>IF(AT431="","",IFERROR(TRIM(INDEX($A431:$AJ431,MATCH(Lists!$L$9,$A$1:$AJ$1,0))&amp;""),""))</f>
        <v/>
      </c>
      <c r="BB431" s="22">
        <f>IF(AT431="","",IFERROR(TRIM(INDEX($A431:$AJ431,MATCH(Lists!$L$10,$A$1:$AJ$1,0))&amp;""),""))</f>
        <v/>
      </c>
      <c r="BC431" s="22">
        <f>IF(AT431="","",IFERROR(TRIM(INDEX($A431:$AJ431,MATCH(Lists!$L$11,$A$1:$AJ$1,0))&amp;""),""))</f>
        <v/>
      </c>
      <c r="BD431" s="22">
        <f>IF(AT431="","",IFERROR(TRIM(INDEX($A431:$AJ431,MATCH(Lists!$L$12,$A$1:$AJ$1,0))&amp;""),""))</f>
        <v/>
      </c>
      <c r="BE431" s="23">
        <f>IF(AT431="","",IFERROR(IF(TRIM(INDEX($A431:$AJ431,MATCH(Lists!$L$13,$A$1:$AJ$1,0))&amp;"")="","",IF(ISNUMBER(INDEX($A431:$AJ431,MATCH(Lists!$L$13,$A$1:$AJ$1,0))),INT(INDEX($A431:$AJ431,MATCH(Lists!$L$13,$A$1:$AJ$1,0))),DATE(VALUE(LEFT(INDEX($A431:$AJ431,MATCH(Lists!$L$13,$A$1:$AJ$1,0)),4)),VALUE(MID(INDEX($A431:$AJ431,MATCH(Lists!$L$13,$A$1:$AJ$1,0)),6,2)),VALUE(MID(INDEX($A431:$AJ431,MATCH(Lists!$L$13,$A$1:$AJ$1,0)),9,2))))),""))</f>
        <v/>
      </c>
      <c r="BF431" s="22">
        <f>IF(AT431="","",IFERROR(TRIM(INDEX($A431:$AJ431,MATCH(Lists!$L$14,$A$1:$AJ$1,0))&amp;""),""))</f>
        <v/>
      </c>
      <c r="BG431" s="23">
        <f>IF(AT431="","",IFERROR(IF(ISNUMBER(INDEX($A431:$AJ431,MATCH(Lists!$L$15,$A$1:$AJ$1,0))),INDEX($A431:$AJ431,MATCH(Lists!$L$15,$A$1:$AJ$1,0)),DATE(VALUE(LEFT(IFERROR(TRIM(INDEX($A431:$AJ431,MATCH(Lists!$L$15,$A$1:$AJ$1,0))&amp;""),""),4)),VALUE(MID(IFERROR(TRIM(INDEX($A431:$AJ431,MATCH(Lists!$L$15,$A$1:$AJ$1,0))&amp;""),""),6,2)),VALUE(MID(IFERROR(TRIM(INDEX($A431:$AJ431,MATCH(Lists!$L$15,$A$1:$AJ$1,0))&amp;""),""),9,2)))+TIME(VALUE(MID(IFERROR(TRIM(INDEX($A431:$AJ431,MATCH(Lists!$L$15,$A$1:$AJ$1,0))&amp;""),""),12,2)),VALUE(MID(IFERROR(TRIM(INDEX($A431:$AJ431,MATCH(Lists!$L$15,$A$1:$AJ$1,0))&amp;""),""),15,2)),VALUE(MID(IFERROR(TRIM(INDEX($A431:$AJ431,MATCH(Lists!$L$15,$A$1:$AJ$1,0))&amp;""),""),18,2)))),""))</f>
        <v/>
      </c>
      <c r="BH431" s="22">
        <f>IF(AT431="","",IF(AL431="","New",AL431))</f>
        <v/>
      </c>
      <c r="BI431" s="22">
        <f>IF(AT431="",0,IF(OR(BH431="Hired",BH431="Not now"),0,1))</f>
        <v/>
      </c>
      <c r="BJ431" s="22">
        <f>IF(AT431="","",IF(COUNTIF(AN431:AQ431,"No")&gt;0,"Has a No",IF(COUNTIF(AN431:AQ431,"Yes")=4,"All yes","Still checking")))</f>
        <v/>
      </c>
      <c r="BK431" s="22">
        <f>IF(AT431="","",IF(AND(BH431="New",NOT(ISNUMBER(AM431)),ISNUMBER(BG431)),IF(Pipeline!$M$14-INT(BG431)&gt;Pipeline!$M$15,"Reply due",""),""))</f>
        <v/>
      </c>
      <c r="BL431" s="22">
        <f>IF(AT431="","",IF(AND(ISNUMBER(AM431),ISNUMBER(BG431)),MAX(0,AM431-INT(BG431)),""))</f>
        <v/>
      </c>
      <c r="BM431" s="22">
        <f>IF(BI431=0,0,IF(AND(OR('Shift match'!$B$5="",ISNUMBER(SEARCH('Shift match'!$B$5,AY431))),OR('Shift match'!$B$6="",ISNUMBER(SEARCH('Shift match'!$B$6,BA431)))),1,0))</f>
        <v/>
      </c>
      <c r="BN431" s="22">
        <f>IF(BM431=1,SUM($BM$2:BM431),"")</f>
        <v/>
      </c>
      <c r="BO431" s="22">
        <f>IF(AT431="",0,IF(AX431="",0,IF(COUNTIF($AX$2:AX431,AX431)=1,1,0)))</f>
        <v/>
      </c>
      <c r="BP431" s="22">
        <f>IF(BO431=1,SUM($BO$2:BO431),"")</f>
        <v/>
      </c>
    </row>
    <row r="432">
      <c r="AK432" s="19" t="n"/>
      <c r="AL432" s="24" t="n"/>
      <c r="AM432" s="25" t="n"/>
      <c r="AN432" s="24" t="n"/>
      <c r="AO432" s="24" t="n"/>
      <c r="AP432" s="24" t="n"/>
      <c r="AQ432" s="24" t="n"/>
      <c r="AR432" s="24" t="n"/>
      <c r="AS432" s="19" t="n"/>
      <c r="AT432" s="22">
        <f>IFERROR(TRIM(INDEX($A432:$AJ432,MATCH(Lists!$L$2,$A$1:$AJ$1,0))&amp;""),"")</f>
        <v/>
      </c>
      <c r="AU432" s="22">
        <f>IF(AT432="","",IFERROR(TRIM(INDEX($A432:$AJ432,MATCH(Lists!$L$3,$A$1:$AJ$1,0))&amp;""),""))</f>
        <v/>
      </c>
      <c r="AV432" s="22">
        <f>IF(AT432="","",LOWER(IFERROR(TRIM(INDEX($A432:$AJ432,MATCH(Lists!$L$4,$A$1:$AJ$1,0))&amp;""),"")))</f>
        <v/>
      </c>
      <c r="AW432" s="22">
        <f>IF(AT432="","",IFERROR(TRIM(INDEX($A432:$AJ432,MATCH(Lists!$L$5,$A$1:$AJ$1,0))&amp;""),""))</f>
        <v/>
      </c>
      <c r="AX432" s="22">
        <f>IF(AT432="","",IFERROR(TRIM(INDEX($A432:$AJ432,MATCH(Lists!$L$6,$A$1:$AJ$1,0))&amp;""),""))</f>
        <v/>
      </c>
      <c r="AY432" s="22">
        <f>IF(AT432="","",IFERROR(TRIM(INDEX($A432:$AJ432,MATCH(Lists!$L$7,$A$1:$AJ$1,0))&amp;""),""))</f>
        <v/>
      </c>
      <c r="AZ432" s="22">
        <f>IF(AT432="","",IFERROR(TRIM(INDEX($A432:$AJ432,MATCH(Lists!$L$8,$A$1:$AJ$1,0))&amp;""),""))</f>
        <v/>
      </c>
      <c r="BA432" s="22">
        <f>IF(AT432="","",IFERROR(TRIM(INDEX($A432:$AJ432,MATCH(Lists!$L$9,$A$1:$AJ$1,0))&amp;""),""))</f>
        <v/>
      </c>
      <c r="BB432" s="22">
        <f>IF(AT432="","",IFERROR(TRIM(INDEX($A432:$AJ432,MATCH(Lists!$L$10,$A$1:$AJ$1,0))&amp;""),""))</f>
        <v/>
      </c>
      <c r="BC432" s="22">
        <f>IF(AT432="","",IFERROR(TRIM(INDEX($A432:$AJ432,MATCH(Lists!$L$11,$A$1:$AJ$1,0))&amp;""),""))</f>
        <v/>
      </c>
      <c r="BD432" s="22">
        <f>IF(AT432="","",IFERROR(TRIM(INDEX($A432:$AJ432,MATCH(Lists!$L$12,$A$1:$AJ$1,0))&amp;""),""))</f>
        <v/>
      </c>
      <c r="BE432" s="23">
        <f>IF(AT432="","",IFERROR(IF(TRIM(INDEX($A432:$AJ432,MATCH(Lists!$L$13,$A$1:$AJ$1,0))&amp;"")="","",IF(ISNUMBER(INDEX($A432:$AJ432,MATCH(Lists!$L$13,$A$1:$AJ$1,0))),INT(INDEX($A432:$AJ432,MATCH(Lists!$L$13,$A$1:$AJ$1,0))),DATE(VALUE(LEFT(INDEX($A432:$AJ432,MATCH(Lists!$L$13,$A$1:$AJ$1,0)),4)),VALUE(MID(INDEX($A432:$AJ432,MATCH(Lists!$L$13,$A$1:$AJ$1,0)),6,2)),VALUE(MID(INDEX($A432:$AJ432,MATCH(Lists!$L$13,$A$1:$AJ$1,0)),9,2))))),""))</f>
        <v/>
      </c>
      <c r="BF432" s="22">
        <f>IF(AT432="","",IFERROR(TRIM(INDEX($A432:$AJ432,MATCH(Lists!$L$14,$A$1:$AJ$1,0))&amp;""),""))</f>
        <v/>
      </c>
      <c r="BG432" s="23">
        <f>IF(AT432="","",IFERROR(IF(ISNUMBER(INDEX($A432:$AJ432,MATCH(Lists!$L$15,$A$1:$AJ$1,0))),INDEX($A432:$AJ432,MATCH(Lists!$L$15,$A$1:$AJ$1,0)),DATE(VALUE(LEFT(IFERROR(TRIM(INDEX($A432:$AJ432,MATCH(Lists!$L$15,$A$1:$AJ$1,0))&amp;""),""),4)),VALUE(MID(IFERROR(TRIM(INDEX($A432:$AJ432,MATCH(Lists!$L$15,$A$1:$AJ$1,0))&amp;""),""),6,2)),VALUE(MID(IFERROR(TRIM(INDEX($A432:$AJ432,MATCH(Lists!$L$15,$A$1:$AJ$1,0))&amp;""),""),9,2)))+TIME(VALUE(MID(IFERROR(TRIM(INDEX($A432:$AJ432,MATCH(Lists!$L$15,$A$1:$AJ$1,0))&amp;""),""),12,2)),VALUE(MID(IFERROR(TRIM(INDEX($A432:$AJ432,MATCH(Lists!$L$15,$A$1:$AJ$1,0))&amp;""),""),15,2)),VALUE(MID(IFERROR(TRIM(INDEX($A432:$AJ432,MATCH(Lists!$L$15,$A$1:$AJ$1,0))&amp;""),""),18,2)))),""))</f>
        <v/>
      </c>
      <c r="BH432" s="22">
        <f>IF(AT432="","",IF(AL432="","New",AL432))</f>
        <v/>
      </c>
      <c r="BI432" s="22">
        <f>IF(AT432="",0,IF(OR(BH432="Hired",BH432="Not now"),0,1))</f>
        <v/>
      </c>
      <c r="BJ432" s="22">
        <f>IF(AT432="","",IF(COUNTIF(AN432:AQ432,"No")&gt;0,"Has a No",IF(COUNTIF(AN432:AQ432,"Yes")=4,"All yes","Still checking")))</f>
        <v/>
      </c>
      <c r="BK432" s="22">
        <f>IF(AT432="","",IF(AND(BH432="New",NOT(ISNUMBER(AM432)),ISNUMBER(BG432)),IF(Pipeline!$M$14-INT(BG432)&gt;Pipeline!$M$15,"Reply due",""),""))</f>
        <v/>
      </c>
      <c r="BL432" s="22">
        <f>IF(AT432="","",IF(AND(ISNUMBER(AM432),ISNUMBER(BG432)),MAX(0,AM432-INT(BG432)),""))</f>
        <v/>
      </c>
      <c r="BM432" s="22">
        <f>IF(BI432=0,0,IF(AND(OR('Shift match'!$B$5="",ISNUMBER(SEARCH('Shift match'!$B$5,AY432))),OR('Shift match'!$B$6="",ISNUMBER(SEARCH('Shift match'!$B$6,BA432)))),1,0))</f>
        <v/>
      </c>
      <c r="BN432" s="22">
        <f>IF(BM432=1,SUM($BM$2:BM432),"")</f>
        <v/>
      </c>
      <c r="BO432" s="22">
        <f>IF(AT432="",0,IF(AX432="",0,IF(COUNTIF($AX$2:AX432,AX432)=1,1,0)))</f>
        <v/>
      </c>
      <c r="BP432" s="22">
        <f>IF(BO432=1,SUM($BO$2:BO432),"")</f>
        <v/>
      </c>
    </row>
    <row r="433">
      <c r="AK433" s="19" t="n"/>
      <c r="AL433" s="24" t="n"/>
      <c r="AM433" s="25" t="n"/>
      <c r="AN433" s="24" t="n"/>
      <c r="AO433" s="24" t="n"/>
      <c r="AP433" s="24" t="n"/>
      <c r="AQ433" s="24" t="n"/>
      <c r="AR433" s="24" t="n"/>
      <c r="AS433" s="19" t="n"/>
      <c r="AT433" s="22">
        <f>IFERROR(TRIM(INDEX($A433:$AJ433,MATCH(Lists!$L$2,$A$1:$AJ$1,0))&amp;""),"")</f>
        <v/>
      </c>
      <c r="AU433" s="22">
        <f>IF(AT433="","",IFERROR(TRIM(INDEX($A433:$AJ433,MATCH(Lists!$L$3,$A$1:$AJ$1,0))&amp;""),""))</f>
        <v/>
      </c>
      <c r="AV433" s="22">
        <f>IF(AT433="","",LOWER(IFERROR(TRIM(INDEX($A433:$AJ433,MATCH(Lists!$L$4,$A$1:$AJ$1,0))&amp;""),"")))</f>
        <v/>
      </c>
      <c r="AW433" s="22">
        <f>IF(AT433="","",IFERROR(TRIM(INDEX($A433:$AJ433,MATCH(Lists!$L$5,$A$1:$AJ$1,0))&amp;""),""))</f>
        <v/>
      </c>
      <c r="AX433" s="22">
        <f>IF(AT433="","",IFERROR(TRIM(INDEX($A433:$AJ433,MATCH(Lists!$L$6,$A$1:$AJ$1,0))&amp;""),""))</f>
        <v/>
      </c>
      <c r="AY433" s="22">
        <f>IF(AT433="","",IFERROR(TRIM(INDEX($A433:$AJ433,MATCH(Lists!$L$7,$A$1:$AJ$1,0))&amp;""),""))</f>
        <v/>
      </c>
      <c r="AZ433" s="22">
        <f>IF(AT433="","",IFERROR(TRIM(INDEX($A433:$AJ433,MATCH(Lists!$L$8,$A$1:$AJ$1,0))&amp;""),""))</f>
        <v/>
      </c>
      <c r="BA433" s="22">
        <f>IF(AT433="","",IFERROR(TRIM(INDEX($A433:$AJ433,MATCH(Lists!$L$9,$A$1:$AJ$1,0))&amp;""),""))</f>
        <v/>
      </c>
      <c r="BB433" s="22">
        <f>IF(AT433="","",IFERROR(TRIM(INDEX($A433:$AJ433,MATCH(Lists!$L$10,$A$1:$AJ$1,0))&amp;""),""))</f>
        <v/>
      </c>
      <c r="BC433" s="22">
        <f>IF(AT433="","",IFERROR(TRIM(INDEX($A433:$AJ433,MATCH(Lists!$L$11,$A$1:$AJ$1,0))&amp;""),""))</f>
        <v/>
      </c>
      <c r="BD433" s="22">
        <f>IF(AT433="","",IFERROR(TRIM(INDEX($A433:$AJ433,MATCH(Lists!$L$12,$A$1:$AJ$1,0))&amp;""),""))</f>
        <v/>
      </c>
      <c r="BE433" s="23">
        <f>IF(AT433="","",IFERROR(IF(TRIM(INDEX($A433:$AJ433,MATCH(Lists!$L$13,$A$1:$AJ$1,0))&amp;"")="","",IF(ISNUMBER(INDEX($A433:$AJ433,MATCH(Lists!$L$13,$A$1:$AJ$1,0))),INT(INDEX($A433:$AJ433,MATCH(Lists!$L$13,$A$1:$AJ$1,0))),DATE(VALUE(LEFT(INDEX($A433:$AJ433,MATCH(Lists!$L$13,$A$1:$AJ$1,0)),4)),VALUE(MID(INDEX($A433:$AJ433,MATCH(Lists!$L$13,$A$1:$AJ$1,0)),6,2)),VALUE(MID(INDEX($A433:$AJ433,MATCH(Lists!$L$13,$A$1:$AJ$1,0)),9,2))))),""))</f>
        <v/>
      </c>
      <c r="BF433" s="22">
        <f>IF(AT433="","",IFERROR(TRIM(INDEX($A433:$AJ433,MATCH(Lists!$L$14,$A$1:$AJ$1,0))&amp;""),""))</f>
        <v/>
      </c>
      <c r="BG433" s="23">
        <f>IF(AT433="","",IFERROR(IF(ISNUMBER(INDEX($A433:$AJ433,MATCH(Lists!$L$15,$A$1:$AJ$1,0))),INDEX($A433:$AJ433,MATCH(Lists!$L$15,$A$1:$AJ$1,0)),DATE(VALUE(LEFT(IFERROR(TRIM(INDEX($A433:$AJ433,MATCH(Lists!$L$15,$A$1:$AJ$1,0))&amp;""),""),4)),VALUE(MID(IFERROR(TRIM(INDEX($A433:$AJ433,MATCH(Lists!$L$15,$A$1:$AJ$1,0))&amp;""),""),6,2)),VALUE(MID(IFERROR(TRIM(INDEX($A433:$AJ433,MATCH(Lists!$L$15,$A$1:$AJ$1,0))&amp;""),""),9,2)))+TIME(VALUE(MID(IFERROR(TRIM(INDEX($A433:$AJ433,MATCH(Lists!$L$15,$A$1:$AJ$1,0))&amp;""),""),12,2)),VALUE(MID(IFERROR(TRIM(INDEX($A433:$AJ433,MATCH(Lists!$L$15,$A$1:$AJ$1,0))&amp;""),""),15,2)),VALUE(MID(IFERROR(TRIM(INDEX($A433:$AJ433,MATCH(Lists!$L$15,$A$1:$AJ$1,0))&amp;""),""),18,2)))),""))</f>
        <v/>
      </c>
      <c r="BH433" s="22">
        <f>IF(AT433="","",IF(AL433="","New",AL433))</f>
        <v/>
      </c>
      <c r="BI433" s="22">
        <f>IF(AT433="",0,IF(OR(BH433="Hired",BH433="Not now"),0,1))</f>
        <v/>
      </c>
      <c r="BJ433" s="22">
        <f>IF(AT433="","",IF(COUNTIF(AN433:AQ433,"No")&gt;0,"Has a No",IF(COUNTIF(AN433:AQ433,"Yes")=4,"All yes","Still checking")))</f>
        <v/>
      </c>
      <c r="BK433" s="22">
        <f>IF(AT433="","",IF(AND(BH433="New",NOT(ISNUMBER(AM433)),ISNUMBER(BG433)),IF(Pipeline!$M$14-INT(BG433)&gt;Pipeline!$M$15,"Reply due",""),""))</f>
        <v/>
      </c>
      <c r="BL433" s="22">
        <f>IF(AT433="","",IF(AND(ISNUMBER(AM433),ISNUMBER(BG433)),MAX(0,AM433-INT(BG433)),""))</f>
        <v/>
      </c>
      <c r="BM433" s="22">
        <f>IF(BI433=0,0,IF(AND(OR('Shift match'!$B$5="",ISNUMBER(SEARCH('Shift match'!$B$5,AY433))),OR('Shift match'!$B$6="",ISNUMBER(SEARCH('Shift match'!$B$6,BA433)))),1,0))</f>
        <v/>
      </c>
      <c r="BN433" s="22">
        <f>IF(BM433=1,SUM($BM$2:BM433),"")</f>
        <v/>
      </c>
      <c r="BO433" s="22">
        <f>IF(AT433="",0,IF(AX433="",0,IF(COUNTIF($AX$2:AX433,AX433)=1,1,0)))</f>
        <v/>
      </c>
      <c r="BP433" s="22">
        <f>IF(BO433=1,SUM($BO$2:BO433),"")</f>
        <v/>
      </c>
    </row>
    <row r="434">
      <c r="AK434" s="19" t="n"/>
      <c r="AL434" s="24" t="n"/>
      <c r="AM434" s="25" t="n"/>
      <c r="AN434" s="24" t="n"/>
      <c r="AO434" s="24" t="n"/>
      <c r="AP434" s="24" t="n"/>
      <c r="AQ434" s="24" t="n"/>
      <c r="AR434" s="24" t="n"/>
      <c r="AS434" s="19" t="n"/>
      <c r="AT434" s="22">
        <f>IFERROR(TRIM(INDEX($A434:$AJ434,MATCH(Lists!$L$2,$A$1:$AJ$1,0))&amp;""),"")</f>
        <v/>
      </c>
      <c r="AU434" s="22">
        <f>IF(AT434="","",IFERROR(TRIM(INDEX($A434:$AJ434,MATCH(Lists!$L$3,$A$1:$AJ$1,0))&amp;""),""))</f>
        <v/>
      </c>
      <c r="AV434" s="22">
        <f>IF(AT434="","",LOWER(IFERROR(TRIM(INDEX($A434:$AJ434,MATCH(Lists!$L$4,$A$1:$AJ$1,0))&amp;""),"")))</f>
        <v/>
      </c>
      <c r="AW434" s="22">
        <f>IF(AT434="","",IFERROR(TRIM(INDEX($A434:$AJ434,MATCH(Lists!$L$5,$A$1:$AJ$1,0))&amp;""),""))</f>
        <v/>
      </c>
      <c r="AX434" s="22">
        <f>IF(AT434="","",IFERROR(TRIM(INDEX($A434:$AJ434,MATCH(Lists!$L$6,$A$1:$AJ$1,0))&amp;""),""))</f>
        <v/>
      </c>
      <c r="AY434" s="22">
        <f>IF(AT434="","",IFERROR(TRIM(INDEX($A434:$AJ434,MATCH(Lists!$L$7,$A$1:$AJ$1,0))&amp;""),""))</f>
        <v/>
      </c>
      <c r="AZ434" s="22">
        <f>IF(AT434="","",IFERROR(TRIM(INDEX($A434:$AJ434,MATCH(Lists!$L$8,$A$1:$AJ$1,0))&amp;""),""))</f>
        <v/>
      </c>
      <c r="BA434" s="22">
        <f>IF(AT434="","",IFERROR(TRIM(INDEX($A434:$AJ434,MATCH(Lists!$L$9,$A$1:$AJ$1,0))&amp;""),""))</f>
        <v/>
      </c>
      <c r="BB434" s="22">
        <f>IF(AT434="","",IFERROR(TRIM(INDEX($A434:$AJ434,MATCH(Lists!$L$10,$A$1:$AJ$1,0))&amp;""),""))</f>
        <v/>
      </c>
      <c r="BC434" s="22">
        <f>IF(AT434="","",IFERROR(TRIM(INDEX($A434:$AJ434,MATCH(Lists!$L$11,$A$1:$AJ$1,0))&amp;""),""))</f>
        <v/>
      </c>
      <c r="BD434" s="22">
        <f>IF(AT434="","",IFERROR(TRIM(INDEX($A434:$AJ434,MATCH(Lists!$L$12,$A$1:$AJ$1,0))&amp;""),""))</f>
        <v/>
      </c>
      <c r="BE434" s="23">
        <f>IF(AT434="","",IFERROR(IF(TRIM(INDEX($A434:$AJ434,MATCH(Lists!$L$13,$A$1:$AJ$1,0))&amp;"")="","",IF(ISNUMBER(INDEX($A434:$AJ434,MATCH(Lists!$L$13,$A$1:$AJ$1,0))),INT(INDEX($A434:$AJ434,MATCH(Lists!$L$13,$A$1:$AJ$1,0))),DATE(VALUE(LEFT(INDEX($A434:$AJ434,MATCH(Lists!$L$13,$A$1:$AJ$1,0)),4)),VALUE(MID(INDEX($A434:$AJ434,MATCH(Lists!$L$13,$A$1:$AJ$1,0)),6,2)),VALUE(MID(INDEX($A434:$AJ434,MATCH(Lists!$L$13,$A$1:$AJ$1,0)),9,2))))),""))</f>
        <v/>
      </c>
      <c r="BF434" s="22">
        <f>IF(AT434="","",IFERROR(TRIM(INDEX($A434:$AJ434,MATCH(Lists!$L$14,$A$1:$AJ$1,0))&amp;""),""))</f>
        <v/>
      </c>
      <c r="BG434" s="23">
        <f>IF(AT434="","",IFERROR(IF(ISNUMBER(INDEX($A434:$AJ434,MATCH(Lists!$L$15,$A$1:$AJ$1,0))),INDEX($A434:$AJ434,MATCH(Lists!$L$15,$A$1:$AJ$1,0)),DATE(VALUE(LEFT(IFERROR(TRIM(INDEX($A434:$AJ434,MATCH(Lists!$L$15,$A$1:$AJ$1,0))&amp;""),""),4)),VALUE(MID(IFERROR(TRIM(INDEX($A434:$AJ434,MATCH(Lists!$L$15,$A$1:$AJ$1,0))&amp;""),""),6,2)),VALUE(MID(IFERROR(TRIM(INDEX($A434:$AJ434,MATCH(Lists!$L$15,$A$1:$AJ$1,0))&amp;""),""),9,2)))+TIME(VALUE(MID(IFERROR(TRIM(INDEX($A434:$AJ434,MATCH(Lists!$L$15,$A$1:$AJ$1,0))&amp;""),""),12,2)),VALUE(MID(IFERROR(TRIM(INDEX($A434:$AJ434,MATCH(Lists!$L$15,$A$1:$AJ$1,0))&amp;""),""),15,2)),VALUE(MID(IFERROR(TRIM(INDEX($A434:$AJ434,MATCH(Lists!$L$15,$A$1:$AJ$1,0))&amp;""),""),18,2)))),""))</f>
        <v/>
      </c>
      <c r="BH434" s="22">
        <f>IF(AT434="","",IF(AL434="","New",AL434))</f>
        <v/>
      </c>
      <c r="BI434" s="22">
        <f>IF(AT434="",0,IF(OR(BH434="Hired",BH434="Not now"),0,1))</f>
        <v/>
      </c>
      <c r="BJ434" s="22">
        <f>IF(AT434="","",IF(COUNTIF(AN434:AQ434,"No")&gt;0,"Has a No",IF(COUNTIF(AN434:AQ434,"Yes")=4,"All yes","Still checking")))</f>
        <v/>
      </c>
      <c r="BK434" s="22">
        <f>IF(AT434="","",IF(AND(BH434="New",NOT(ISNUMBER(AM434)),ISNUMBER(BG434)),IF(Pipeline!$M$14-INT(BG434)&gt;Pipeline!$M$15,"Reply due",""),""))</f>
        <v/>
      </c>
      <c r="BL434" s="22">
        <f>IF(AT434="","",IF(AND(ISNUMBER(AM434),ISNUMBER(BG434)),MAX(0,AM434-INT(BG434)),""))</f>
        <v/>
      </c>
      <c r="BM434" s="22">
        <f>IF(BI434=0,0,IF(AND(OR('Shift match'!$B$5="",ISNUMBER(SEARCH('Shift match'!$B$5,AY434))),OR('Shift match'!$B$6="",ISNUMBER(SEARCH('Shift match'!$B$6,BA434)))),1,0))</f>
        <v/>
      </c>
      <c r="BN434" s="22">
        <f>IF(BM434=1,SUM($BM$2:BM434),"")</f>
        <v/>
      </c>
      <c r="BO434" s="22">
        <f>IF(AT434="",0,IF(AX434="",0,IF(COUNTIF($AX$2:AX434,AX434)=1,1,0)))</f>
        <v/>
      </c>
      <c r="BP434" s="22">
        <f>IF(BO434=1,SUM($BO$2:BO434),"")</f>
        <v/>
      </c>
    </row>
    <row r="435">
      <c r="AK435" s="19" t="n"/>
      <c r="AL435" s="24" t="n"/>
      <c r="AM435" s="25" t="n"/>
      <c r="AN435" s="24" t="n"/>
      <c r="AO435" s="24" t="n"/>
      <c r="AP435" s="24" t="n"/>
      <c r="AQ435" s="24" t="n"/>
      <c r="AR435" s="24" t="n"/>
      <c r="AS435" s="19" t="n"/>
      <c r="AT435" s="22">
        <f>IFERROR(TRIM(INDEX($A435:$AJ435,MATCH(Lists!$L$2,$A$1:$AJ$1,0))&amp;""),"")</f>
        <v/>
      </c>
      <c r="AU435" s="22">
        <f>IF(AT435="","",IFERROR(TRIM(INDEX($A435:$AJ435,MATCH(Lists!$L$3,$A$1:$AJ$1,0))&amp;""),""))</f>
        <v/>
      </c>
      <c r="AV435" s="22">
        <f>IF(AT435="","",LOWER(IFERROR(TRIM(INDEX($A435:$AJ435,MATCH(Lists!$L$4,$A$1:$AJ$1,0))&amp;""),"")))</f>
        <v/>
      </c>
      <c r="AW435" s="22">
        <f>IF(AT435="","",IFERROR(TRIM(INDEX($A435:$AJ435,MATCH(Lists!$L$5,$A$1:$AJ$1,0))&amp;""),""))</f>
        <v/>
      </c>
      <c r="AX435" s="22">
        <f>IF(AT435="","",IFERROR(TRIM(INDEX($A435:$AJ435,MATCH(Lists!$L$6,$A$1:$AJ$1,0))&amp;""),""))</f>
        <v/>
      </c>
      <c r="AY435" s="22">
        <f>IF(AT435="","",IFERROR(TRIM(INDEX($A435:$AJ435,MATCH(Lists!$L$7,$A$1:$AJ$1,0))&amp;""),""))</f>
        <v/>
      </c>
      <c r="AZ435" s="22">
        <f>IF(AT435="","",IFERROR(TRIM(INDEX($A435:$AJ435,MATCH(Lists!$L$8,$A$1:$AJ$1,0))&amp;""),""))</f>
        <v/>
      </c>
      <c r="BA435" s="22">
        <f>IF(AT435="","",IFERROR(TRIM(INDEX($A435:$AJ435,MATCH(Lists!$L$9,$A$1:$AJ$1,0))&amp;""),""))</f>
        <v/>
      </c>
      <c r="BB435" s="22">
        <f>IF(AT435="","",IFERROR(TRIM(INDEX($A435:$AJ435,MATCH(Lists!$L$10,$A$1:$AJ$1,0))&amp;""),""))</f>
        <v/>
      </c>
      <c r="BC435" s="22">
        <f>IF(AT435="","",IFERROR(TRIM(INDEX($A435:$AJ435,MATCH(Lists!$L$11,$A$1:$AJ$1,0))&amp;""),""))</f>
        <v/>
      </c>
      <c r="BD435" s="22">
        <f>IF(AT435="","",IFERROR(TRIM(INDEX($A435:$AJ435,MATCH(Lists!$L$12,$A$1:$AJ$1,0))&amp;""),""))</f>
        <v/>
      </c>
      <c r="BE435" s="23">
        <f>IF(AT435="","",IFERROR(IF(TRIM(INDEX($A435:$AJ435,MATCH(Lists!$L$13,$A$1:$AJ$1,0))&amp;"")="","",IF(ISNUMBER(INDEX($A435:$AJ435,MATCH(Lists!$L$13,$A$1:$AJ$1,0))),INT(INDEX($A435:$AJ435,MATCH(Lists!$L$13,$A$1:$AJ$1,0))),DATE(VALUE(LEFT(INDEX($A435:$AJ435,MATCH(Lists!$L$13,$A$1:$AJ$1,0)),4)),VALUE(MID(INDEX($A435:$AJ435,MATCH(Lists!$L$13,$A$1:$AJ$1,0)),6,2)),VALUE(MID(INDEX($A435:$AJ435,MATCH(Lists!$L$13,$A$1:$AJ$1,0)),9,2))))),""))</f>
        <v/>
      </c>
      <c r="BF435" s="22">
        <f>IF(AT435="","",IFERROR(TRIM(INDEX($A435:$AJ435,MATCH(Lists!$L$14,$A$1:$AJ$1,0))&amp;""),""))</f>
        <v/>
      </c>
      <c r="BG435" s="23">
        <f>IF(AT435="","",IFERROR(IF(ISNUMBER(INDEX($A435:$AJ435,MATCH(Lists!$L$15,$A$1:$AJ$1,0))),INDEX($A435:$AJ435,MATCH(Lists!$L$15,$A$1:$AJ$1,0)),DATE(VALUE(LEFT(IFERROR(TRIM(INDEX($A435:$AJ435,MATCH(Lists!$L$15,$A$1:$AJ$1,0))&amp;""),""),4)),VALUE(MID(IFERROR(TRIM(INDEX($A435:$AJ435,MATCH(Lists!$L$15,$A$1:$AJ$1,0))&amp;""),""),6,2)),VALUE(MID(IFERROR(TRIM(INDEX($A435:$AJ435,MATCH(Lists!$L$15,$A$1:$AJ$1,0))&amp;""),""),9,2)))+TIME(VALUE(MID(IFERROR(TRIM(INDEX($A435:$AJ435,MATCH(Lists!$L$15,$A$1:$AJ$1,0))&amp;""),""),12,2)),VALUE(MID(IFERROR(TRIM(INDEX($A435:$AJ435,MATCH(Lists!$L$15,$A$1:$AJ$1,0))&amp;""),""),15,2)),VALUE(MID(IFERROR(TRIM(INDEX($A435:$AJ435,MATCH(Lists!$L$15,$A$1:$AJ$1,0))&amp;""),""),18,2)))),""))</f>
        <v/>
      </c>
      <c r="BH435" s="22">
        <f>IF(AT435="","",IF(AL435="","New",AL435))</f>
        <v/>
      </c>
      <c r="BI435" s="22">
        <f>IF(AT435="",0,IF(OR(BH435="Hired",BH435="Not now"),0,1))</f>
        <v/>
      </c>
      <c r="BJ435" s="22">
        <f>IF(AT435="","",IF(COUNTIF(AN435:AQ435,"No")&gt;0,"Has a No",IF(COUNTIF(AN435:AQ435,"Yes")=4,"All yes","Still checking")))</f>
        <v/>
      </c>
      <c r="BK435" s="22">
        <f>IF(AT435="","",IF(AND(BH435="New",NOT(ISNUMBER(AM435)),ISNUMBER(BG435)),IF(Pipeline!$M$14-INT(BG435)&gt;Pipeline!$M$15,"Reply due",""),""))</f>
        <v/>
      </c>
      <c r="BL435" s="22">
        <f>IF(AT435="","",IF(AND(ISNUMBER(AM435),ISNUMBER(BG435)),MAX(0,AM435-INT(BG435)),""))</f>
        <v/>
      </c>
      <c r="BM435" s="22">
        <f>IF(BI435=0,0,IF(AND(OR('Shift match'!$B$5="",ISNUMBER(SEARCH('Shift match'!$B$5,AY435))),OR('Shift match'!$B$6="",ISNUMBER(SEARCH('Shift match'!$B$6,BA435)))),1,0))</f>
        <v/>
      </c>
      <c r="BN435" s="22">
        <f>IF(BM435=1,SUM($BM$2:BM435),"")</f>
        <v/>
      </c>
      <c r="BO435" s="22">
        <f>IF(AT435="",0,IF(AX435="",0,IF(COUNTIF($AX$2:AX435,AX435)=1,1,0)))</f>
        <v/>
      </c>
      <c r="BP435" s="22">
        <f>IF(BO435=1,SUM($BO$2:BO435),"")</f>
        <v/>
      </c>
    </row>
    <row r="436">
      <c r="AK436" s="19" t="n"/>
      <c r="AL436" s="24" t="n"/>
      <c r="AM436" s="25" t="n"/>
      <c r="AN436" s="24" t="n"/>
      <c r="AO436" s="24" t="n"/>
      <c r="AP436" s="24" t="n"/>
      <c r="AQ436" s="24" t="n"/>
      <c r="AR436" s="24" t="n"/>
      <c r="AS436" s="19" t="n"/>
      <c r="AT436" s="22">
        <f>IFERROR(TRIM(INDEX($A436:$AJ436,MATCH(Lists!$L$2,$A$1:$AJ$1,0))&amp;""),"")</f>
        <v/>
      </c>
      <c r="AU436" s="22">
        <f>IF(AT436="","",IFERROR(TRIM(INDEX($A436:$AJ436,MATCH(Lists!$L$3,$A$1:$AJ$1,0))&amp;""),""))</f>
        <v/>
      </c>
      <c r="AV436" s="22">
        <f>IF(AT436="","",LOWER(IFERROR(TRIM(INDEX($A436:$AJ436,MATCH(Lists!$L$4,$A$1:$AJ$1,0))&amp;""),"")))</f>
        <v/>
      </c>
      <c r="AW436" s="22">
        <f>IF(AT436="","",IFERROR(TRIM(INDEX($A436:$AJ436,MATCH(Lists!$L$5,$A$1:$AJ$1,0))&amp;""),""))</f>
        <v/>
      </c>
      <c r="AX436" s="22">
        <f>IF(AT436="","",IFERROR(TRIM(INDEX($A436:$AJ436,MATCH(Lists!$L$6,$A$1:$AJ$1,0))&amp;""),""))</f>
        <v/>
      </c>
      <c r="AY436" s="22">
        <f>IF(AT436="","",IFERROR(TRIM(INDEX($A436:$AJ436,MATCH(Lists!$L$7,$A$1:$AJ$1,0))&amp;""),""))</f>
        <v/>
      </c>
      <c r="AZ436" s="22">
        <f>IF(AT436="","",IFERROR(TRIM(INDEX($A436:$AJ436,MATCH(Lists!$L$8,$A$1:$AJ$1,0))&amp;""),""))</f>
        <v/>
      </c>
      <c r="BA436" s="22">
        <f>IF(AT436="","",IFERROR(TRIM(INDEX($A436:$AJ436,MATCH(Lists!$L$9,$A$1:$AJ$1,0))&amp;""),""))</f>
        <v/>
      </c>
      <c r="BB436" s="22">
        <f>IF(AT436="","",IFERROR(TRIM(INDEX($A436:$AJ436,MATCH(Lists!$L$10,$A$1:$AJ$1,0))&amp;""),""))</f>
        <v/>
      </c>
      <c r="BC436" s="22">
        <f>IF(AT436="","",IFERROR(TRIM(INDEX($A436:$AJ436,MATCH(Lists!$L$11,$A$1:$AJ$1,0))&amp;""),""))</f>
        <v/>
      </c>
      <c r="BD436" s="22">
        <f>IF(AT436="","",IFERROR(TRIM(INDEX($A436:$AJ436,MATCH(Lists!$L$12,$A$1:$AJ$1,0))&amp;""),""))</f>
        <v/>
      </c>
      <c r="BE436" s="23">
        <f>IF(AT436="","",IFERROR(IF(TRIM(INDEX($A436:$AJ436,MATCH(Lists!$L$13,$A$1:$AJ$1,0))&amp;"")="","",IF(ISNUMBER(INDEX($A436:$AJ436,MATCH(Lists!$L$13,$A$1:$AJ$1,0))),INT(INDEX($A436:$AJ436,MATCH(Lists!$L$13,$A$1:$AJ$1,0))),DATE(VALUE(LEFT(INDEX($A436:$AJ436,MATCH(Lists!$L$13,$A$1:$AJ$1,0)),4)),VALUE(MID(INDEX($A436:$AJ436,MATCH(Lists!$L$13,$A$1:$AJ$1,0)),6,2)),VALUE(MID(INDEX($A436:$AJ436,MATCH(Lists!$L$13,$A$1:$AJ$1,0)),9,2))))),""))</f>
        <v/>
      </c>
      <c r="BF436" s="22">
        <f>IF(AT436="","",IFERROR(TRIM(INDEX($A436:$AJ436,MATCH(Lists!$L$14,$A$1:$AJ$1,0))&amp;""),""))</f>
        <v/>
      </c>
      <c r="BG436" s="23">
        <f>IF(AT436="","",IFERROR(IF(ISNUMBER(INDEX($A436:$AJ436,MATCH(Lists!$L$15,$A$1:$AJ$1,0))),INDEX($A436:$AJ436,MATCH(Lists!$L$15,$A$1:$AJ$1,0)),DATE(VALUE(LEFT(IFERROR(TRIM(INDEX($A436:$AJ436,MATCH(Lists!$L$15,$A$1:$AJ$1,0))&amp;""),""),4)),VALUE(MID(IFERROR(TRIM(INDEX($A436:$AJ436,MATCH(Lists!$L$15,$A$1:$AJ$1,0))&amp;""),""),6,2)),VALUE(MID(IFERROR(TRIM(INDEX($A436:$AJ436,MATCH(Lists!$L$15,$A$1:$AJ$1,0))&amp;""),""),9,2)))+TIME(VALUE(MID(IFERROR(TRIM(INDEX($A436:$AJ436,MATCH(Lists!$L$15,$A$1:$AJ$1,0))&amp;""),""),12,2)),VALUE(MID(IFERROR(TRIM(INDEX($A436:$AJ436,MATCH(Lists!$L$15,$A$1:$AJ$1,0))&amp;""),""),15,2)),VALUE(MID(IFERROR(TRIM(INDEX($A436:$AJ436,MATCH(Lists!$L$15,$A$1:$AJ$1,0))&amp;""),""),18,2)))),""))</f>
        <v/>
      </c>
      <c r="BH436" s="22">
        <f>IF(AT436="","",IF(AL436="","New",AL436))</f>
        <v/>
      </c>
      <c r="BI436" s="22">
        <f>IF(AT436="",0,IF(OR(BH436="Hired",BH436="Not now"),0,1))</f>
        <v/>
      </c>
      <c r="BJ436" s="22">
        <f>IF(AT436="","",IF(COUNTIF(AN436:AQ436,"No")&gt;0,"Has a No",IF(COUNTIF(AN436:AQ436,"Yes")=4,"All yes","Still checking")))</f>
        <v/>
      </c>
      <c r="BK436" s="22">
        <f>IF(AT436="","",IF(AND(BH436="New",NOT(ISNUMBER(AM436)),ISNUMBER(BG436)),IF(Pipeline!$M$14-INT(BG436)&gt;Pipeline!$M$15,"Reply due",""),""))</f>
        <v/>
      </c>
      <c r="BL436" s="22">
        <f>IF(AT436="","",IF(AND(ISNUMBER(AM436),ISNUMBER(BG436)),MAX(0,AM436-INT(BG436)),""))</f>
        <v/>
      </c>
      <c r="BM436" s="22">
        <f>IF(BI436=0,0,IF(AND(OR('Shift match'!$B$5="",ISNUMBER(SEARCH('Shift match'!$B$5,AY436))),OR('Shift match'!$B$6="",ISNUMBER(SEARCH('Shift match'!$B$6,BA436)))),1,0))</f>
        <v/>
      </c>
      <c r="BN436" s="22">
        <f>IF(BM436=1,SUM($BM$2:BM436),"")</f>
        <v/>
      </c>
      <c r="BO436" s="22">
        <f>IF(AT436="",0,IF(AX436="",0,IF(COUNTIF($AX$2:AX436,AX436)=1,1,0)))</f>
        <v/>
      </c>
      <c r="BP436" s="22">
        <f>IF(BO436=1,SUM($BO$2:BO436),"")</f>
        <v/>
      </c>
    </row>
    <row r="437">
      <c r="AK437" s="19" t="n"/>
      <c r="AL437" s="24" t="n"/>
      <c r="AM437" s="25" t="n"/>
      <c r="AN437" s="24" t="n"/>
      <c r="AO437" s="24" t="n"/>
      <c r="AP437" s="24" t="n"/>
      <c r="AQ437" s="24" t="n"/>
      <c r="AR437" s="24" t="n"/>
      <c r="AS437" s="19" t="n"/>
      <c r="AT437" s="22">
        <f>IFERROR(TRIM(INDEX($A437:$AJ437,MATCH(Lists!$L$2,$A$1:$AJ$1,0))&amp;""),"")</f>
        <v/>
      </c>
      <c r="AU437" s="22">
        <f>IF(AT437="","",IFERROR(TRIM(INDEX($A437:$AJ437,MATCH(Lists!$L$3,$A$1:$AJ$1,0))&amp;""),""))</f>
        <v/>
      </c>
      <c r="AV437" s="22">
        <f>IF(AT437="","",LOWER(IFERROR(TRIM(INDEX($A437:$AJ437,MATCH(Lists!$L$4,$A$1:$AJ$1,0))&amp;""),"")))</f>
        <v/>
      </c>
      <c r="AW437" s="22">
        <f>IF(AT437="","",IFERROR(TRIM(INDEX($A437:$AJ437,MATCH(Lists!$L$5,$A$1:$AJ$1,0))&amp;""),""))</f>
        <v/>
      </c>
      <c r="AX437" s="22">
        <f>IF(AT437="","",IFERROR(TRIM(INDEX($A437:$AJ437,MATCH(Lists!$L$6,$A$1:$AJ$1,0))&amp;""),""))</f>
        <v/>
      </c>
      <c r="AY437" s="22">
        <f>IF(AT437="","",IFERROR(TRIM(INDEX($A437:$AJ437,MATCH(Lists!$L$7,$A$1:$AJ$1,0))&amp;""),""))</f>
        <v/>
      </c>
      <c r="AZ437" s="22">
        <f>IF(AT437="","",IFERROR(TRIM(INDEX($A437:$AJ437,MATCH(Lists!$L$8,$A$1:$AJ$1,0))&amp;""),""))</f>
        <v/>
      </c>
      <c r="BA437" s="22">
        <f>IF(AT437="","",IFERROR(TRIM(INDEX($A437:$AJ437,MATCH(Lists!$L$9,$A$1:$AJ$1,0))&amp;""),""))</f>
        <v/>
      </c>
      <c r="BB437" s="22">
        <f>IF(AT437="","",IFERROR(TRIM(INDEX($A437:$AJ437,MATCH(Lists!$L$10,$A$1:$AJ$1,0))&amp;""),""))</f>
        <v/>
      </c>
      <c r="BC437" s="22">
        <f>IF(AT437="","",IFERROR(TRIM(INDEX($A437:$AJ437,MATCH(Lists!$L$11,$A$1:$AJ$1,0))&amp;""),""))</f>
        <v/>
      </c>
      <c r="BD437" s="22">
        <f>IF(AT437="","",IFERROR(TRIM(INDEX($A437:$AJ437,MATCH(Lists!$L$12,$A$1:$AJ$1,0))&amp;""),""))</f>
        <v/>
      </c>
      <c r="BE437" s="23">
        <f>IF(AT437="","",IFERROR(IF(TRIM(INDEX($A437:$AJ437,MATCH(Lists!$L$13,$A$1:$AJ$1,0))&amp;"")="","",IF(ISNUMBER(INDEX($A437:$AJ437,MATCH(Lists!$L$13,$A$1:$AJ$1,0))),INT(INDEX($A437:$AJ437,MATCH(Lists!$L$13,$A$1:$AJ$1,0))),DATE(VALUE(LEFT(INDEX($A437:$AJ437,MATCH(Lists!$L$13,$A$1:$AJ$1,0)),4)),VALUE(MID(INDEX($A437:$AJ437,MATCH(Lists!$L$13,$A$1:$AJ$1,0)),6,2)),VALUE(MID(INDEX($A437:$AJ437,MATCH(Lists!$L$13,$A$1:$AJ$1,0)),9,2))))),""))</f>
        <v/>
      </c>
      <c r="BF437" s="22">
        <f>IF(AT437="","",IFERROR(TRIM(INDEX($A437:$AJ437,MATCH(Lists!$L$14,$A$1:$AJ$1,0))&amp;""),""))</f>
        <v/>
      </c>
      <c r="BG437" s="23">
        <f>IF(AT437="","",IFERROR(IF(ISNUMBER(INDEX($A437:$AJ437,MATCH(Lists!$L$15,$A$1:$AJ$1,0))),INDEX($A437:$AJ437,MATCH(Lists!$L$15,$A$1:$AJ$1,0)),DATE(VALUE(LEFT(IFERROR(TRIM(INDEX($A437:$AJ437,MATCH(Lists!$L$15,$A$1:$AJ$1,0))&amp;""),""),4)),VALUE(MID(IFERROR(TRIM(INDEX($A437:$AJ437,MATCH(Lists!$L$15,$A$1:$AJ$1,0))&amp;""),""),6,2)),VALUE(MID(IFERROR(TRIM(INDEX($A437:$AJ437,MATCH(Lists!$L$15,$A$1:$AJ$1,0))&amp;""),""),9,2)))+TIME(VALUE(MID(IFERROR(TRIM(INDEX($A437:$AJ437,MATCH(Lists!$L$15,$A$1:$AJ$1,0))&amp;""),""),12,2)),VALUE(MID(IFERROR(TRIM(INDEX($A437:$AJ437,MATCH(Lists!$L$15,$A$1:$AJ$1,0))&amp;""),""),15,2)),VALUE(MID(IFERROR(TRIM(INDEX($A437:$AJ437,MATCH(Lists!$L$15,$A$1:$AJ$1,0))&amp;""),""),18,2)))),""))</f>
        <v/>
      </c>
      <c r="BH437" s="22">
        <f>IF(AT437="","",IF(AL437="","New",AL437))</f>
        <v/>
      </c>
      <c r="BI437" s="22">
        <f>IF(AT437="",0,IF(OR(BH437="Hired",BH437="Not now"),0,1))</f>
        <v/>
      </c>
      <c r="BJ437" s="22">
        <f>IF(AT437="","",IF(COUNTIF(AN437:AQ437,"No")&gt;0,"Has a No",IF(COUNTIF(AN437:AQ437,"Yes")=4,"All yes","Still checking")))</f>
        <v/>
      </c>
      <c r="BK437" s="22">
        <f>IF(AT437="","",IF(AND(BH437="New",NOT(ISNUMBER(AM437)),ISNUMBER(BG437)),IF(Pipeline!$M$14-INT(BG437)&gt;Pipeline!$M$15,"Reply due",""),""))</f>
        <v/>
      </c>
      <c r="BL437" s="22">
        <f>IF(AT437="","",IF(AND(ISNUMBER(AM437),ISNUMBER(BG437)),MAX(0,AM437-INT(BG437)),""))</f>
        <v/>
      </c>
      <c r="BM437" s="22">
        <f>IF(BI437=0,0,IF(AND(OR('Shift match'!$B$5="",ISNUMBER(SEARCH('Shift match'!$B$5,AY437))),OR('Shift match'!$B$6="",ISNUMBER(SEARCH('Shift match'!$B$6,BA437)))),1,0))</f>
        <v/>
      </c>
      <c r="BN437" s="22">
        <f>IF(BM437=1,SUM($BM$2:BM437),"")</f>
        <v/>
      </c>
      <c r="BO437" s="22">
        <f>IF(AT437="",0,IF(AX437="",0,IF(COUNTIF($AX$2:AX437,AX437)=1,1,0)))</f>
        <v/>
      </c>
      <c r="BP437" s="22">
        <f>IF(BO437=1,SUM($BO$2:BO437),"")</f>
        <v/>
      </c>
    </row>
    <row r="438">
      <c r="AK438" s="19" t="n"/>
      <c r="AL438" s="24" t="n"/>
      <c r="AM438" s="25" t="n"/>
      <c r="AN438" s="24" t="n"/>
      <c r="AO438" s="24" t="n"/>
      <c r="AP438" s="24" t="n"/>
      <c r="AQ438" s="24" t="n"/>
      <c r="AR438" s="24" t="n"/>
      <c r="AS438" s="19" t="n"/>
      <c r="AT438" s="22">
        <f>IFERROR(TRIM(INDEX($A438:$AJ438,MATCH(Lists!$L$2,$A$1:$AJ$1,0))&amp;""),"")</f>
        <v/>
      </c>
      <c r="AU438" s="22">
        <f>IF(AT438="","",IFERROR(TRIM(INDEX($A438:$AJ438,MATCH(Lists!$L$3,$A$1:$AJ$1,0))&amp;""),""))</f>
        <v/>
      </c>
      <c r="AV438" s="22">
        <f>IF(AT438="","",LOWER(IFERROR(TRIM(INDEX($A438:$AJ438,MATCH(Lists!$L$4,$A$1:$AJ$1,0))&amp;""),"")))</f>
        <v/>
      </c>
      <c r="AW438" s="22">
        <f>IF(AT438="","",IFERROR(TRIM(INDEX($A438:$AJ438,MATCH(Lists!$L$5,$A$1:$AJ$1,0))&amp;""),""))</f>
        <v/>
      </c>
      <c r="AX438" s="22">
        <f>IF(AT438="","",IFERROR(TRIM(INDEX($A438:$AJ438,MATCH(Lists!$L$6,$A$1:$AJ$1,0))&amp;""),""))</f>
        <v/>
      </c>
      <c r="AY438" s="22">
        <f>IF(AT438="","",IFERROR(TRIM(INDEX($A438:$AJ438,MATCH(Lists!$L$7,$A$1:$AJ$1,0))&amp;""),""))</f>
        <v/>
      </c>
      <c r="AZ438" s="22">
        <f>IF(AT438="","",IFERROR(TRIM(INDEX($A438:$AJ438,MATCH(Lists!$L$8,$A$1:$AJ$1,0))&amp;""),""))</f>
        <v/>
      </c>
      <c r="BA438" s="22">
        <f>IF(AT438="","",IFERROR(TRIM(INDEX($A438:$AJ438,MATCH(Lists!$L$9,$A$1:$AJ$1,0))&amp;""),""))</f>
        <v/>
      </c>
      <c r="BB438" s="22">
        <f>IF(AT438="","",IFERROR(TRIM(INDEX($A438:$AJ438,MATCH(Lists!$L$10,$A$1:$AJ$1,0))&amp;""),""))</f>
        <v/>
      </c>
      <c r="BC438" s="22">
        <f>IF(AT438="","",IFERROR(TRIM(INDEX($A438:$AJ438,MATCH(Lists!$L$11,$A$1:$AJ$1,0))&amp;""),""))</f>
        <v/>
      </c>
      <c r="BD438" s="22">
        <f>IF(AT438="","",IFERROR(TRIM(INDEX($A438:$AJ438,MATCH(Lists!$L$12,$A$1:$AJ$1,0))&amp;""),""))</f>
        <v/>
      </c>
      <c r="BE438" s="23">
        <f>IF(AT438="","",IFERROR(IF(TRIM(INDEX($A438:$AJ438,MATCH(Lists!$L$13,$A$1:$AJ$1,0))&amp;"")="","",IF(ISNUMBER(INDEX($A438:$AJ438,MATCH(Lists!$L$13,$A$1:$AJ$1,0))),INT(INDEX($A438:$AJ438,MATCH(Lists!$L$13,$A$1:$AJ$1,0))),DATE(VALUE(LEFT(INDEX($A438:$AJ438,MATCH(Lists!$L$13,$A$1:$AJ$1,0)),4)),VALUE(MID(INDEX($A438:$AJ438,MATCH(Lists!$L$13,$A$1:$AJ$1,0)),6,2)),VALUE(MID(INDEX($A438:$AJ438,MATCH(Lists!$L$13,$A$1:$AJ$1,0)),9,2))))),""))</f>
        <v/>
      </c>
      <c r="BF438" s="22">
        <f>IF(AT438="","",IFERROR(TRIM(INDEX($A438:$AJ438,MATCH(Lists!$L$14,$A$1:$AJ$1,0))&amp;""),""))</f>
        <v/>
      </c>
      <c r="BG438" s="23">
        <f>IF(AT438="","",IFERROR(IF(ISNUMBER(INDEX($A438:$AJ438,MATCH(Lists!$L$15,$A$1:$AJ$1,0))),INDEX($A438:$AJ438,MATCH(Lists!$L$15,$A$1:$AJ$1,0)),DATE(VALUE(LEFT(IFERROR(TRIM(INDEX($A438:$AJ438,MATCH(Lists!$L$15,$A$1:$AJ$1,0))&amp;""),""),4)),VALUE(MID(IFERROR(TRIM(INDEX($A438:$AJ438,MATCH(Lists!$L$15,$A$1:$AJ$1,0))&amp;""),""),6,2)),VALUE(MID(IFERROR(TRIM(INDEX($A438:$AJ438,MATCH(Lists!$L$15,$A$1:$AJ$1,0))&amp;""),""),9,2)))+TIME(VALUE(MID(IFERROR(TRIM(INDEX($A438:$AJ438,MATCH(Lists!$L$15,$A$1:$AJ$1,0))&amp;""),""),12,2)),VALUE(MID(IFERROR(TRIM(INDEX($A438:$AJ438,MATCH(Lists!$L$15,$A$1:$AJ$1,0))&amp;""),""),15,2)),VALUE(MID(IFERROR(TRIM(INDEX($A438:$AJ438,MATCH(Lists!$L$15,$A$1:$AJ$1,0))&amp;""),""),18,2)))),""))</f>
        <v/>
      </c>
      <c r="BH438" s="22">
        <f>IF(AT438="","",IF(AL438="","New",AL438))</f>
        <v/>
      </c>
      <c r="BI438" s="22">
        <f>IF(AT438="",0,IF(OR(BH438="Hired",BH438="Not now"),0,1))</f>
        <v/>
      </c>
      <c r="BJ438" s="22">
        <f>IF(AT438="","",IF(COUNTIF(AN438:AQ438,"No")&gt;0,"Has a No",IF(COUNTIF(AN438:AQ438,"Yes")=4,"All yes","Still checking")))</f>
        <v/>
      </c>
      <c r="BK438" s="22">
        <f>IF(AT438="","",IF(AND(BH438="New",NOT(ISNUMBER(AM438)),ISNUMBER(BG438)),IF(Pipeline!$M$14-INT(BG438)&gt;Pipeline!$M$15,"Reply due",""),""))</f>
        <v/>
      </c>
      <c r="BL438" s="22">
        <f>IF(AT438="","",IF(AND(ISNUMBER(AM438),ISNUMBER(BG438)),MAX(0,AM438-INT(BG438)),""))</f>
        <v/>
      </c>
      <c r="BM438" s="22">
        <f>IF(BI438=0,0,IF(AND(OR('Shift match'!$B$5="",ISNUMBER(SEARCH('Shift match'!$B$5,AY438))),OR('Shift match'!$B$6="",ISNUMBER(SEARCH('Shift match'!$B$6,BA438)))),1,0))</f>
        <v/>
      </c>
      <c r="BN438" s="22">
        <f>IF(BM438=1,SUM($BM$2:BM438),"")</f>
        <v/>
      </c>
      <c r="BO438" s="22">
        <f>IF(AT438="",0,IF(AX438="",0,IF(COUNTIF($AX$2:AX438,AX438)=1,1,0)))</f>
        <v/>
      </c>
      <c r="BP438" s="22">
        <f>IF(BO438=1,SUM($BO$2:BO438),"")</f>
        <v/>
      </c>
    </row>
    <row r="439">
      <c r="AK439" s="19" t="n"/>
      <c r="AL439" s="24" t="n"/>
      <c r="AM439" s="25" t="n"/>
      <c r="AN439" s="24" t="n"/>
      <c r="AO439" s="24" t="n"/>
      <c r="AP439" s="24" t="n"/>
      <c r="AQ439" s="24" t="n"/>
      <c r="AR439" s="24" t="n"/>
      <c r="AS439" s="19" t="n"/>
      <c r="AT439" s="22">
        <f>IFERROR(TRIM(INDEX($A439:$AJ439,MATCH(Lists!$L$2,$A$1:$AJ$1,0))&amp;""),"")</f>
        <v/>
      </c>
      <c r="AU439" s="22">
        <f>IF(AT439="","",IFERROR(TRIM(INDEX($A439:$AJ439,MATCH(Lists!$L$3,$A$1:$AJ$1,0))&amp;""),""))</f>
        <v/>
      </c>
      <c r="AV439" s="22">
        <f>IF(AT439="","",LOWER(IFERROR(TRIM(INDEX($A439:$AJ439,MATCH(Lists!$L$4,$A$1:$AJ$1,0))&amp;""),"")))</f>
        <v/>
      </c>
      <c r="AW439" s="22">
        <f>IF(AT439="","",IFERROR(TRIM(INDEX($A439:$AJ439,MATCH(Lists!$L$5,$A$1:$AJ$1,0))&amp;""),""))</f>
        <v/>
      </c>
      <c r="AX439" s="22">
        <f>IF(AT439="","",IFERROR(TRIM(INDEX($A439:$AJ439,MATCH(Lists!$L$6,$A$1:$AJ$1,0))&amp;""),""))</f>
        <v/>
      </c>
      <c r="AY439" s="22">
        <f>IF(AT439="","",IFERROR(TRIM(INDEX($A439:$AJ439,MATCH(Lists!$L$7,$A$1:$AJ$1,0))&amp;""),""))</f>
        <v/>
      </c>
      <c r="AZ439" s="22">
        <f>IF(AT439="","",IFERROR(TRIM(INDEX($A439:$AJ439,MATCH(Lists!$L$8,$A$1:$AJ$1,0))&amp;""),""))</f>
        <v/>
      </c>
      <c r="BA439" s="22">
        <f>IF(AT439="","",IFERROR(TRIM(INDEX($A439:$AJ439,MATCH(Lists!$L$9,$A$1:$AJ$1,0))&amp;""),""))</f>
        <v/>
      </c>
      <c r="BB439" s="22">
        <f>IF(AT439="","",IFERROR(TRIM(INDEX($A439:$AJ439,MATCH(Lists!$L$10,$A$1:$AJ$1,0))&amp;""),""))</f>
        <v/>
      </c>
      <c r="BC439" s="22">
        <f>IF(AT439="","",IFERROR(TRIM(INDEX($A439:$AJ439,MATCH(Lists!$L$11,$A$1:$AJ$1,0))&amp;""),""))</f>
        <v/>
      </c>
      <c r="BD439" s="22">
        <f>IF(AT439="","",IFERROR(TRIM(INDEX($A439:$AJ439,MATCH(Lists!$L$12,$A$1:$AJ$1,0))&amp;""),""))</f>
        <v/>
      </c>
      <c r="BE439" s="23">
        <f>IF(AT439="","",IFERROR(IF(TRIM(INDEX($A439:$AJ439,MATCH(Lists!$L$13,$A$1:$AJ$1,0))&amp;"")="","",IF(ISNUMBER(INDEX($A439:$AJ439,MATCH(Lists!$L$13,$A$1:$AJ$1,0))),INT(INDEX($A439:$AJ439,MATCH(Lists!$L$13,$A$1:$AJ$1,0))),DATE(VALUE(LEFT(INDEX($A439:$AJ439,MATCH(Lists!$L$13,$A$1:$AJ$1,0)),4)),VALUE(MID(INDEX($A439:$AJ439,MATCH(Lists!$L$13,$A$1:$AJ$1,0)),6,2)),VALUE(MID(INDEX($A439:$AJ439,MATCH(Lists!$L$13,$A$1:$AJ$1,0)),9,2))))),""))</f>
        <v/>
      </c>
      <c r="BF439" s="22">
        <f>IF(AT439="","",IFERROR(TRIM(INDEX($A439:$AJ439,MATCH(Lists!$L$14,$A$1:$AJ$1,0))&amp;""),""))</f>
        <v/>
      </c>
      <c r="BG439" s="23">
        <f>IF(AT439="","",IFERROR(IF(ISNUMBER(INDEX($A439:$AJ439,MATCH(Lists!$L$15,$A$1:$AJ$1,0))),INDEX($A439:$AJ439,MATCH(Lists!$L$15,$A$1:$AJ$1,0)),DATE(VALUE(LEFT(IFERROR(TRIM(INDEX($A439:$AJ439,MATCH(Lists!$L$15,$A$1:$AJ$1,0))&amp;""),""),4)),VALUE(MID(IFERROR(TRIM(INDEX($A439:$AJ439,MATCH(Lists!$L$15,$A$1:$AJ$1,0))&amp;""),""),6,2)),VALUE(MID(IFERROR(TRIM(INDEX($A439:$AJ439,MATCH(Lists!$L$15,$A$1:$AJ$1,0))&amp;""),""),9,2)))+TIME(VALUE(MID(IFERROR(TRIM(INDEX($A439:$AJ439,MATCH(Lists!$L$15,$A$1:$AJ$1,0))&amp;""),""),12,2)),VALUE(MID(IFERROR(TRIM(INDEX($A439:$AJ439,MATCH(Lists!$L$15,$A$1:$AJ$1,0))&amp;""),""),15,2)),VALUE(MID(IFERROR(TRIM(INDEX($A439:$AJ439,MATCH(Lists!$L$15,$A$1:$AJ$1,0))&amp;""),""),18,2)))),""))</f>
        <v/>
      </c>
      <c r="BH439" s="22">
        <f>IF(AT439="","",IF(AL439="","New",AL439))</f>
        <v/>
      </c>
      <c r="BI439" s="22">
        <f>IF(AT439="",0,IF(OR(BH439="Hired",BH439="Not now"),0,1))</f>
        <v/>
      </c>
      <c r="BJ439" s="22">
        <f>IF(AT439="","",IF(COUNTIF(AN439:AQ439,"No")&gt;0,"Has a No",IF(COUNTIF(AN439:AQ439,"Yes")=4,"All yes","Still checking")))</f>
        <v/>
      </c>
      <c r="BK439" s="22">
        <f>IF(AT439="","",IF(AND(BH439="New",NOT(ISNUMBER(AM439)),ISNUMBER(BG439)),IF(Pipeline!$M$14-INT(BG439)&gt;Pipeline!$M$15,"Reply due",""),""))</f>
        <v/>
      </c>
      <c r="BL439" s="22">
        <f>IF(AT439="","",IF(AND(ISNUMBER(AM439),ISNUMBER(BG439)),MAX(0,AM439-INT(BG439)),""))</f>
        <v/>
      </c>
      <c r="BM439" s="22">
        <f>IF(BI439=0,0,IF(AND(OR('Shift match'!$B$5="",ISNUMBER(SEARCH('Shift match'!$B$5,AY439))),OR('Shift match'!$B$6="",ISNUMBER(SEARCH('Shift match'!$B$6,BA439)))),1,0))</f>
        <v/>
      </c>
      <c r="BN439" s="22">
        <f>IF(BM439=1,SUM($BM$2:BM439),"")</f>
        <v/>
      </c>
      <c r="BO439" s="22">
        <f>IF(AT439="",0,IF(AX439="",0,IF(COUNTIF($AX$2:AX439,AX439)=1,1,0)))</f>
        <v/>
      </c>
      <c r="BP439" s="22">
        <f>IF(BO439=1,SUM($BO$2:BO439),"")</f>
        <v/>
      </c>
    </row>
    <row r="440">
      <c r="AK440" s="19" t="n"/>
      <c r="AL440" s="24" t="n"/>
      <c r="AM440" s="25" t="n"/>
      <c r="AN440" s="24" t="n"/>
      <c r="AO440" s="24" t="n"/>
      <c r="AP440" s="24" t="n"/>
      <c r="AQ440" s="24" t="n"/>
      <c r="AR440" s="24" t="n"/>
      <c r="AS440" s="19" t="n"/>
      <c r="AT440" s="22">
        <f>IFERROR(TRIM(INDEX($A440:$AJ440,MATCH(Lists!$L$2,$A$1:$AJ$1,0))&amp;""),"")</f>
        <v/>
      </c>
      <c r="AU440" s="22">
        <f>IF(AT440="","",IFERROR(TRIM(INDEX($A440:$AJ440,MATCH(Lists!$L$3,$A$1:$AJ$1,0))&amp;""),""))</f>
        <v/>
      </c>
      <c r="AV440" s="22">
        <f>IF(AT440="","",LOWER(IFERROR(TRIM(INDEX($A440:$AJ440,MATCH(Lists!$L$4,$A$1:$AJ$1,0))&amp;""),"")))</f>
        <v/>
      </c>
      <c r="AW440" s="22">
        <f>IF(AT440="","",IFERROR(TRIM(INDEX($A440:$AJ440,MATCH(Lists!$L$5,$A$1:$AJ$1,0))&amp;""),""))</f>
        <v/>
      </c>
      <c r="AX440" s="22">
        <f>IF(AT440="","",IFERROR(TRIM(INDEX($A440:$AJ440,MATCH(Lists!$L$6,$A$1:$AJ$1,0))&amp;""),""))</f>
        <v/>
      </c>
      <c r="AY440" s="22">
        <f>IF(AT440="","",IFERROR(TRIM(INDEX($A440:$AJ440,MATCH(Lists!$L$7,$A$1:$AJ$1,0))&amp;""),""))</f>
        <v/>
      </c>
      <c r="AZ440" s="22">
        <f>IF(AT440="","",IFERROR(TRIM(INDEX($A440:$AJ440,MATCH(Lists!$L$8,$A$1:$AJ$1,0))&amp;""),""))</f>
        <v/>
      </c>
      <c r="BA440" s="22">
        <f>IF(AT440="","",IFERROR(TRIM(INDEX($A440:$AJ440,MATCH(Lists!$L$9,$A$1:$AJ$1,0))&amp;""),""))</f>
        <v/>
      </c>
      <c r="BB440" s="22">
        <f>IF(AT440="","",IFERROR(TRIM(INDEX($A440:$AJ440,MATCH(Lists!$L$10,$A$1:$AJ$1,0))&amp;""),""))</f>
        <v/>
      </c>
      <c r="BC440" s="22">
        <f>IF(AT440="","",IFERROR(TRIM(INDEX($A440:$AJ440,MATCH(Lists!$L$11,$A$1:$AJ$1,0))&amp;""),""))</f>
        <v/>
      </c>
      <c r="BD440" s="22">
        <f>IF(AT440="","",IFERROR(TRIM(INDEX($A440:$AJ440,MATCH(Lists!$L$12,$A$1:$AJ$1,0))&amp;""),""))</f>
        <v/>
      </c>
      <c r="BE440" s="23">
        <f>IF(AT440="","",IFERROR(IF(TRIM(INDEX($A440:$AJ440,MATCH(Lists!$L$13,$A$1:$AJ$1,0))&amp;"")="","",IF(ISNUMBER(INDEX($A440:$AJ440,MATCH(Lists!$L$13,$A$1:$AJ$1,0))),INT(INDEX($A440:$AJ440,MATCH(Lists!$L$13,$A$1:$AJ$1,0))),DATE(VALUE(LEFT(INDEX($A440:$AJ440,MATCH(Lists!$L$13,$A$1:$AJ$1,0)),4)),VALUE(MID(INDEX($A440:$AJ440,MATCH(Lists!$L$13,$A$1:$AJ$1,0)),6,2)),VALUE(MID(INDEX($A440:$AJ440,MATCH(Lists!$L$13,$A$1:$AJ$1,0)),9,2))))),""))</f>
        <v/>
      </c>
      <c r="BF440" s="22">
        <f>IF(AT440="","",IFERROR(TRIM(INDEX($A440:$AJ440,MATCH(Lists!$L$14,$A$1:$AJ$1,0))&amp;""),""))</f>
        <v/>
      </c>
      <c r="BG440" s="23">
        <f>IF(AT440="","",IFERROR(IF(ISNUMBER(INDEX($A440:$AJ440,MATCH(Lists!$L$15,$A$1:$AJ$1,0))),INDEX($A440:$AJ440,MATCH(Lists!$L$15,$A$1:$AJ$1,0)),DATE(VALUE(LEFT(IFERROR(TRIM(INDEX($A440:$AJ440,MATCH(Lists!$L$15,$A$1:$AJ$1,0))&amp;""),""),4)),VALUE(MID(IFERROR(TRIM(INDEX($A440:$AJ440,MATCH(Lists!$L$15,$A$1:$AJ$1,0))&amp;""),""),6,2)),VALUE(MID(IFERROR(TRIM(INDEX($A440:$AJ440,MATCH(Lists!$L$15,$A$1:$AJ$1,0))&amp;""),""),9,2)))+TIME(VALUE(MID(IFERROR(TRIM(INDEX($A440:$AJ440,MATCH(Lists!$L$15,$A$1:$AJ$1,0))&amp;""),""),12,2)),VALUE(MID(IFERROR(TRIM(INDEX($A440:$AJ440,MATCH(Lists!$L$15,$A$1:$AJ$1,0))&amp;""),""),15,2)),VALUE(MID(IFERROR(TRIM(INDEX($A440:$AJ440,MATCH(Lists!$L$15,$A$1:$AJ$1,0))&amp;""),""),18,2)))),""))</f>
        <v/>
      </c>
      <c r="BH440" s="22">
        <f>IF(AT440="","",IF(AL440="","New",AL440))</f>
        <v/>
      </c>
      <c r="BI440" s="22">
        <f>IF(AT440="",0,IF(OR(BH440="Hired",BH440="Not now"),0,1))</f>
        <v/>
      </c>
      <c r="BJ440" s="22">
        <f>IF(AT440="","",IF(COUNTIF(AN440:AQ440,"No")&gt;0,"Has a No",IF(COUNTIF(AN440:AQ440,"Yes")=4,"All yes","Still checking")))</f>
        <v/>
      </c>
      <c r="BK440" s="22">
        <f>IF(AT440="","",IF(AND(BH440="New",NOT(ISNUMBER(AM440)),ISNUMBER(BG440)),IF(Pipeline!$M$14-INT(BG440)&gt;Pipeline!$M$15,"Reply due",""),""))</f>
        <v/>
      </c>
      <c r="BL440" s="22">
        <f>IF(AT440="","",IF(AND(ISNUMBER(AM440),ISNUMBER(BG440)),MAX(0,AM440-INT(BG440)),""))</f>
        <v/>
      </c>
      <c r="BM440" s="22">
        <f>IF(BI440=0,0,IF(AND(OR('Shift match'!$B$5="",ISNUMBER(SEARCH('Shift match'!$B$5,AY440))),OR('Shift match'!$B$6="",ISNUMBER(SEARCH('Shift match'!$B$6,BA440)))),1,0))</f>
        <v/>
      </c>
      <c r="BN440" s="22">
        <f>IF(BM440=1,SUM($BM$2:BM440),"")</f>
        <v/>
      </c>
      <c r="BO440" s="22">
        <f>IF(AT440="",0,IF(AX440="",0,IF(COUNTIF($AX$2:AX440,AX440)=1,1,0)))</f>
        <v/>
      </c>
      <c r="BP440" s="22">
        <f>IF(BO440=1,SUM($BO$2:BO440),"")</f>
        <v/>
      </c>
    </row>
    <row r="441">
      <c r="AK441" s="19" t="n"/>
      <c r="AL441" s="24" t="n"/>
      <c r="AM441" s="25" t="n"/>
      <c r="AN441" s="24" t="n"/>
      <c r="AO441" s="24" t="n"/>
      <c r="AP441" s="24" t="n"/>
      <c r="AQ441" s="24" t="n"/>
      <c r="AR441" s="24" t="n"/>
      <c r="AS441" s="19" t="n"/>
      <c r="AT441" s="22">
        <f>IFERROR(TRIM(INDEX($A441:$AJ441,MATCH(Lists!$L$2,$A$1:$AJ$1,0))&amp;""),"")</f>
        <v/>
      </c>
      <c r="AU441" s="22">
        <f>IF(AT441="","",IFERROR(TRIM(INDEX($A441:$AJ441,MATCH(Lists!$L$3,$A$1:$AJ$1,0))&amp;""),""))</f>
        <v/>
      </c>
      <c r="AV441" s="22">
        <f>IF(AT441="","",LOWER(IFERROR(TRIM(INDEX($A441:$AJ441,MATCH(Lists!$L$4,$A$1:$AJ$1,0))&amp;""),"")))</f>
        <v/>
      </c>
      <c r="AW441" s="22">
        <f>IF(AT441="","",IFERROR(TRIM(INDEX($A441:$AJ441,MATCH(Lists!$L$5,$A$1:$AJ$1,0))&amp;""),""))</f>
        <v/>
      </c>
      <c r="AX441" s="22">
        <f>IF(AT441="","",IFERROR(TRIM(INDEX($A441:$AJ441,MATCH(Lists!$L$6,$A$1:$AJ$1,0))&amp;""),""))</f>
        <v/>
      </c>
      <c r="AY441" s="22">
        <f>IF(AT441="","",IFERROR(TRIM(INDEX($A441:$AJ441,MATCH(Lists!$L$7,$A$1:$AJ$1,0))&amp;""),""))</f>
        <v/>
      </c>
      <c r="AZ441" s="22">
        <f>IF(AT441="","",IFERROR(TRIM(INDEX($A441:$AJ441,MATCH(Lists!$L$8,$A$1:$AJ$1,0))&amp;""),""))</f>
        <v/>
      </c>
      <c r="BA441" s="22">
        <f>IF(AT441="","",IFERROR(TRIM(INDEX($A441:$AJ441,MATCH(Lists!$L$9,$A$1:$AJ$1,0))&amp;""),""))</f>
        <v/>
      </c>
      <c r="BB441" s="22">
        <f>IF(AT441="","",IFERROR(TRIM(INDEX($A441:$AJ441,MATCH(Lists!$L$10,$A$1:$AJ$1,0))&amp;""),""))</f>
        <v/>
      </c>
      <c r="BC441" s="22">
        <f>IF(AT441="","",IFERROR(TRIM(INDEX($A441:$AJ441,MATCH(Lists!$L$11,$A$1:$AJ$1,0))&amp;""),""))</f>
        <v/>
      </c>
      <c r="BD441" s="22">
        <f>IF(AT441="","",IFERROR(TRIM(INDEX($A441:$AJ441,MATCH(Lists!$L$12,$A$1:$AJ$1,0))&amp;""),""))</f>
        <v/>
      </c>
      <c r="BE441" s="23">
        <f>IF(AT441="","",IFERROR(IF(TRIM(INDEX($A441:$AJ441,MATCH(Lists!$L$13,$A$1:$AJ$1,0))&amp;"")="","",IF(ISNUMBER(INDEX($A441:$AJ441,MATCH(Lists!$L$13,$A$1:$AJ$1,0))),INT(INDEX($A441:$AJ441,MATCH(Lists!$L$13,$A$1:$AJ$1,0))),DATE(VALUE(LEFT(INDEX($A441:$AJ441,MATCH(Lists!$L$13,$A$1:$AJ$1,0)),4)),VALUE(MID(INDEX($A441:$AJ441,MATCH(Lists!$L$13,$A$1:$AJ$1,0)),6,2)),VALUE(MID(INDEX($A441:$AJ441,MATCH(Lists!$L$13,$A$1:$AJ$1,0)),9,2))))),""))</f>
        <v/>
      </c>
      <c r="BF441" s="22">
        <f>IF(AT441="","",IFERROR(TRIM(INDEX($A441:$AJ441,MATCH(Lists!$L$14,$A$1:$AJ$1,0))&amp;""),""))</f>
        <v/>
      </c>
      <c r="BG441" s="23">
        <f>IF(AT441="","",IFERROR(IF(ISNUMBER(INDEX($A441:$AJ441,MATCH(Lists!$L$15,$A$1:$AJ$1,0))),INDEX($A441:$AJ441,MATCH(Lists!$L$15,$A$1:$AJ$1,0)),DATE(VALUE(LEFT(IFERROR(TRIM(INDEX($A441:$AJ441,MATCH(Lists!$L$15,$A$1:$AJ$1,0))&amp;""),""),4)),VALUE(MID(IFERROR(TRIM(INDEX($A441:$AJ441,MATCH(Lists!$L$15,$A$1:$AJ$1,0))&amp;""),""),6,2)),VALUE(MID(IFERROR(TRIM(INDEX($A441:$AJ441,MATCH(Lists!$L$15,$A$1:$AJ$1,0))&amp;""),""),9,2)))+TIME(VALUE(MID(IFERROR(TRIM(INDEX($A441:$AJ441,MATCH(Lists!$L$15,$A$1:$AJ$1,0))&amp;""),""),12,2)),VALUE(MID(IFERROR(TRIM(INDEX($A441:$AJ441,MATCH(Lists!$L$15,$A$1:$AJ$1,0))&amp;""),""),15,2)),VALUE(MID(IFERROR(TRIM(INDEX($A441:$AJ441,MATCH(Lists!$L$15,$A$1:$AJ$1,0))&amp;""),""),18,2)))),""))</f>
        <v/>
      </c>
      <c r="BH441" s="22">
        <f>IF(AT441="","",IF(AL441="","New",AL441))</f>
        <v/>
      </c>
      <c r="BI441" s="22">
        <f>IF(AT441="",0,IF(OR(BH441="Hired",BH441="Not now"),0,1))</f>
        <v/>
      </c>
      <c r="BJ441" s="22">
        <f>IF(AT441="","",IF(COUNTIF(AN441:AQ441,"No")&gt;0,"Has a No",IF(COUNTIF(AN441:AQ441,"Yes")=4,"All yes","Still checking")))</f>
        <v/>
      </c>
      <c r="BK441" s="22">
        <f>IF(AT441="","",IF(AND(BH441="New",NOT(ISNUMBER(AM441)),ISNUMBER(BG441)),IF(Pipeline!$M$14-INT(BG441)&gt;Pipeline!$M$15,"Reply due",""),""))</f>
        <v/>
      </c>
      <c r="BL441" s="22">
        <f>IF(AT441="","",IF(AND(ISNUMBER(AM441),ISNUMBER(BG441)),MAX(0,AM441-INT(BG441)),""))</f>
        <v/>
      </c>
      <c r="BM441" s="22">
        <f>IF(BI441=0,0,IF(AND(OR('Shift match'!$B$5="",ISNUMBER(SEARCH('Shift match'!$B$5,AY441))),OR('Shift match'!$B$6="",ISNUMBER(SEARCH('Shift match'!$B$6,BA441)))),1,0))</f>
        <v/>
      </c>
      <c r="BN441" s="22">
        <f>IF(BM441=1,SUM($BM$2:BM441),"")</f>
        <v/>
      </c>
      <c r="BO441" s="22">
        <f>IF(AT441="",0,IF(AX441="",0,IF(COUNTIF($AX$2:AX441,AX441)=1,1,0)))</f>
        <v/>
      </c>
      <c r="BP441" s="22">
        <f>IF(BO441=1,SUM($BO$2:BO441),"")</f>
        <v/>
      </c>
    </row>
    <row r="442">
      <c r="AK442" s="19" t="n"/>
      <c r="AL442" s="24" t="n"/>
      <c r="AM442" s="25" t="n"/>
      <c r="AN442" s="24" t="n"/>
      <c r="AO442" s="24" t="n"/>
      <c r="AP442" s="24" t="n"/>
      <c r="AQ442" s="24" t="n"/>
      <c r="AR442" s="24" t="n"/>
      <c r="AS442" s="19" t="n"/>
      <c r="AT442" s="22">
        <f>IFERROR(TRIM(INDEX($A442:$AJ442,MATCH(Lists!$L$2,$A$1:$AJ$1,0))&amp;""),"")</f>
        <v/>
      </c>
      <c r="AU442" s="22">
        <f>IF(AT442="","",IFERROR(TRIM(INDEX($A442:$AJ442,MATCH(Lists!$L$3,$A$1:$AJ$1,0))&amp;""),""))</f>
        <v/>
      </c>
      <c r="AV442" s="22">
        <f>IF(AT442="","",LOWER(IFERROR(TRIM(INDEX($A442:$AJ442,MATCH(Lists!$L$4,$A$1:$AJ$1,0))&amp;""),"")))</f>
        <v/>
      </c>
      <c r="AW442" s="22">
        <f>IF(AT442="","",IFERROR(TRIM(INDEX($A442:$AJ442,MATCH(Lists!$L$5,$A$1:$AJ$1,0))&amp;""),""))</f>
        <v/>
      </c>
      <c r="AX442" s="22">
        <f>IF(AT442="","",IFERROR(TRIM(INDEX($A442:$AJ442,MATCH(Lists!$L$6,$A$1:$AJ$1,0))&amp;""),""))</f>
        <v/>
      </c>
      <c r="AY442" s="22">
        <f>IF(AT442="","",IFERROR(TRIM(INDEX($A442:$AJ442,MATCH(Lists!$L$7,$A$1:$AJ$1,0))&amp;""),""))</f>
        <v/>
      </c>
      <c r="AZ442" s="22">
        <f>IF(AT442="","",IFERROR(TRIM(INDEX($A442:$AJ442,MATCH(Lists!$L$8,$A$1:$AJ$1,0))&amp;""),""))</f>
        <v/>
      </c>
      <c r="BA442" s="22">
        <f>IF(AT442="","",IFERROR(TRIM(INDEX($A442:$AJ442,MATCH(Lists!$L$9,$A$1:$AJ$1,0))&amp;""),""))</f>
        <v/>
      </c>
      <c r="BB442" s="22">
        <f>IF(AT442="","",IFERROR(TRIM(INDEX($A442:$AJ442,MATCH(Lists!$L$10,$A$1:$AJ$1,0))&amp;""),""))</f>
        <v/>
      </c>
      <c r="BC442" s="22">
        <f>IF(AT442="","",IFERROR(TRIM(INDEX($A442:$AJ442,MATCH(Lists!$L$11,$A$1:$AJ$1,0))&amp;""),""))</f>
        <v/>
      </c>
      <c r="BD442" s="22">
        <f>IF(AT442="","",IFERROR(TRIM(INDEX($A442:$AJ442,MATCH(Lists!$L$12,$A$1:$AJ$1,0))&amp;""),""))</f>
        <v/>
      </c>
      <c r="BE442" s="23">
        <f>IF(AT442="","",IFERROR(IF(TRIM(INDEX($A442:$AJ442,MATCH(Lists!$L$13,$A$1:$AJ$1,0))&amp;"")="","",IF(ISNUMBER(INDEX($A442:$AJ442,MATCH(Lists!$L$13,$A$1:$AJ$1,0))),INT(INDEX($A442:$AJ442,MATCH(Lists!$L$13,$A$1:$AJ$1,0))),DATE(VALUE(LEFT(INDEX($A442:$AJ442,MATCH(Lists!$L$13,$A$1:$AJ$1,0)),4)),VALUE(MID(INDEX($A442:$AJ442,MATCH(Lists!$L$13,$A$1:$AJ$1,0)),6,2)),VALUE(MID(INDEX($A442:$AJ442,MATCH(Lists!$L$13,$A$1:$AJ$1,0)),9,2))))),""))</f>
        <v/>
      </c>
      <c r="BF442" s="22">
        <f>IF(AT442="","",IFERROR(TRIM(INDEX($A442:$AJ442,MATCH(Lists!$L$14,$A$1:$AJ$1,0))&amp;""),""))</f>
        <v/>
      </c>
      <c r="BG442" s="23">
        <f>IF(AT442="","",IFERROR(IF(ISNUMBER(INDEX($A442:$AJ442,MATCH(Lists!$L$15,$A$1:$AJ$1,0))),INDEX($A442:$AJ442,MATCH(Lists!$L$15,$A$1:$AJ$1,0)),DATE(VALUE(LEFT(IFERROR(TRIM(INDEX($A442:$AJ442,MATCH(Lists!$L$15,$A$1:$AJ$1,0))&amp;""),""),4)),VALUE(MID(IFERROR(TRIM(INDEX($A442:$AJ442,MATCH(Lists!$L$15,$A$1:$AJ$1,0))&amp;""),""),6,2)),VALUE(MID(IFERROR(TRIM(INDEX($A442:$AJ442,MATCH(Lists!$L$15,$A$1:$AJ$1,0))&amp;""),""),9,2)))+TIME(VALUE(MID(IFERROR(TRIM(INDEX($A442:$AJ442,MATCH(Lists!$L$15,$A$1:$AJ$1,0))&amp;""),""),12,2)),VALUE(MID(IFERROR(TRIM(INDEX($A442:$AJ442,MATCH(Lists!$L$15,$A$1:$AJ$1,0))&amp;""),""),15,2)),VALUE(MID(IFERROR(TRIM(INDEX($A442:$AJ442,MATCH(Lists!$L$15,$A$1:$AJ$1,0))&amp;""),""),18,2)))),""))</f>
        <v/>
      </c>
      <c r="BH442" s="22">
        <f>IF(AT442="","",IF(AL442="","New",AL442))</f>
        <v/>
      </c>
      <c r="BI442" s="22">
        <f>IF(AT442="",0,IF(OR(BH442="Hired",BH442="Not now"),0,1))</f>
        <v/>
      </c>
      <c r="BJ442" s="22">
        <f>IF(AT442="","",IF(COUNTIF(AN442:AQ442,"No")&gt;0,"Has a No",IF(COUNTIF(AN442:AQ442,"Yes")=4,"All yes","Still checking")))</f>
        <v/>
      </c>
      <c r="BK442" s="22">
        <f>IF(AT442="","",IF(AND(BH442="New",NOT(ISNUMBER(AM442)),ISNUMBER(BG442)),IF(Pipeline!$M$14-INT(BG442)&gt;Pipeline!$M$15,"Reply due",""),""))</f>
        <v/>
      </c>
      <c r="BL442" s="22">
        <f>IF(AT442="","",IF(AND(ISNUMBER(AM442),ISNUMBER(BG442)),MAX(0,AM442-INT(BG442)),""))</f>
        <v/>
      </c>
      <c r="BM442" s="22">
        <f>IF(BI442=0,0,IF(AND(OR('Shift match'!$B$5="",ISNUMBER(SEARCH('Shift match'!$B$5,AY442))),OR('Shift match'!$B$6="",ISNUMBER(SEARCH('Shift match'!$B$6,BA442)))),1,0))</f>
        <v/>
      </c>
      <c r="BN442" s="22">
        <f>IF(BM442=1,SUM($BM$2:BM442),"")</f>
        <v/>
      </c>
      <c r="BO442" s="22">
        <f>IF(AT442="",0,IF(AX442="",0,IF(COUNTIF($AX$2:AX442,AX442)=1,1,0)))</f>
        <v/>
      </c>
      <c r="BP442" s="22">
        <f>IF(BO442=1,SUM($BO$2:BO442),"")</f>
        <v/>
      </c>
    </row>
    <row r="443">
      <c r="AK443" s="19" t="n"/>
      <c r="AL443" s="24" t="n"/>
      <c r="AM443" s="25" t="n"/>
      <c r="AN443" s="24" t="n"/>
      <c r="AO443" s="24" t="n"/>
      <c r="AP443" s="24" t="n"/>
      <c r="AQ443" s="24" t="n"/>
      <c r="AR443" s="24" t="n"/>
      <c r="AS443" s="19" t="n"/>
      <c r="AT443" s="22">
        <f>IFERROR(TRIM(INDEX($A443:$AJ443,MATCH(Lists!$L$2,$A$1:$AJ$1,0))&amp;""),"")</f>
        <v/>
      </c>
      <c r="AU443" s="22">
        <f>IF(AT443="","",IFERROR(TRIM(INDEX($A443:$AJ443,MATCH(Lists!$L$3,$A$1:$AJ$1,0))&amp;""),""))</f>
        <v/>
      </c>
      <c r="AV443" s="22">
        <f>IF(AT443="","",LOWER(IFERROR(TRIM(INDEX($A443:$AJ443,MATCH(Lists!$L$4,$A$1:$AJ$1,0))&amp;""),"")))</f>
        <v/>
      </c>
      <c r="AW443" s="22">
        <f>IF(AT443="","",IFERROR(TRIM(INDEX($A443:$AJ443,MATCH(Lists!$L$5,$A$1:$AJ$1,0))&amp;""),""))</f>
        <v/>
      </c>
      <c r="AX443" s="22">
        <f>IF(AT443="","",IFERROR(TRIM(INDEX($A443:$AJ443,MATCH(Lists!$L$6,$A$1:$AJ$1,0))&amp;""),""))</f>
        <v/>
      </c>
      <c r="AY443" s="22">
        <f>IF(AT443="","",IFERROR(TRIM(INDEX($A443:$AJ443,MATCH(Lists!$L$7,$A$1:$AJ$1,0))&amp;""),""))</f>
        <v/>
      </c>
      <c r="AZ443" s="22">
        <f>IF(AT443="","",IFERROR(TRIM(INDEX($A443:$AJ443,MATCH(Lists!$L$8,$A$1:$AJ$1,0))&amp;""),""))</f>
        <v/>
      </c>
      <c r="BA443" s="22">
        <f>IF(AT443="","",IFERROR(TRIM(INDEX($A443:$AJ443,MATCH(Lists!$L$9,$A$1:$AJ$1,0))&amp;""),""))</f>
        <v/>
      </c>
      <c r="BB443" s="22">
        <f>IF(AT443="","",IFERROR(TRIM(INDEX($A443:$AJ443,MATCH(Lists!$L$10,$A$1:$AJ$1,0))&amp;""),""))</f>
        <v/>
      </c>
      <c r="BC443" s="22">
        <f>IF(AT443="","",IFERROR(TRIM(INDEX($A443:$AJ443,MATCH(Lists!$L$11,$A$1:$AJ$1,0))&amp;""),""))</f>
        <v/>
      </c>
      <c r="BD443" s="22">
        <f>IF(AT443="","",IFERROR(TRIM(INDEX($A443:$AJ443,MATCH(Lists!$L$12,$A$1:$AJ$1,0))&amp;""),""))</f>
        <v/>
      </c>
      <c r="BE443" s="23">
        <f>IF(AT443="","",IFERROR(IF(TRIM(INDEX($A443:$AJ443,MATCH(Lists!$L$13,$A$1:$AJ$1,0))&amp;"")="","",IF(ISNUMBER(INDEX($A443:$AJ443,MATCH(Lists!$L$13,$A$1:$AJ$1,0))),INT(INDEX($A443:$AJ443,MATCH(Lists!$L$13,$A$1:$AJ$1,0))),DATE(VALUE(LEFT(INDEX($A443:$AJ443,MATCH(Lists!$L$13,$A$1:$AJ$1,0)),4)),VALUE(MID(INDEX($A443:$AJ443,MATCH(Lists!$L$13,$A$1:$AJ$1,0)),6,2)),VALUE(MID(INDEX($A443:$AJ443,MATCH(Lists!$L$13,$A$1:$AJ$1,0)),9,2))))),""))</f>
        <v/>
      </c>
      <c r="BF443" s="22">
        <f>IF(AT443="","",IFERROR(TRIM(INDEX($A443:$AJ443,MATCH(Lists!$L$14,$A$1:$AJ$1,0))&amp;""),""))</f>
        <v/>
      </c>
      <c r="BG443" s="23">
        <f>IF(AT443="","",IFERROR(IF(ISNUMBER(INDEX($A443:$AJ443,MATCH(Lists!$L$15,$A$1:$AJ$1,0))),INDEX($A443:$AJ443,MATCH(Lists!$L$15,$A$1:$AJ$1,0)),DATE(VALUE(LEFT(IFERROR(TRIM(INDEX($A443:$AJ443,MATCH(Lists!$L$15,$A$1:$AJ$1,0))&amp;""),""),4)),VALUE(MID(IFERROR(TRIM(INDEX($A443:$AJ443,MATCH(Lists!$L$15,$A$1:$AJ$1,0))&amp;""),""),6,2)),VALUE(MID(IFERROR(TRIM(INDEX($A443:$AJ443,MATCH(Lists!$L$15,$A$1:$AJ$1,0))&amp;""),""),9,2)))+TIME(VALUE(MID(IFERROR(TRIM(INDEX($A443:$AJ443,MATCH(Lists!$L$15,$A$1:$AJ$1,0))&amp;""),""),12,2)),VALUE(MID(IFERROR(TRIM(INDEX($A443:$AJ443,MATCH(Lists!$L$15,$A$1:$AJ$1,0))&amp;""),""),15,2)),VALUE(MID(IFERROR(TRIM(INDEX($A443:$AJ443,MATCH(Lists!$L$15,$A$1:$AJ$1,0))&amp;""),""),18,2)))),""))</f>
        <v/>
      </c>
      <c r="BH443" s="22">
        <f>IF(AT443="","",IF(AL443="","New",AL443))</f>
        <v/>
      </c>
      <c r="BI443" s="22">
        <f>IF(AT443="",0,IF(OR(BH443="Hired",BH443="Not now"),0,1))</f>
        <v/>
      </c>
      <c r="BJ443" s="22">
        <f>IF(AT443="","",IF(COUNTIF(AN443:AQ443,"No")&gt;0,"Has a No",IF(COUNTIF(AN443:AQ443,"Yes")=4,"All yes","Still checking")))</f>
        <v/>
      </c>
      <c r="BK443" s="22">
        <f>IF(AT443="","",IF(AND(BH443="New",NOT(ISNUMBER(AM443)),ISNUMBER(BG443)),IF(Pipeline!$M$14-INT(BG443)&gt;Pipeline!$M$15,"Reply due",""),""))</f>
        <v/>
      </c>
      <c r="BL443" s="22">
        <f>IF(AT443="","",IF(AND(ISNUMBER(AM443),ISNUMBER(BG443)),MAX(0,AM443-INT(BG443)),""))</f>
        <v/>
      </c>
      <c r="BM443" s="22">
        <f>IF(BI443=0,0,IF(AND(OR('Shift match'!$B$5="",ISNUMBER(SEARCH('Shift match'!$B$5,AY443))),OR('Shift match'!$B$6="",ISNUMBER(SEARCH('Shift match'!$B$6,BA443)))),1,0))</f>
        <v/>
      </c>
      <c r="BN443" s="22">
        <f>IF(BM443=1,SUM($BM$2:BM443),"")</f>
        <v/>
      </c>
      <c r="BO443" s="22">
        <f>IF(AT443="",0,IF(AX443="",0,IF(COUNTIF($AX$2:AX443,AX443)=1,1,0)))</f>
        <v/>
      </c>
      <c r="BP443" s="22">
        <f>IF(BO443=1,SUM($BO$2:BO443),"")</f>
        <v/>
      </c>
    </row>
    <row r="444">
      <c r="AK444" s="19" t="n"/>
      <c r="AL444" s="24" t="n"/>
      <c r="AM444" s="25" t="n"/>
      <c r="AN444" s="24" t="n"/>
      <c r="AO444" s="24" t="n"/>
      <c r="AP444" s="24" t="n"/>
      <c r="AQ444" s="24" t="n"/>
      <c r="AR444" s="24" t="n"/>
      <c r="AS444" s="19" t="n"/>
      <c r="AT444" s="22">
        <f>IFERROR(TRIM(INDEX($A444:$AJ444,MATCH(Lists!$L$2,$A$1:$AJ$1,0))&amp;""),"")</f>
        <v/>
      </c>
      <c r="AU444" s="22">
        <f>IF(AT444="","",IFERROR(TRIM(INDEX($A444:$AJ444,MATCH(Lists!$L$3,$A$1:$AJ$1,0))&amp;""),""))</f>
        <v/>
      </c>
      <c r="AV444" s="22">
        <f>IF(AT444="","",LOWER(IFERROR(TRIM(INDEX($A444:$AJ444,MATCH(Lists!$L$4,$A$1:$AJ$1,0))&amp;""),"")))</f>
        <v/>
      </c>
      <c r="AW444" s="22">
        <f>IF(AT444="","",IFERROR(TRIM(INDEX($A444:$AJ444,MATCH(Lists!$L$5,$A$1:$AJ$1,0))&amp;""),""))</f>
        <v/>
      </c>
      <c r="AX444" s="22">
        <f>IF(AT444="","",IFERROR(TRIM(INDEX($A444:$AJ444,MATCH(Lists!$L$6,$A$1:$AJ$1,0))&amp;""),""))</f>
        <v/>
      </c>
      <c r="AY444" s="22">
        <f>IF(AT444="","",IFERROR(TRIM(INDEX($A444:$AJ444,MATCH(Lists!$L$7,$A$1:$AJ$1,0))&amp;""),""))</f>
        <v/>
      </c>
      <c r="AZ444" s="22">
        <f>IF(AT444="","",IFERROR(TRIM(INDEX($A444:$AJ444,MATCH(Lists!$L$8,$A$1:$AJ$1,0))&amp;""),""))</f>
        <v/>
      </c>
      <c r="BA444" s="22">
        <f>IF(AT444="","",IFERROR(TRIM(INDEX($A444:$AJ444,MATCH(Lists!$L$9,$A$1:$AJ$1,0))&amp;""),""))</f>
        <v/>
      </c>
      <c r="BB444" s="22">
        <f>IF(AT444="","",IFERROR(TRIM(INDEX($A444:$AJ444,MATCH(Lists!$L$10,$A$1:$AJ$1,0))&amp;""),""))</f>
        <v/>
      </c>
      <c r="BC444" s="22">
        <f>IF(AT444="","",IFERROR(TRIM(INDEX($A444:$AJ444,MATCH(Lists!$L$11,$A$1:$AJ$1,0))&amp;""),""))</f>
        <v/>
      </c>
      <c r="BD444" s="22">
        <f>IF(AT444="","",IFERROR(TRIM(INDEX($A444:$AJ444,MATCH(Lists!$L$12,$A$1:$AJ$1,0))&amp;""),""))</f>
        <v/>
      </c>
      <c r="BE444" s="23">
        <f>IF(AT444="","",IFERROR(IF(TRIM(INDEX($A444:$AJ444,MATCH(Lists!$L$13,$A$1:$AJ$1,0))&amp;"")="","",IF(ISNUMBER(INDEX($A444:$AJ444,MATCH(Lists!$L$13,$A$1:$AJ$1,0))),INT(INDEX($A444:$AJ444,MATCH(Lists!$L$13,$A$1:$AJ$1,0))),DATE(VALUE(LEFT(INDEX($A444:$AJ444,MATCH(Lists!$L$13,$A$1:$AJ$1,0)),4)),VALUE(MID(INDEX($A444:$AJ444,MATCH(Lists!$L$13,$A$1:$AJ$1,0)),6,2)),VALUE(MID(INDEX($A444:$AJ444,MATCH(Lists!$L$13,$A$1:$AJ$1,0)),9,2))))),""))</f>
        <v/>
      </c>
      <c r="BF444" s="22">
        <f>IF(AT444="","",IFERROR(TRIM(INDEX($A444:$AJ444,MATCH(Lists!$L$14,$A$1:$AJ$1,0))&amp;""),""))</f>
        <v/>
      </c>
      <c r="BG444" s="23">
        <f>IF(AT444="","",IFERROR(IF(ISNUMBER(INDEX($A444:$AJ444,MATCH(Lists!$L$15,$A$1:$AJ$1,0))),INDEX($A444:$AJ444,MATCH(Lists!$L$15,$A$1:$AJ$1,0)),DATE(VALUE(LEFT(IFERROR(TRIM(INDEX($A444:$AJ444,MATCH(Lists!$L$15,$A$1:$AJ$1,0))&amp;""),""),4)),VALUE(MID(IFERROR(TRIM(INDEX($A444:$AJ444,MATCH(Lists!$L$15,$A$1:$AJ$1,0))&amp;""),""),6,2)),VALUE(MID(IFERROR(TRIM(INDEX($A444:$AJ444,MATCH(Lists!$L$15,$A$1:$AJ$1,0))&amp;""),""),9,2)))+TIME(VALUE(MID(IFERROR(TRIM(INDEX($A444:$AJ444,MATCH(Lists!$L$15,$A$1:$AJ$1,0))&amp;""),""),12,2)),VALUE(MID(IFERROR(TRIM(INDEX($A444:$AJ444,MATCH(Lists!$L$15,$A$1:$AJ$1,0))&amp;""),""),15,2)),VALUE(MID(IFERROR(TRIM(INDEX($A444:$AJ444,MATCH(Lists!$L$15,$A$1:$AJ$1,0))&amp;""),""),18,2)))),""))</f>
        <v/>
      </c>
      <c r="BH444" s="22">
        <f>IF(AT444="","",IF(AL444="","New",AL444))</f>
        <v/>
      </c>
      <c r="BI444" s="22">
        <f>IF(AT444="",0,IF(OR(BH444="Hired",BH444="Not now"),0,1))</f>
        <v/>
      </c>
      <c r="BJ444" s="22">
        <f>IF(AT444="","",IF(COUNTIF(AN444:AQ444,"No")&gt;0,"Has a No",IF(COUNTIF(AN444:AQ444,"Yes")=4,"All yes","Still checking")))</f>
        <v/>
      </c>
      <c r="BK444" s="22">
        <f>IF(AT444="","",IF(AND(BH444="New",NOT(ISNUMBER(AM444)),ISNUMBER(BG444)),IF(Pipeline!$M$14-INT(BG444)&gt;Pipeline!$M$15,"Reply due",""),""))</f>
        <v/>
      </c>
      <c r="BL444" s="22">
        <f>IF(AT444="","",IF(AND(ISNUMBER(AM444),ISNUMBER(BG444)),MAX(0,AM444-INT(BG444)),""))</f>
        <v/>
      </c>
      <c r="BM444" s="22">
        <f>IF(BI444=0,0,IF(AND(OR('Shift match'!$B$5="",ISNUMBER(SEARCH('Shift match'!$B$5,AY444))),OR('Shift match'!$B$6="",ISNUMBER(SEARCH('Shift match'!$B$6,BA444)))),1,0))</f>
        <v/>
      </c>
      <c r="BN444" s="22">
        <f>IF(BM444=1,SUM($BM$2:BM444),"")</f>
        <v/>
      </c>
      <c r="BO444" s="22">
        <f>IF(AT444="",0,IF(AX444="",0,IF(COUNTIF($AX$2:AX444,AX444)=1,1,0)))</f>
        <v/>
      </c>
      <c r="BP444" s="22">
        <f>IF(BO444=1,SUM($BO$2:BO444),"")</f>
        <v/>
      </c>
    </row>
    <row r="445">
      <c r="AK445" s="19" t="n"/>
      <c r="AL445" s="24" t="n"/>
      <c r="AM445" s="25" t="n"/>
      <c r="AN445" s="24" t="n"/>
      <c r="AO445" s="24" t="n"/>
      <c r="AP445" s="24" t="n"/>
      <c r="AQ445" s="24" t="n"/>
      <c r="AR445" s="24" t="n"/>
      <c r="AS445" s="19" t="n"/>
      <c r="AT445" s="22">
        <f>IFERROR(TRIM(INDEX($A445:$AJ445,MATCH(Lists!$L$2,$A$1:$AJ$1,0))&amp;""),"")</f>
        <v/>
      </c>
      <c r="AU445" s="22">
        <f>IF(AT445="","",IFERROR(TRIM(INDEX($A445:$AJ445,MATCH(Lists!$L$3,$A$1:$AJ$1,0))&amp;""),""))</f>
        <v/>
      </c>
      <c r="AV445" s="22">
        <f>IF(AT445="","",LOWER(IFERROR(TRIM(INDEX($A445:$AJ445,MATCH(Lists!$L$4,$A$1:$AJ$1,0))&amp;""),"")))</f>
        <v/>
      </c>
      <c r="AW445" s="22">
        <f>IF(AT445="","",IFERROR(TRIM(INDEX($A445:$AJ445,MATCH(Lists!$L$5,$A$1:$AJ$1,0))&amp;""),""))</f>
        <v/>
      </c>
      <c r="AX445" s="22">
        <f>IF(AT445="","",IFERROR(TRIM(INDEX($A445:$AJ445,MATCH(Lists!$L$6,$A$1:$AJ$1,0))&amp;""),""))</f>
        <v/>
      </c>
      <c r="AY445" s="22">
        <f>IF(AT445="","",IFERROR(TRIM(INDEX($A445:$AJ445,MATCH(Lists!$L$7,$A$1:$AJ$1,0))&amp;""),""))</f>
        <v/>
      </c>
      <c r="AZ445" s="22">
        <f>IF(AT445="","",IFERROR(TRIM(INDEX($A445:$AJ445,MATCH(Lists!$L$8,$A$1:$AJ$1,0))&amp;""),""))</f>
        <v/>
      </c>
      <c r="BA445" s="22">
        <f>IF(AT445="","",IFERROR(TRIM(INDEX($A445:$AJ445,MATCH(Lists!$L$9,$A$1:$AJ$1,0))&amp;""),""))</f>
        <v/>
      </c>
      <c r="BB445" s="22">
        <f>IF(AT445="","",IFERROR(TRIM(INDEX($A445:$AJ445,MATCH(Lists!$L$10,$A$1:$AJ$1,0))&amp;""),""))</f>
        <v/>
      </c>
      <c r="BC445" s="22">
        <f>IF(AT445="","",IFERROR(TRIM(INDEX($A445:$AJ445,MATCH(Lists!$L$11,$A$1:$AJ$1,0))&amp;""),""))</f>
        <v/>
      </c>
      <c r="BD445" s="22">
        <f>IF(AT445="","",IFERROR(TRIM(INDEX($A445:$AJ445,MATCH(Lists!$L$12,$A$1:$AJ$1,0))&amp;""),""))</f>
        <v/>
      </c>
      <c r="BE445" s="23">
        <f>IF(AT445="","",IFERROR(IF(TRIM(INDEX($A445:$AJ445,MATCH(Lists!$L$13,$A$1:$AJ$1,0))&amp;"")="","",IF(ISNUMBER(INDEX($A445:$AJ445,MATCH(Lists!$L$13,$A$1:$AJ$1,0))),INT(INDEX($A445:$AJ445,MATCH(Lists!$L$13,$A$1:$AJ$1,0))),DATE(VALUE(LEFT(INDEX($A445:$AJ445,MATCH(Lists!$L$13,$A$1:$AJ$1,0)),4)),VALUE(MID(INDEX($A445:$AJ445,MATCH(Lists!$L$13,$A$1:$AJ$1,0)),6,2)),VALUE(MID(INDEX($A445:$AJ445,MATCH(Lists!$L$13,$A$1:$AJ$1,0)),9,2))))),""))</f>
        <v/>
      </c>
      <c r="BF445" s="22">
        <f>IF(AT445="","",IFERROR(TRIM(INDEX($A445:$AJ445,MATCH(Lists!$L$14,$A$1:$AJ$1,0))&amp;""),""))</f>
        <v/>
      </c>
      <c r="BG445" s="23">
        <f>IF(AT445="","",IFERROR(IF(ISNUMBER(INDEX($A445:$AJ445,MATCH(Lists!$L$15,$A$1:$AJ$1,0))),INDEX($A445:$AJ445,MATCH(Lists!$L$15,$A$1:$AJ$1,0)),DATE(VALUE(LEFT(IFERROR(TRIM(INDEX($A445:$AJ445,MATCH(Lists!$L$15,$A$1:$AJ$1,0))&amp;""),""),4)),VALUE(MID(IFERROR(TRIM(INDEX($A445:$AJ445,MATCH(Lists!$L$15,$A$1:$AJ$1,0))&amp;""),""),6,2)),VALUE(MID(IFERROR(TRIM(INDEX($A445:$AJ445,MATCH(Lists!$L$15,$A$1:$AJ$1,0))&amp;""),""),9,2)))+TIME(VALUE(MID(IFERROR(TRIM(INDEX($A445:$AJ445,MATCH(Lists!$L$15,$A$1:$AJ$1,0))&amp;""),""),12,2)),VALUE(MID(IFERROR(TRIM(INDEX($A445:$AJ445,MATCH(Lists!$L$15,$A$1:$AJ$1,0))&amp;""),""),15,2)),VALUE(MID(IFERROR(TRIM(INDEX($A445:$AJ445,MATCH(Lists!$L$15,$A$1:$AJ$1,0))&amp;""),""),18,2)))),""))</f>
        <v/>
      </c>
      <c r="BH445" s="22">
        <f>IF(AT445="","",IF(AL445="","New",AL445))</f>
        <v/>
      </c>
      <c r="BI445" s="22">
        <f>IF(AT445="",0,IF(OR(BH445="Hired",BH445="Not now"),0,1))</f>
        <v/>
      </c>
      <c r="BJ445" s="22">
        <f>IF(AT445="","",IF(COUNTIF(AN445:AQ445,"No")&gt;0,"Has a No",IF(COUNTIF(AN445:AQ445,"Yes")=4,"All yes","Still checking")))</f>
        <v/>
      </c>
      <c r="BK445" s="22">
        <f>IF(AT445="","",IF(AND(BH445="New",NOT(ISNUMBER(AM445)),ISNUMBER(BG445)),IF(Pipeline!$M$14-INT(BG445)&gt;Pipeline!$M$15,"Reply due",""),""))</f>
        <v/>
      </c>
      <c r="BL445" s="22">
        <f>IF(AT445="","",IF(AND(ISNUMBER(AM445),ISNUMBER(BG445)),MAX(0,AM445-INT(BG445)),""))</f>
        <v/>
      </c>
      <c r="BM445" s="22">
        <f>IF(BI445=0,0,IF(AND(OR('Shift match'!$B$5="",ISNUMBER(SEARCH('Shift match'!$B$5,AY445))),OR('Shift match'!$B$6="",ISNUMBER(SEARCH('Shift match'!$B$6,BA445)))),1,0))</f>
        <v/>
      </c>
      <c r="BN445" s="22">
        <f>IF(BM445=1,SUM($BM$2:BM445),"")</f>
        <v/>
      </c>
      <c r="BO445" s="22">
        <f>IF(AT445="",0,IF(AX445="",0,IF(COUNTIF($AX$2:AX445,AX445)=1,1,0)))</f>
        <v/>
      </c>
      <c r="BP445" s="22">
        <f>IF(BO445=1,SUM($BO$2:BO445),"")</f>
        <v/>
      </c>
    </row>
    <row r="446">
      <c r="AK446" s="19" t="n"/>
      <c r="AL446" s="24" t="n"/>
      <c r="AM446" s="25" t="n"/>
      <c r="AN446" s="24" t="n"/>
      <c r="AO446" s="24" t="n"/>
      <c r="AP446" s="24" t="n"/>
      <c r="AQ446" s="24" t="n"/>
      <c r="AR446" s="24" t="n"/>
      <c r="AS446" s="19" t="n"/>
      <c r="AT446" s="22">
        <f>IFERROR(TRIM(INDEX($A446:$AJ446,MATCH(Lists!$L$2,$A$1:$AJ$1,0))&amp;""),"")</f>
        <v/>
      </c>
      <c r="AU446" s="22">
        <f>IF(AT446="","",IFERROR(TRIM(INDEX($A446:$AJ446,MATCH(Lists!$L$3,$A$1:$AJ$1,0))&amp;""),""))</f>
        <v/>
      </c>
      <c r="AV446" s="22">
        <f>IF(AT446="","",LOWER(IFERROR(TRIM(INDEX($A446:$AJ446,MATCH(Lists!$L$4,$A$1:$AJ$1,0))&amp;""),"")))</f>
        <v/>
      </c>
      <c r="AW446" s="22">
        <f>IF(AT446="","",IFERROR(TRIM(INDEX($A446:$AJ446,MATCH(Lists!$L$5,$A$1:$AJ$1,0))&amp;""),""))</f>
        <v/>
      </c>
      <c r="AX446" s="22">
        <f>IF(AT446="","",IFERROR(TRIM(INDEX($A446:$AJ446,MATCH(Lists!$L$6,$A$1:$AJ$1,0))&amp;""),""))</f>
        <v/>
      </c>
      <c r="AY446" s="22">
        <f>IF(AT446="","",IFERROR(TRIM(INDEX($A446:$AJ446,MATCH(Lists!$L$7,$A$1:$AJ$1,0))&amp;""),""))</f>
        <v/>
      </c>
      <c r="AZ446" s="22">
        <f>IF(AT446="","",IFERROR(TRIM(INDEX($A446:$AJ446,MATCH(Lists!$L$8,$A$1:$AJ$1,0))&amp;""),""))</f>
        <v/>
      </c>
      <c r="BA446" s="22">
        <f>IF(AT446="","",IFERROR(TRIM(INDEX($A446:$AJ446,MATCH(Lists!$L$9,$A$1:$AJ$1,0))&amp;""),""))</f>
        <v/>
      </c>
      <c r="BB446" s="22">
        <f>IF(AT446="","",IFERROR(TRIM(INDEX($A446:$AJ446,MATCH(Lists!$L$10,$A$1:$AJ$1,0))&amp;""),""))</f>
        <v/>
      </c>
      <c r="BC446" s="22">
        <f>IF(AT446="","",IFERROR(TRIM(INDEX($A446:$AJ446,MATCH(Lists!$L$11,$A$1:$AJ$1,0))&amp;""),""))</f>
        <v/>
      </c>
      <c r="BD446" s="22">
        <f>IF(AT446="","",IFERROR(TRIM(INDEX($A446:$AJ446,MATCH(Lists!$L$12,$A$1:$AJ$1,0))&amp;""),""))</f>
        <v/>
      </c>
      <c r="BE446" s="23">
        <f>IF(AT446="","",IFERROR(IF(TRIM(INDEX($A446:$AJ446,MATCH(Lists!$L$13,$A$1:$AJ$1,0))&amp;"")="","",IF(ISNUMBER(INDEX($A446:$AJ446,MATCH(Lists!$L$13,$A$1:$AJ$1,0))),INT(INDEX($A446:$AJ446,MATCH(Lists!$L$13,$A$1:$AJ$1,0))),DATE(VALUE(LEFT(INDEX($A446:$AJ446,MATCH(Lists!$L$13,$A$1:$AJ$1,0)),4)),VALUE(MID(INDEX($A446:$AJ446,MATCH(Lists!$L$13,$A$1:$AJ$1,0)),6,2)),VALUE(MID(INDEX($A446:$AJ446,MATCH(Lists!$L$13,$A$1:$AJ$1,0)),9,2))))),""))</f>
        <v/>
      </c>
      <c r="BF446" s="22">
        <f>IF(AT446="","",IFERROR(TRIM(INDEX($A446:$AJ446,MATCH(Lists!$L$14,$A$1:$AJ$1,0))&amp;""),""))</f>
        <v/>
      </c>
      <c r="BG446" s="23">
        <f>IF(AT446="","",IFERROR(IF(ISNUMBER(INDEX($A446:$AJ446,MATCH(Lists!$L$15,$A$1:$AJ$1,0))),INDEX($A446:$AJ446,MATCH(Lists!$L$15,$A$1:$AJ$1,0)),DATE(VALUE(LEFT(IFERROR(TRIM(INDEX($A446:$AJ446,MATCH(Lists!$L$15,$A$1:$AJ$1,0))&amp;""),""),4)),VALUE(MID(IFERROR(TRIM(INDEX($A446:$AJ446,MATCH(Lists!$L$15,$A$1:$AJ$1,0))&amp;""),""),6,2)),VALUE(MID(IFERROR(TRIM(INDEX($A446:$AJ446,MATCH(Lists!$L$15,$A$1:$AJ$1,0))&amp;""),""),9,2)))+TIME(VALUE(MID(IFERROR(TRIM(INDEX($A446:$AJ446,MATCH(Lists!$L$15,$A$1:$AJ$1,0))&amp;""),""),12,2)),VALUE(MID(IFERROR(TRIM(INDEX($A446:$AJ446,MATCH(Lists!$L$15,$A$1:$AJ$1,0))&amp;""),""),15,2)),VALUE(MID(IFERROR(TRIM(INDEX($A446:$AJ446,MATCH(Lists!$L$15,$A$1:$AJ$1,0))&amp;""),""),18,2)))),""))</f>
        <v/>
      </c>
      <c r="BH446" s="22">
        <f>IF(AT446="","",IF(AL446="","New",AL446))</f>
        <v/>
      </c>
      <c r="BI446" s="22">
        <f>IF(AT446="",0,IF(OR(BH446="Hired",BH446="Not now"),0,1))</f>
        <v/>
      </c>
      <c r="BJ446" s="22">
        <f>IF(AT446="","",IF(COUNTIF(AN446:AQ446,"No")&gt;0,"Has a No",IF(COUNTIF(AN446:AQ446,"Yes")=4,"All yes","Still checking")))</f>
        <v/>
      </c>
      <c r="BK446" s="22">
        <f>IF(AT446="","",IF(AND(BH446="New",NOT(ISNUMBER(AM446)),ISNUMBER(BG446)),IF(Pipeline!$M$14-INT(BG446)&gt;Pipeline!$M$15,"Reply due",""),""))</f>
        <v/>
      </c>
      <c r="BL446" s="22">
        <f>IF(AT446="","",IF(AND(ISNUMBER(AM446),ISNUMBER(BG446)),MAX(0,AM446-INT(BG446)),""))</f>
        <v/>
      </c>
      <c r="BM446" s="22">
        <f>IF(BI446=0,0,IF(AND(OR('Shift match'!$B$5="",ISNUMBER(SEARCH('Shift match'!$B$5,AY446))),OR('Shift match'!$B$6="",ISNUMBER(SEARCH('Shift match'!$B$6,BA446)))),1,0))</f>
        <v/>
      </c>
      <c r="BN446" s="22">
        <f>IF(BM446=1,SUM($BM$2:BM446),"")</f>
        <v/>
      </c>
      <c r="BO446" s="22">
        <f>IF(AT446="",0,IF(AX446="",0,IF(COUNTIF($AX$2:AX446,AX446)=1,1,0)))</f>
        <v/>
      </c>
      <c r="BP446" s="22">
        <f>IF(BO446=1,SUM($BO$2:BO446),"")</f>
        <v/>
      </c>
    </row>
    <row r="447">
      <c r="AK447" s="19" t="n"/>
      <c r="AL447" s="24" t="n"/>
      <c r="AM447" s="25" t="n"/>
      <c r="AN447" s="24" t="n"/>
      <c r="AO447" s="24" t="n"/>
      <c r="AP447" s="24" t="n"/>
      <c r="AQ447" s="24" t="n"/>
      <c r="AR447" s="24" t="n"/>
      <c r="AS447" s="19" t="n"/>
      <c r="AT447" s="22">
        <f>IFERROR(TRIM(INDEX($A447:$AJ447,MATCH(Lists!$L$2,$A$1:$AJ$1,0))&amp;""),"")</f>
        <v/>
      </c>
      <c r="AU447" s="22">
        <f>IF(AT447="","",IFERROR(TRIM(INDEX($A447:$AJ447,MATCH(Lists!$L$3,$A$1:$AJ$1,0))&amp;""),""))</f>
        <v/>
      </c>
      <c r="AV447" s="22">
        <f>IF(AT447="","",LOWER(IFERROR(TRIM(INDEX($A447:$AJ447,MATCH(Lists!$L$4,$A$1:$AJ$1,0))&amp;""),"")))</f>
        <v/>
      </c>
      <c r="AW447" s="22">
        <f>IF(AT447="","",IFERROR(TRIM(INDEX($A447:$AJ447,MATCH(Lists!$L$5,$A$1:$AJ$1,0))&amp;""),""))</f>
        <v/>
      </c>
      <c r="AX447" s="22">
        <f>IF(AT447="","",IFERROR(TRIM(INDEX($A447:$AJ447,MATCH(Lists!$L$6,$A$1:$AJ$1,0))&amp;""),""))</f>
        <v/>
      </c>
      <c r="AY447" s="22">
        <f>IF(AT447="","",IFERROR(TRIM(INDEX($A447:$AJ447,MATCH(Lists!$L$7,$A$1:$AJ$1,0))&amp;""),""))</f>
        <v/>
      </c>
      <c r="AZ447" s="22">
        <f>IF(AT447="","",IFERROR(TRIM(INDEX($A447:$AJ447,MATCH(Lists!$L$8,$A$1:$AJ$1,0))&amp;""),""))</f>
        <v/>
      </c>
      <c r="BA447" s="22">
        <f>IF(AT447="","",IFERROR(TRIM(INDEX($A447:$AJ447,MATCH(Lists!$L$9,$A$1:$AJ$1,0))&amp;""),""))</f>
        <v/>
      </c>
      <c r="BB447" s="22">
        <f>IF(AT447="","",IFERROR(TRIM(INDEX($A447:$AJ447,MATCH(Lists!$L$10,$A$1:$AJ$1,0))&amp;""),""))</f>
        <v/>
      </c>
      <c r="BC447" s="22">
        <f>IF(AT447="","",IFERROR(TRIM(INDEX($A447:$AJ447,MATCH(Lists!$L$11,$A$1:$AJ$1,0))&amp;""),""))</f>
        <v/>
      </c>
      <c r="BD447" s="22">
        <f>IF(AT447="","",IFERROR(TRIM(INDEX($A447:$AJ447,MATCH(Lists!$L$12,$A$1:$AJ$1,0))&amp;""),""))</f>
        <v/>
      </c>
      <c r="BE447" s="23">
        <f>IF(AT447="","",IFERROR(IF(TRIM(INDEX($A447:$AJ447,MATCH(Lists!$L$13,$A$1:$AJ$1,0))&amp;"")="","",IF(ISNUMBER(INDEX($A447:$AJ447,MATCH(Lists!$L$13,$A$1:$AJ$1,0))),INT(INDEX($A447:$AJ447,MATCH(Lists!$L$13,$A$1:$AJ$1,0))),DATE(VALUE(LEFT(INDEX($A447:$AJ447,MATCH(Lists!$L$13,$A$1:$AJ$1,0)),4)),VALUE(MID(INDEX($A447:$AJ447,MATCH(Lists!$L$13,$A$1:$AJ$1,0)),6,2)),VALUE(MID(INDEX($A447:$AJ447,MATCH(Lists!$L$13,$A$1:$AJ$1,0)),9,2))))),""))</f>
        <v/>
      </c>
      <c r="BF447" s="22">
        <f>IF(AT447="","",IFERROR(TRIM(INDEX($A447:$AJ447,MATCH(Lists!$L$14,$A$1:$AJ$1,0))&amp;""),""))</f>
        <v/>
      </c>
      <c r="BG447" s="23">
        <f>IF(AT447="","",IFERROR(IF(ISNUMBER(INDEX($A447:$AJ447,MATCH(Lists!$L$15,$A$1:$AJ$1,0))),INDEX($A447:$AJ447,MATCH(Lists!$L$15,$A$1:$AJ$1,0)),DATE(VALUE(LEFT(IFERROR(TRIM(INDEX($A447:$AJ447,MATCH(Lists!$L$15,$A$1:$AJ$1,0))&amp;""),""),4)),VALUE(MID(IFERROR(TRIM(INDEX($A447:$AJ447,MATCH(Lists!$L$15,$A$1:$AJ$1,0))&amp;""),""),6,2)),VALUE(MID(IFERROR(TRIM(INDEX($A447:$AJ447,MATCH(Lists!$L$15,$A$1:$AJ$1,0))&amp;""),""),9,2)))+TIME(VALUE(MID(IFERROR(TRIM(INDEX($A447:$AJ447,MATCH(Lists!$L$15,$A$1:$AJ$1,0))&amp;""),""),12,2)),VALUE(MID(IFERROR(TRIM(INDEX($A447:$AJ447,MATCH(Lists!$L$15,$A$1:$AJ$1,0))&amp;""),""),15,2)),VALUE(MID(IFERROR(TRIM(INDEX($A447:$AJ447,MATCH(Lists!$L$15,$A$1:$AJ$1,0))&amp;""),""),18,2)))),""))</f>
        <v/>
      </c>
      <c r="BH447" s="22">
        <f>IF(AT447="","",IF(AL447="","New",AL447))</f>
        <v/>
      </c>
      <c r="BI447" s="22">
        <f>IF(AT447="",0,IF(OR(BH447="Hired",BH447="Not now"),0,1))</f>
        <v/>
      </c>
      <c r="BJ447" s="22">
        <f>IF(AT447="","",IF(COUNTIF(AN447:AQ447,"No")&gt;0,"Has a No",IF(COUNTIF(AN447:AQ447,"Yes")=4,"All yes","Still checking")))</f>
        <v/>
      </c>
      <c r="BK447" s="22">
        <f>IF(AT447="","",IF(AND(BH447="New",NOT(ISNUMBER(AM447)),ISNUMBER(BG447)),IF(Pipeline!$M$14-INT(BG447)&gt;Pipeline!$M$15,"Reply due",""),""))</f>
        <v/>
      </c>
      <c r="BL447" s="22">
        <f>IF(AT447="","",IF(AND(ISNUMBER(AM447),ISNUMBER(BG447)),MAX(0,AM447-INT(BG447)),""))</f>
        <v/>
      </c>
      <c r="BM447" s="22">
        <f>IF(BI447=0,0,IF(AND(OR('Shift match'!$B$5="",ISNUMBER(SEARCH('Shift match'!$B$5,AY447))),OR('Shift match'!$B$6="",ISNUMBER(SEARCH('Shift match'!$B$6,BA447)))),1,0))</f>
        <v/>
      </c>
      <c r="BN447" s="22">
        <f>IF(BM447=1,SUM($BM$2:BM447),"")</f>
        <v/>
      </c>
      <c r="BO447" s="22">
        <f>IF(AT447="",0,IF(AX447="",0,IF(COUNTIF($AX$2:AX447,AX447)=1,1,0)))</f>
        <v/>
      </c>
      <c r="BP447" s="22">
        <f>IF(BO447=1,SUM($BO$2:BO447),"")</f>
        <v/>
      </c>
    </row>
    <row r="448">
      <c r="AK448" s="19" t="n"/>
      <c r="AL448" s="24" t="n"/>
      <c r="AM448" s="25" t="n"/>
      <c r="AN448" s="24" t="n"/>
      <c r="AO448" s="24" t="n"/>
      <c r="AP448" s="24" t="n"/>
      <c r="AQ448" s="24" t="n"/>
      <c r="AR448" s="24" t="n"/>
      <c r="AS448" s="19" t="n"/>
      <c r="AT448" s="22">
        <f>IFERROR(TRIM(INDEX($A448:$AJ448,MATCH(Lists!$L$2,$A$1:$AJ$1,0))&amp;""),"")</f>
        <v/>
      </c>
      <c r="AU448" s="22">
        <f>IF(AT448="","",IFERROR(TRIM(INDEX($A448:$AJ448,MATCH(Lists!$L$3,$A$1:$AJ$1,0))&amp;""),""))</f>
        <v/>
      </c>
      <c r="AV448" s="22">
        <f>IF(AT448="","",LOWER(IFERROR(TRIM(INDEX($A448:$AJ448,MATCH(Lists!$L$4,$A$1:$AJ$1,0))&amp;""),"")))</f>
        <v/>
      </c>
      <c r="AW448" s="22">
        <f>IF(AT448="","",IFERROR(TRIM(INDEX($A448:$AJ448,MATCH(Lists!$L$5,$A$1:$AJ$1,0))&amp;""),""))</f>
        <v/>
      </c>
      <c r="AX448" s="22">
        <f>IF(AT448="","",IFERROR(TRIM(INDEX($A448:$AJ448,MATCH(Lists!$L$6,$A$1:$AJ$1,0))&amp;""),""))</f>
        <v/>
      </c>
      <c r="AY448" s="22">
        <f>IF(AT448="","",IFERROR(TRIM(INDEX($A448:$AJ448,MATCH(Lists!$L$7,$A$1:$AJ$1,0))&amp;""),""))</f>
        <v/>
      </c>
      <c r="AZ448" s="22">
        <f>IF(AT448="","",IFERROR(TRIM(INDEX($A448:$AJ448,MATCH(Lists!$L$8,$A$1:$AJ$1,0))&amp;""),""))</f>
        <v/>
      </c>
      <c r="BA448" s="22">
        <f>IF(AT448="","",IFERROR(TRIM(INDEX($A448:$AJ448,MATCH(Lists!$L$9,$A$1:$AJ$1,0))&amp;""),""))</f>
        <v/>
      </c>
      <c r="BB448" s="22">
        <f>IF(AT448="","",IFERROR(TRIM(INDEX($A448:$AJ448,MATCH(Lists!$L$10,$A$1:$AJ$1,0))&amp;""),""))</f>
        <v/>
      </c>
      <c r="BC448" s="22">
        <f>IF(AT448="","",IFERROR(TRIM(INDEX($A448:$AJ448,MATCH(Lists!$L$11,$A$1:$AJ$1,0))&amp;""),""))</f>
        <v/>
      </c>
      <c r="BD448" s="22">
        <f>IF(AT448="","",IFERROR(TRIM(INDEX($A448:$AJ448,MATCH(Lists!$L$12,$A$1:$AJ$1,0))&amp;""),""))</f>
        <v/>
      </c>
      <c r="BE448" s="23">
        <f>IF(AT448="","",IFERROR(IF(TRIM(INDEX($A448:$AJ448,MATCH(Lists!$L$13,$A$1:$AJ$1,0))&amp;"")="","",IF(ISNUMBER(INDEX($A448:$AJ448,MATCH(Lists!$L$13,$A$1:$AJ$1,0))),INT(INDEX($A448:$AJ448,MATCH(Lists!$L$13,$A$1:$AJ$1,0))),DATE(VALUE(LEFT(INDEX($A448:$AJ448,MATCH(Lists!$L$13,$A$1:$AJ$1,0)),4)),VALUE(MID(INDEX($A448:$AJ448,MATCH(Lists!$L$13,$A$1:$AJ$1,0)),6,2)),VALUE(MID(INDEX($A448:$AJ448,MATCH(Lists!$L$13,$A$1:$AJ$1,0)),9,2))))),""))</f>
        <v/>
      </c>
      <c r="BF448" s="22">
        <f>IF(AT448="","",IFERROR(TRIM(INDEX($A448:$AJ448,MATCH(Lists!$L$14,$A$1:$AJ$1,0))&amp;""),""))</f>
        <v/>
      </c>
      <c r="BG448" s="23">
        <f>IF(AT448="","",IFERROR(IF(ISNUMBER(INDEX($A448:$AJ448,MATCH(Lists!$L$15,$A$1:$AJ$1,0))),INDEX($A448:$AJ448,MATCH(Lists!$L$15,$A$1:$AJ$1,0)),DATE(VALUE(LEFT(IFERROR(TRIM(INDEX($A448:$AJ448,MATCH(Lists!$L$15,$A$1:$AJ$1,0))&amp;""),""),4)),VALUE(MID(IFERROR(TRIM(INDEX($A448:$AJ448,MATCH(Lists!$L$15,$A$1:$AJ$1,0))&amp;""),""),6,2)),VALUE(MID(IFERROR(TRIM(INDEX($A448:$AJ448,MATCH(Lists!$L$15,$A$1:$AJ$1,0))&amp;""),""),9,2)))+TIME(VALUE(MID(IFERROR(TRIM(INDEX($A448:$AJ448,MATCH(Lists!$L$15,$A$1:$AJ$1,0))&amp;""),""),12,2)),VALUE(MID(IFERROR(TRIM(INDEX($A448:$AJ448,MATCH(Lists!$L$15,$A$1:$AJ$1,0))&amp;""),""),15,2)),VALUE(MID(IFERROR(TRIM(INDEX($A448:$AJ448,MATCH(Lists!$L$15,$A$1:$AJ$1,0))&amp;""),""),18,2)))),""))</f>
        <v/>
      </c>
      <c r="BH448" s="22">
        <f>IF(AT448="","",IF(AL448="","New",AL448))</f>
        <v/>
      </c>
      <c r="BI448" s="22">
        <f>IF(AT448="",0,IF(OR(BH448="Hired",BH448="Not now"),0,1))</f>
        <v/>
      </c>
      <c r="BJ448" s="22">
        <f>IF(AT448="","",IF(COUNTIF(AN448:AQ448,"No")&gt;0,"Has a No",IF(COUNTIF(AN448:AQ448,"Yes")=4,"All yes","Still checking")))</f>
        <v/>
      </c>
      <c r="BK448" s="22">
        <f>IF(AT448="","",IF(AND(BH448="New",NOT(ISNUMBER(AM448)),ISNUMBER(BG448)),IF(Pipeline!$M$14-INT(BG448)&gt;Pipeline!$M$15,"Reply due",""),""))</f>
        <v/>
      </c>
      <c r="BL448" s="22">
        <f>IF(AT448="","",IF(AND(ISNUMBER(AM448),ISNUMBER(BG448)),MAX(0,AM448-INT(BG448)),""))</f>
        <v/>
      </c>
      <c r="BM448" s="22">
        <f>IF(BI448=0,0,IF(AND(OR('Shift match'!$B$5="",ISNUMBER(SEARCH('Shift match'!$B$5,AY448))),OR('Shift match'!$B$6="",ISNUMBER(SEARCH('Shift match'!$B$6,BA448)))),1,0))</f>
        <v/>
      </c>
      <c r="BN448" s="22">
        <f>IF(BM448=1,SUM($BM$2:BM448),"")</f>
        <v/>
      </c>
      <c r="BO448" s="22">
        <f>IF(AT448="",0,IF(AX448="",0,IF(COUNTIF($AX$2:AX448,AX448)=1,1,0)))</f>
        <v/>
      </c>
      <c r="BP448" s="22">
        <f>IF(BO448=1,SUM($BO$2:BO448),"")</f>
        <v/>
      </c>
    </row>
    <row r="449">
      <c r="AK449" s="19" t="n"/>
      <c r="AL449" s="24" t="n"/>
      <c r="AM449" s="25" t="n"/>
      <c r="AN449" s="24" t="n"/>
      <c r="AO449" s="24" t="n"/>
      <c r="AP449" s="24" t="n"/>
      <c r="AQ449" s="24" t="n"/>
      <c r="AR449" s="24" t="n"/>
      <c r="AS449" s="19" t="n"/>
      <c r="AT449" s="22">
        <f>IFERROR(TRIM(INDEX($A449:$AJ449,MATCH(Lists!$L$2,$A$1:$AJ$1,0))&amp;""),"")</f>
        <v/>
      </c>
      <c r="AU449" s="22">
        <f>IF(AT449="","",IFERROR(TRIM(INDEX($A449:$AJ449,MATCH(Lists!$L$3,$A$1:$AJ$1,0))&amp;""),""))</f>
        <v/>
      </c>
      <c r="AV449" s="22">
        <f>IF(AT449="","",LOWER(IFERROR(TRIM(INDEX($A449:$AJ449,MATCH(Lists!$L$4,$A$1:$AJ$1,0))&amp;""),"")))</f>
        <v/>
      </c>
      <c r="AW449" s="22">
        <f>IF(AT449="","",IFERROR(TRIM(INDEX($A449:$AJ449,MATCH(Lists!$L$5,$A$1:$AJ$1,0))&amp;""),""))</f>
        <v/>
      </c>
      <c r="AX449" s="22">
        <f>IF(AT449="","",IFERROR(TRIM(INDEX($A449:$AJ449,MATCH(Lists!$L$6,$A$1:$AJ$1,0))&amp;""),""))</f>
        <v/>
      </c>
      <c r="AY449" s="22">
        <f>IF(AT449="","",IFERROR(TRIM(INDEX($A449:$AJ449,MATCH(Lists!$L$7,$A$1:$AJ$1,0))&amp;""),""))</f>
        <v/>
      </c>
      <c r="AZ449" s="22">
        <f>IF(AT449="","",IFERROR(TRIM(INDEX($A449:$AJ449,MATCH(Lists!$L$8,$A$1:$AJ$1,0))&amp;""),""))</f>
        <v/>
      </c>
      <c r="BA449" s="22">
        <f>IF(AT449="","",IFERROR(TRIM(INDEX($A449:$AJ449,MATCH(Lists!$L$9,$A$1:$AJ$1,0))&amp;""),""))</f>
        <v/>
      </c>
      <c r="BB449" s="22">
        <f>IF(AT449="","",IFERROR(TRIM(INDEX($A449:$AJ449,MATCH(Lists!$L$10,$A$1:$AJ$1,0))&amp;""),""))</f>
        <v/>
      </c>
      <c r="BC449" s="22">
        <f>IF(AT449="","",IFERROR(TRIM(INDEX($A449:$AJ449,MATCH(Lists!$L$11,$A$1:$AJ$1,0))&amp;""),""))</f>
        <v/>
      </c>
      <c r="BD449" s="22">
        <f>IF(AT449="","",IFERROR(TRIM(INDEX($A449:$AJ449,MATCH(Lists!$L$12,$A$1:$AJ$1,0))&amp;""),""))</f>
        <v/>
      </c>
      <c r="BE449" s="23">
        <f>IF(AT449="","",IFERROR(IF(TRIM(INDEX($A449:$AJ449,MATCH(Lists!$L$13,$A$1:$AJ$1,0))&amp;"")="","",IF(ISNUMBER(INDEX($A449:$AJ449,MATCH(Lists!$L$13,$A$1:$AJ$1,0))),INT(INDEX($A449:$AJ449,MATCH(Lists!$L$13,$A$1:$AJ$1,0))),DATE(VALUE(LEFT(INDEX($A449:$AJ449,MATCH(Lists!$L$13,$A$1:$AJ$1,0)),4)),VALUE(MID(INDEX($A449:$AJ449,MATCH(Lists!$L$13,$A$1:$AJ$1,0)),6,2)),VALUE(MID(INDEX($A449:$AJ449,MATCH(Lists!$L$13,$A$1:$AJ$1,0)),9,2))))),""))</f>
        <v/>
      </c>
      <c r="BF449" s="22">
        <f>IF(AT449="","",IFERROR(TRIM(INDEX($A449:$AJ449,MATCH(Lists!$L$14,$A$1:$AJ$1,0))&amp;""),""))</f>
        <v/>
      </c>
      <c r="BG449" s="23">
        <f>IF(AT449="","",IFERROR(IF(ISNUMBER(INDEX($A449:$AJ449,MATCH(Lists!$L$15,$A$1:$AJ$1,0))),INDEX($A449:$AJ449,MATCH(Lists!$L$15,$A$1:$AJ$1,0)),DATE(VALUE(LEFT(IFERROR(TRIM(INDEX($A449:$AJ449,MATCH(Lists!$L$15,$A$1:$AJ$1,0))&amp;""),""),4)),VALUE(MID(IFERROR(TRIM(INDEX($A449:$AJ449,MATCH(Lists!$L$15,$A$1:$AJ$1,0))&amp;""),""),6,2)),VALUE(MID(IFERROR(TRIM(INDEX($A449:$AJ449,MATCH(Lists!$L$15,$A$1:$AJ$1,0))&amp;""),""),9,2)))+TIME(VALUE(MID(IFERROR(TRIM(INDEX($A449:$AJ449,MATCH(Lists!$L$15,$A$1:$AJ$1,0))&amp;""),""),12,2)),VALUE(MID(IFERROR(TRIM(INDEX($A449:$AJ449,MATCH(Lists!$L$15,$A$1:$AJ$1,0))&amp;""),""),15,2)),VALUE(MID(IFERROR(TRIM(INDEX($A449:$AJ449,MATCH(Lists!$L$15,$A$1:$AJ$1,0))&amp;""),""),18,2)))),""))</f>
        <v/>
      </c>
      <c r="BH449" s="22">
        <f>IF(AT449="","",IF(AL449="","New",AL449))</f>
        <v/>
      </c>
      <c r="BI449" s="22">
        <f>IF(AT449="",0,IF(OR(BH449="Hired",BH449="Not now"),0,1))</f>
        <v/>
      </c>
      <c r="BJ449" s="22">
        <f>IF(AT449="","",IF(COUNTIF(AN449:AQ449,"No")&gt;0,"Has a No",IF(COUNTIF(AN449:AQ449,"Yes")=4,"All yes","Still checking")))</f>
        <v/>
      </c>
      <c r="BK449" s="22">
        <f>IF(AT449="","",IF(AND(BH449="New",NOT(ISNUMBER(AM449)),ISNUMBER(BG449)),IF(Pipeline!$M$14-INT(BG449)&gt;Pipeline!$M$15,"Reply due",""),""))</f>
        <v/>
      </c>
      <c r="BL449" s="22">
        <f>IF(AT449="","",IF(AND(ISNUMBER(AM449),ISNUMBER(BG449)),MAX(0,AM449-INT(BG449)),""))</f>
        <v/>
      </c>
      <c r="BM449" s="22">
        <f>IF(BI449=0,0,IF(AND(OR('Shift match'!$B$5="",ISNUMBER(SEARCH('Shift match'!$B$5,AY449))),OR('Shift match'!$B$6="",ISNUMBER(SEARCH('Shift match'!$B$6,BA449)))),1,0))</f>
        <v/>
      </c>
      <c r="BN449" s="22">
        <f>IF(BM449=1,SUM($BM$2:BM449),"")</f>
        <v/>
      </c>
      <c r="BO449" s="22">
        <f>IF(AT449="",0,IF(AX449="",0,IF(COUNTIF($AX$2:AX449,AX449)=1,1,0)))</f>
        <v/>
      </c>
      <c r="BP449" s="22">
        <f>IF(BO449=1,SUM($BO$2:BO449),"")</f>
        <v/>
      </c>
    </row>
    <row r="450">
      <c r="AK450" s="19" t="n"/>
      <c r="AL450" s="24" t="n"/>
      <c r="AM450" s="25" t="n"/>
      <c r="AN450" s="24" t="n"/>
      <c r="AO450" s="24" t="n"/>
      <c r="AP450" s="24" t="n"/>
      <c r="AQ450" s="24" t="n"/>
      <c r="AR450" s="24" t="n"/>
      <c r="AS450" s="19" t="n"/>
      <c r="AT450" s="22">
        <f>IFERROR(TRIM(INDEX($A450:$AJ450,MATCH(Lists!$L$2,$A$1:$AJ$1,0))&amp;""),"")</f>
        <v/>
      </c>
      <c r="AU450" s="22">
        <f>IF(AT450="","",IFERROR(TRIM(INDEX($A450:$AJ450,MATCH(Lists!$L$3,$A$1:$AJ$1,0))&amp;""),""))</f>
        <v/>
      </c>
      <c r="AV450" s="22">
        <f>IF(AT450="","",LOWER(IFERROR(TRIM(INDEX($A450:$AJ450,MATCH(Lists!$L$4,$A$1:$AJ$1,0))&amp;""),"")))</f>
        <v/>
      </c>
      <c r="AW450" s="22">
        <f>IF(AT450="","",IFERROR(TRIM(INDEX($A450:$AJ450,MATCH(Lists!$L$5,$A$1:$AJ$1,0))&amp;""),""))</f>
        <v/>
      </c>
      <c r="AX450" s="22">
        <f>IF(AT450="","",IFERROR(TRIM(INDEX($A450:$AJ450,MATCH(Lists!$L$6,$A$1:$AJ$1,0))&amp;""),""))</f>
        <v/>
      </c>
      <c r="AY450" s="22">
        <f>IF(AT450="","",IFERROR(TRIM(INDEX($A450:$AJ450,MATCH(Lists!$L$7,$A$1:$AJ$1,0))&amp;""),""))</f>
        <v/>
      </c>
      <c r="AZ450" s="22">
        <f>IF(AT450="","",IFERROR(TRIM(INDEX($A450:$AJ450,MATCH(Lists!$L$8,$A$1:$AJ$1,0))&amp;""),""))</f>
        <v/>
      </c>
      <c r="BA450" s="22">
        <f>IF(AT450="","",IFERROR(TRIM(INDEX($A450:$AJ450,MATCH(Lists!$L$9,$A$1:$AJ$1,0))&amp;""),""))</f>
        <v/>
      </c>
      <c r="BB450" s="22">
        <f>IF(AT450="","",IFERROR(TRIM(INDEX($A450:$AJ450,MATCH(Lists!$L$10,$A$1:$AJ$1,0))&amp;""),""))</f>
        <v/>
      </c>
      <c r="BC450" s="22">
        <f>IF(AT450="","",IFERROR(TRIM(INDEX($A450:$AJ450,MATCH(Lists!$L$11,$A$1:$AJ$1,0))&amp;""),""))</f>
        <v/>
      </c>
      <c r="BD450" s="22">
        <f>IF(AT450="","",IFERROR(TRIM(INDEX($A450:$AJ450,MATCH(Lists!$L$12,$A$1:$AJ$1,0))&amp;""),""))</f>
        <v/>
      </c>
      <c r="BE450" s="23">
        <f>IF(AT450="","",IFERROR(IF(TRIM(INDEX($A450:$AJ450,MATCH(Lists!$L$13,$A$1:$AJ$1,0))&amp;"")="","",IF(ISNUMBER(INDEX($A450:$AJ450,MATCH(Lists!$L$13,$A$1:$AJ$1,0))),INT(INDEX($A450:$AJ450,MATCH(Lists!$L$13,$A$1:$AJ$1,0))),DATE(VALUE(LEFT(INDEX($A450:$AJ450,MATCH(Lists!$L$13,$A$1:$AJ$1,0)),4)),VALUE(MID(INDEX($A450:$AJ450,MATCH(Lists!$L$13,$A$1:$AJ$1,0)),6,2)),VALUE(MID(INDEX($A450:$AJ450,MATCH(Lists!$L$13,$A$1:$AJ$1,0)),9,2))))),""))</f>
        <v/>
      </c>
      <c r="BF450" s="22">
        <f>IF(AT450="","",IFERROR(TRIM(INDEX($A450:$AJ450,MATCH(Lists!$L$14,$A$1:$AJ$1,0))&amp;""),""))</f>
        <v/>
      </c>
      <c r="BG450" s="23">
        <f>IF(AT450="","",IFERROR(IF(ISNUMBER(INDEX($A450:$AJ450,MATCH(Lists!$L$15,$A$1:$AJ$1,0))),INDEX($A450:$AJ450,MATCH(Lists!$L$15,$A$1:$AJ$1,0)),DATE(VALUE(LEFT(IFERROR(TRIM(INDEX($A450:$AJ450,MATCH(Lists!$L$15,$A$1:$AJ$1,0))&amp;""),""),4)),VALUE(MID(IFERROR(TRIM(INDEX($A450:$AJ450,MATCH(Lists!$L$15,$A$1:$AJ$1,0))&amp;""),""),6,2)),VALUE(MID(IFERROR(TRIM(INDEX($A450:$AJ450,MATCH(Lists!$L$15,$A$1:$AJ$1,0))&amp;""),""),9,2)))+TIME(VALUE(MID(IFERROR(TRIM(INDEX($A450:$AJ450,MATCH(Lists!$L$15,$A$1:$AJ$1,0))&amp;""),""),12,2)),VALUE(MID(IFERROR(TRIM(INDEX($A450:$AJ450,MATCH(Lists!$L$15,$A$1:$AJ$1,0))&amp;""),""),15,2)),VALUE(MID(IFERROR(TRIM(INDEX($A450:$AJ450,MATCH(Lists!$L$15,$A$1:$AJ$1,0))&amp;""),""),18,2)))),""))</f>
        <v/>
      </c>
      <c r="BH450" s="22">
        <f>IF(AT450="","",IF(AL450="","New",AL450))</f>
        <v/>
      </c>
      <c r="BI450" s="22">
        <f>IF(AT450="",0,IF(OR(BH450="Hired",BH450="Not now"),0,1))</f>
        <v/>
      </c>
      <c r="BJ450" s="22">
        <f>IF(AT450="","",IF(COUNTIF(AN450:AQ450,"No")&gt;0,"Has a No",IF(COUNTIF(AN450:AQ450,"Yes")=4,"All yes","Still checking")))</f>
        <v/>
      </c>
      <c r="BK450" s="22">
        <f>IF(AT450="","",IF(AND(BH450="New",NOT(ISNUMBER(AM450)),ISNUMBER(BG450)),IF(Pipeline!$M$14-INT(BG450)&gt;Pipeline!$M$15,"Reply due",""),""))</f>
        <v/>
      </c>
      <c r="BL450" s="22">
        <f>IF(AT450="","",IF(AND(ISNUMBER(AM450),ISNUMBER(BG450)),MAX(0,AM450-INT(BG450)),""))</f>
        <v/>
      </c>
      <c r="BM450" s="22">
        <f>IF(BI450=0,0,IF(AND(OR('Shift match'!$B$5="",ISNUMBER(SEARCH('Shift match'!$B$5,AY450))),OR('Shift match'!$B$6="",ISNUMBER(SEARCH('Shift match'!$B$6,BA450)))),1,0))</f>
        <v/>
      </c>
      <c r="BN450" s="22">
        <f>IF(BM450=1,SUM($BM$2:BM450),"")</f>
        <v/>
      </c>
      <c r="BO450" s="22">
        <f>IF(AT450="",0,IF(AX450="",0,IF(COUNTIF($AX$2:AX450,AX450)=1,1,0)))</f>
        <v/>
      </c>
      <c r="BP450" s="22">
        <f>IF(BO450=1,SUM($BO$2:BO450),"")</f>
        <v/>
      </c>
    </row>
    <row r="451">
      <c r="AK451" s="19" t="n"/>
      <c r="AL451" s="24" t="n"/>
      <c r="AM451" s="25" t="n"/>
      <c r="AN451" s="24" t="n"/>
      <c r="AO451" s="24" t="n"/>
      <c r="AP451" s="24" t="n"/>
      <c r="AQ451" s="24" t="n"/>
      <c r="AR451" s="24" t="n"/>
      <c r="AS451" s="19" t="n"/>
      <c r="AT451" s="22">
        <f>IFERROR(TRIM(INDEX($A451:$AJ451,MATCH(Lists!$L$2,$A$1:$AJ$1,0))&amp;""),"")</f>
        <v/>
      </c>
      <c r="AU451" s="22">
        <f>IF(AT451="","",IFERROR(TRIM(INDEX($A451:$AJ451,MATCH(Lists!$L$3,$A$1:$AJ$1,0))&amp;""),""))</f>
        <v/>
      </c>
      <c r="AV451" s="22">
        <f>IF(AT451="","",LOWER(IFERROR(TRIM(INDEX($A451:$AJ451,MATCH(Lists!$L$4,$A$1:$AJ$1,0))&amp;""),"")))</f>
        <v/>
      </c>
      <c r="AW451" s="22">
        <f>IF(AT451="","",IFERROR(TRIM(INDEX($A451:$AJ451,MATCH(Lists!$L$5,$A$1:$AJ$1,0))&amp;""),""))</f>
        <v/>
      </c>
      <c r="AX451" s="22">
        <f>IF(AT451="","",IFERROR(TRIM(INDEX($A451:$AJ451,MATCH(Lists!$L$6,$A$1:$AJ$1,0))&amp;""),""))</f>
        <v/>
      </c>
      <c r="AY451" s="22">
        <f>IF(AT451="","",IFERROR(TRIM(INDEX($A451:$AJ451,MATCH(Lists!$L$7,$A$1:$AJ$1,0))&amp;""),""))</f>
        <v/>
      </c>
      <c r="AZ451" s="22">
        <f>IF(AT451="","",IFERROR(TRIM(INDEX($A451:$AJ451,MATCH(Lists!$L$8,$A$1:$AJ$1,0))&amp;""),""))</f>
        <v/>
      </c>
      <c r="BA451" s="22">
        <f>IF(AT451="","",IFERROR(TRIM(INDEX($A451:$AJ451,MATCH(Lists!$L$9,$A$1:$AJ$1,0))&amp;""),""))</f>
        <v/>
      </c>
      <c r="BB451" s="22">
        <f>IF(AT451="","",IFERROR(TRIM(INDEX($A451:$AJ451,MATCH(Lists!$L$10,$A$1:$AJ$1,0))&amp;""),""))</f>
        <v/>
      </c>
      <c r="BC451" s="22">
        <f>IF(AT451="","",IFERROR(TRIM(INDEX($A451:$AJ451,MATCH(Lists!$L$11,$A$1:$AJ$1,0))&amp;""),""))</f>
        <v/>
      </c>
      <c r="BD451" s="22">
        <f>IF(AT451="","",IFERROR(TRIM(INDEX($A451:$AJ451,MATCH(Lists!$L$12,$A$1:$AJ$1,0))&amp;""),""))</f>
        <v/>
      </c>
      <c r="BE451" s="23">
        <f>IF(AT451="","",IFERROR(IF(TRIM(INDEX($A451:$AJ451,MATCH(Lists!$L$13,$A$1:$AJ$1,0))&amp;"")="","",IF(ISNUMBER(INDEX($A451:$AJ451,MATCH(Lists!$L$13,$A$1:$AJ$1,0))),INT(INDEX($A451:$AJ451,MATCH(Lists!$L$13,$A$1:$AJ$1,0))),DATE(VALUE(LEFT(INDEX($A451:$AJ451,MATCH(Lists!$L$13,$A$1:$AJ$1,0)),4)),VALUE(MID(INDEX($A451:$AJ451,MATCH(Lists!$L$13,$A$1:$AJ$1,0)),6,2)),VALUE(MID(INDEX($A451:$AJ451,MATCH(Lists!$L$13,$A$1:$AJ$1,0)),9,2))))),""))</f>
        <v/>
      </c>
      <c r="BF451" s="22">
        <f>IF(AT451="","",IFERROR(TRIM(INDEX($A451:$AJ451,MATCH(Lists!$L$14,$A$1:$AJ$1,0))&amp;""),""))</f>
        <v/>
      </c>
      <c r="BG451" s="23">
        <f>IF(AT451="","",IFERROR(IF(ISNUMBER(INDEX($A451:$AJ451,MATCH(Lists!$L$15,$A$1:$AJ$1,0))),INDEX($A451:$AJ451,MATCH(Lists!$L$15,$A$1:$AJ$1,0)),DATE(VALUE(LEFT(IFERROR(TRIM(INDEX($A451:$AJ451,MATCH(Lists!$L$15,$A$1:$AJ$1,0))&amp;""),""),4)),VALUE(MID(IFERROR(TRIM(INDEX($A451:$AJ451,MATCH(Lists!$L$15,$A$1:$AJ$1,0))&amp;""),""),6,2)),VALUE(MID(IFERROR(TRIM(INDEX($A451:$AJ451,MATCH(Lists!$L$15,$A$1:$AJ$1,0))&amp;""),""),9,2)))+TIME(VALUE(MID(IFERROR(TRIM(INDEX($A451:$AJ451,MATCH(Lists!$L$15,$A$1:$AJ$1,0))&amp;""),""),12,2)),VALUE(MID(IFERROR(TRIM(INDEX($A451:$AJ451,MATCH(Lists!$L$15,$A$1:$AJ$1,0))&amp;""),""),15,2)),VALUE(MID(IFERROR(TRIM(INDEX($A451:$AJ451,MATCH(Lists!$L$15,$A$1:$AJ$1,0))&amp;""),""),18,2)))),""))</f>
        <v/>
      </c>
      <c r="BH451" s="22">
        <f>IF(AT451="","",IF(AL451="","New",AL451))</f>
        <v/>
      </c>
      <c r="BI451" s="22">
        <f>IF(AT451="",0,IF(OR(BH451="Hired",BH451="Not now"),0,1))</f>
        <v/>
      </c>
      <c r="BJ451" s="22">
        <f>IF(AT451="","",IF(COUNTIF(AN451:AQ451,"No")&gt;0,"Has a No",IF(COUNTIF(AN451:AQ451,"Yes")=4,"All yes","Still checking")))</f>
        <v/>
      </c>
      <c r="BK451" s="22">
        <f>IF(AT451="","",IF(AND(BH451="New",NOT(ISNUMBER(AM451)),ISNUMBER(BG451)),IF(Pipeline!$M$14-INT(BG451)&gt;Pipeline!$M$15,"Reply due",""),""))</f>
        <v/>
      </c>
      <c r="BL451" s="22">
        <f>IF(AT451="","",IF(AND(ISNUMBER(AM451),ISNUMBER(BG451)),MAX(0,AM451-INT(BG451)),""))</f>
        <v/>
      </c>
      <c r="BM451" s="22">
        <f>IF(BI451=0,0,IF(AND(OR('Shift match'!$B$5="",ISNUMBER(SEARCH('Shift match'!$B$5,AY451))),OR('Shift match'!$B$6="",ISNUMBER(SEARCH('Shift match'!$B$6,BA451)))),1,0))</f>
        <v/>
      </c>
      <c r="BN451" s="22">
        <f>IF(BM451=1,SUM($BM$2:BM451),"")</f>
        <v/>
      </c>
      <c r="BO451" s="22">
        <f>IF(AT451="",0,IF(AX451="",0,IF(COUNTIF($AX$2:AX451,AX451)=1,1,0)))</f>
        <v/>
      </c>
      <c r="BP451" s="22">
        <f>IF(BO451=1,SUM($BO$2:BO451),"")</f>
        <v/>
      </c>
    </row>
    <row r="452">
      <c r="AK452" s="19" t="n"/>
      <c r="AL452" s="24" t="n"/>
      <c r="AM452" s="25" t="n"/>
      <c r="AN452" s="24" t="n"/>
      <c r="AO452" s="24" t="n"/>
      <c r="AP452" s="24" t="n"/>
      <c r="AQ452" s="24" t="n"/>
      <c r="AR452" s="24" t="n"/>
      <c r="AS452" s="19" t="n"/>
      <c r="AT452" s="22">
        <f>IFERROR(TRIM(INDEX($A452:$AJ452,MATCH(Lists!$L$2,$A$1:$AJ$1,0))&amp;""),"")</f>
        <v/>
      </c>
      <c r="AU452" s="22">
        <f>IF(AT452="","",IFERROR(TRIM(INDEX($A452:$AJ452,MATCH(Lists!$L$3,$A$1:$AJ$1,0))&amp;""),""))</f>
        <v/>
      </c>
      <c r="AV452" s="22">
        <f>IF(AT452="","",LOWER(IFERROR(TRIM(INDEX($A452:$AJ452,MATCH(Lists!$L$4,$A$1:$AJ$1,0))&amp;""),"")))</f>
        <v/>
      </c>
      <c r="AW452" s="22">
        <f>IF(AT452="","",IFERROR(TRIM(INDEX($A452:$AJ452,MATCH(Lists!$L$5,$A$1:$AJ$1,0))&amp;""),""))</f>
        <v/>
      </c>
      <c r="AX452" s="22">
        <f>IF(AT452="","",IFERROR(TRIM(INDEX($A452:$AJ452,MATCH(Lists!$L$6,$A$1:$AJ$1,0))&amp;""),""))</f>
        <v/>
      </c>
      <c r="AY452" s="22">
        <f>IF(AT452="","",IFERROR(TRIM(INDEX($A452:$AJ452,MATCH(Lists!$L$7,$A$1:$AJ$1,0))&amp;""),""))</f>
        <v/>
      </c>
      <c r="AZ452" s="22">
        <f>IF(AT452="","",IFERROR(TRIM(INDEX($A452:$AJ452,MATCH(Lists!$L$8,$A$1:$AJ$1,0))&amp;""),""))</f>
        <v/>
      </c>
      <c r="BA452" s="22">
        <f>IF(AT452="","",IFERROR(TRIM(INDEX($A452:$AJ452,MATCH(Lists!$L$9,$A$1:$AJ$1,0))&amp;""),""))</f>
        <v/>
      </c>
      <c r="BB452" s="22">
        <f>IF(AT452="","",IFERROR(TRIM(INDEX($A452:$AJ452,MATCH(Lists!$L$10,$A$1:$AJ$1,0))&amp;""),""))</f>
        <v/>
      </c>
      <c r="BC452" s="22">
        <f>IF(AT452="","",IFERROR(TRIM(INDEX($A452:$AJ452,MATCH(Lists!$L$11,$A$1:$AJ$1,0))&amp;""),""))</f>
        <v/>
      </c>
      <c r="BD452" s="22">
        <f>IF(AT452="","",IFERROR(TRIM(INDEX($A452:$AJ452,MATCH(Lists!$L$12,$A$1:$AJ$1,0))&amp;""),""))</f>
        <v/>
      </c>
      <c r="BE452" s="23">
        <f>IF(AT452="","",IFERROR(IF(TRIM(INDEX($A452:$AJ452,MATCH(Lists!$L$13,$A$1:$AJ$1,0))&amp;"")="","",IF(ISNUMBER(INDEX($A452:$AJ452,MATCH(Lists!$L$13,$A$1:$AJ$1,0))),INT(INDEX($A452:$AJ452,MATCH(Lists!$L$13,$A$1:$AJ$1,0))),DATE(VALUE(LEFT(INDEX($A452:$AJ452,MATCH(Lists!$L$13,$A$1:$AJ$1,0)),4)),VALUE(MID(INDEX($A452:$AJ452,MATCH(Lists!$L$13,$A$1:$AJ$1,0)),6,2)),VALUE(MID(INDEX($A452:$AJ452,MATCH(Lists!$L$13,$A$1:$AJ$1,0)),9,2))))),""))</f>
        <v/>
      </c>
      <c r="BF452" s="22">
        <f>IF(AT452="","",IFERROR(TRIM(INDEX($A452:$AJ452,MATCH(Lists!$L$14,$A$1:$AJ$1,0))&amp;""),""))</f>
        <v/>
      </c>
      <c r="BG452" s="23">
        <f>IF(AT452="","",IFERROR(IF(ISNUMBER(INDEX($A452:$AJ452,MATCH(Lists!$L$15,$A$1:$AJ$1,0))),INDEX($A452:$AJ452,MATCH(Lists!$L$15,$A$1:$AJ$1,0)),DATE(VALUE(LEFT(IFERROR(TRIM(INDEX($A452:$AJ452,MATCH(Lists!$L$15,$A$1:$AJ$1,0))&amp;""),""),4)),VALUE(MID(IFERROR(TRIM(INDEX($A452:$AJ452,MATCH(Lists!$L$15,$A$1:$AJ$1,0))&amp;""),""),6,2)),VALUE(MID(IFERROR(TRIM(INDEX($A452:$AJ452,MATCH(Lists!$L$15,$A$1:$AJ$1,0))&amp;""),""),9,2)))+TIME(VALUE(MID(IFERROR(TRIM(INDEX($A452:$AJ452,MATCH(Lists!$L$15,$A$1:$AJ$1,0))&amp;""),""),12,2)),VALUE(MID(IFERROR(TRIM(INDEX($A452:$AJ452,MATCH(Lists!$L$15,$A$1:$AJ$1,0))&amp;""),""),15,2)),VALUE(MID(IFERROR(TRIM(INDEX($A452:$AJ452,MATCH(Lists!$L$15,$A$1:$AJ$1,0))&amp;""),""),18,2)))),""))</f>
        <v/>
      </c>
      <c r="BH452" s="22">
        <f>IF(AT452="","",IF(AL452="","New",AL452))</f>
        <v/>
      </c>
      <c r="BI452" s="22">
        <f>IF(AT452="",0,IF(OR(BH452="Hired",BH452="Not now"),0,1))</f>
        <v/>
      </c>
      <c r="BJ452" s="22">
        <f>IF(AT452="","",IF(COUNTIF(AN452:AQ452,"No")&gt;0,"Has a No",IF(COUNTIF(AN452:AQ452,"Yes")=4,"All yes","Still checking")))</f>
        <v/>
      </c>
      <c r="BK452" s="22">
        <f>IF(AT452="","",IF(AND(BH452="New",NOT(ISNUMBER(AM452)),ISNUMBER(BG452)),IF(Pipeline!$M$14-INT(BG452)&gt;Pipeline!$M$15,"Reply due",""),""))</f>
        <v/>
      </c>
      <c r="BL452" s="22">
        <f>IF(AT452="","",IF(AND(ISNUMBER(AM452),ISNUMBER(BG452)),MAX(0,AM452-INT(BG452)),""))</f>
        <v/>
      </c>
      <c r="BM452" s="22">
        <f>IF(BI452=0,0,IF(AND(OR('Shift match'!$B$5="",ISNUMBER(SEARCH('Shift match'!$B$5,AY452))),OR('Shift match'!$B$6="",ISNUMBER(SEARCH('Shift match'!$B$6,BA452)))),1,0))</f>
        <v/>
      </c>
      <c r="BN452" s="22">
        <f>IF(BM452=1,SUM($BM$2:BM452),"")</f>
        <v/>
      </c>
      <c r="BO452" s="22">
        <f>IF(AT452="",0,IF(AX452="",0,IF(COUNTIF($AX$2:AX452,AX452)=1,1,0)))</f>
        <v/>
      </c>
      <c r="BP452" s="22">
        <f>IF(BO452=1,SUM($BO$2:BO452),"")</f>
        <v/>
      </c>
    </row>
    <row r="453">
      <c r="AK453" s="19" t="n"/>
      <c r="AL453" s="24" t="n"/>
      <c r="AM453" s="25" t="n"/>
      <c r="AN453" s="24" t="n"/>
      <c r="AO453" s="24" t="n"/>
      <c r="AP453" s="24" t="n"/>
      <c r="AQ453" s="24" t="n"/>
      <c r="AR453" s="24" t="n"/>
      <c r="AS453" s="19" t="n"/>
      <c r="AT453" s="22">
        <f>IFERROR(TRIM(INDEX($A453:$AJ453,MATCH(Lists!$L$2,$A$1:$AJ$1,0))&amp;""),"")</f>
        <v/>
      </c>
      <c r="AU453" s="22">
        <f>IF(AT453="","",IFERROR(TRIM(INDEX($A453:$AJ453,MATCH(Lists!$L$3,$A$1:$AJ$1,0))&amp;""),""))</f>
        <v/>
      </c>
      <c r="AV453" s="22">
        <f>IF(AT453="","",LOWER(IFERROR(TRIM(INDEX($A453:$AJ453,MATCH(Lists!$L$4,$A$1:$AJ$1,0))&amp;""),"")))</f>
        <v/>
      </c>
      <c r="AW453" s="22">
        <f>IF(AT453="","",IFERROR(TRIM(INDEX($A453:$AJ453,MATCH(Lists!$L$5,$A$1:$AJ$1,0))&amp;""),""))</f>
        <v/>
      </c>
      <c r="AX453" s="22">
        <f>IF(AT453="","",IFERROR(TRIM(INDEX($A453:$AJ453,MATCH(Lists!$L$6,$A$1:$AJ$1,0))&amp;""),""))</f>
        <v/>
      </c>
      <c r="AY453" s="22">
        <f>IF(AT453="","",IFERROR(TRIM(INDEX($A453:$AJ453,MATCH(Lists!$L$7,$A$1:$AJ$1,0))&amp;""),""))</f>
        <v/>
      </c>
      <c r="AZ453" s="22">
        <f>IF(AT453="","",IFERROR(TRIM(INDEX($A453:$AJ453,MATCH(Lists!$L$8,$A$1:$AJ$1,0))&amp;""),""))</f>
        <v/>
      </c>
      <c r="BA453" s="22">
        <f>IF(AT453="","",IFERROR(TRIM(INDEX($A453:$AJ453,MATCH(Lists!$L$9,$A$1:$AJ$1,0))&amp;""),""))</f>
        <v/>
      </c>
      <c r="BB453" s="22">
        <f>IF(AT453="","",IFERROR(TRIM(INDEX($A453:$AJ453,MATCH(Lists!$L$10,$A$1:$AJ$1,0))&amp;""),""))</f>
        <v/>
      </c>
      <c r="BC453" s="22">
        <f>IF(AT453="","",IFERROR(TRIM(INDEX($A453:$AJ453,MATCH(Lists!$L$11,$A$1:$AJ$1,0))&amp;""),""))</f>
        <v/>
      </c>
      <c r="BD453" s="22">
        <f>IF(AT453="","",IFERROR(TRIM(INDEX($A453:$AJ453,MATCH(Lists!$L$12,$A$1:$AJ$1,0))&amp;""),""))</f>
        <v/>
      </c>
      <c r="BE453" s="23">
        <f>IF(AT453="","",IFERROR(IF(TRIM(INDEX($A453:$AJ453,MATCH(Lists!$L$13,$A$1:$AJ$1,0))&amp;"")="","",IF(ISNUMBER(INDEX($A453:$AJ453,MATCH(Lists!$L$13,$A$1:$AJ$1,0))),INT(INDEX($A453:$AJ453,MATCH(Lists!$L$13,$A$1:$AJ$1,0))),DATE(VALUE(LEFT(INDEX($A453:$AJ453,MATCH(Lists!$L$13,$A$1:$AJ$1,0)),4)),VALUE(MID(INDEX($A453:$AJ453,MATCH(Lists!$L$13,$A$1:$AJ$1,0)),6,2)),VALUE(MID(INDEX($A453:$AJ453,MATCH(Lists!$L$13,$A$1:$AJ$1,0)),9,2))))),""))</f>
        <v/>
      </c>
      <c r="BF453" s="22">
        <f>IF(AT453="","",IFERROR(TRIM(INDEX($A453:$AJ453,MATCH(Lists!$L$14,$A$1:$AJ$1,0))&amp;""),""))</f>
        <v/>
      </c>
      <c r="BG453" s="23">
        <f>IF(AT453="","",IFERROR(IF(ISNUMBER(INDEX($A453:$AJ453,MATCH(Lists!$L$15,$A$1:$AJ$1,0))),INDEX($A453:$AJ453,MATCH(Lists!$L$15,$A$1:$AJ$1,0)),DATE(VALUE(LEFT(IFERROR(TRIM(INDEX($A453:$AJ453,MATCH(Lists!$L$15,$A$1:$AJ$1,0))&amp;""),""),4)),VALUE(MID(IFERROR(TRIM(INDEX($A453:$AJ453,MATCH(Lists!$L$15,$A$1:$AJ$1,0))&amp;""),""),6,2)),VALUE(MID(IFERROR(TRIM(INDEX($A453:$AJ453,MATCH(Lists!$L$15,$A$1:$AJ$1,0))&amp;""),""),9,2)))+TIME(VALUE(MID(IFERROR(TRIM(INDEX($A453:$AJ453,MATCH(Lists!$L$15,$A$1:$AJ$1,0))&amp;""),""),12,2)),VALUE(MID(IFERROR(TRIM(INDEX($A453:$AJ453,MATCH(Lists!$L$15,$A$1:$AJ$1,0))&amp;""),""),15,2)),VALUE(MID(IFERROR(TRIM(INDEX($A453:$AJ453,MATCH(Lists!$L$15,$A$1:$AJ$1,0))&amp;""),""),18,2)))),""))</f>
        <v/>
      </c>
      <c r="BH453" s="22">
        <f>IF(AT453="","",IF(AL453="","New",AL453))</f>
        <v/>
      </c>
      <c r="BI453" s="22">
        <f>IF(AT453="",0,IF(OR(BH453="Hired",BH453="Not now"),0,1))</f>
        <v/>
      </c>
      <c r="BJ453" s="22">
        <f>IF(AT453="","",IF(COUNTIF(AN453:AQ453,"No")&gt;0,"Has a No",IF(COUNTIF(AN453:AQ453,"Yes")=4,"All yes","Still checking")))</f>
        <v/>
      </c>
      <c r="BK453" s="22">
        <f>IF(AT453="","",IF(AND(BH453="New",NOT(ISNUMBER(AM453)),ISNUMBER(BG453)),IF(Pipeline!$M$14-INT(BG453)&gt;Pipeline!$M$15,"Reply due",""),""))</f>
        <v/>
      </c>
      <c r="BL453" s="22">
        <f>IF(AT453="","",IF(AND(ISNUMBER(AM453),ISNUMBER(BG453)),MAX(0,AM453-INT(BG453)),""))</f>
        <v/>
      </c>
      <c r="BM453" s="22">
        <f>IF(BI453=0,0,IF(AND(OR('Shift match'!$B$5="",ISNUMBER(SEARCH('Shift match'!$B$5,AY453))),OR('Shift match'!$B$6="",ISNUMBER(SEARCH('Shift match'!$B$6,BA453)))),1,0))</f>
        <v/>
      </c>
      <c r="BN453" s="22">
        <f>IF(BM453=1,SUM($BM$2:BM453),"")</f>
        <v/>
      </c>
      <c r="BO453" s="22">
        <f>IF(AT453="",0,IF(AX453="",0,IF(COUNTIF($AX$2:AX453,AX453)=1,1,0)))</f>
        <v/>
      </c>
      <c r="BP453" s="22">
        <f>IF(BO453=1,SUM($BO$2:BO453),"")</f>
        <v/>
      </c>
    </row>
    <row r="454">
      <c r="AK454" s="19" t="n"/>
      <c r="AL454" s="24" t="n"/>
      <c r="AM454" s="25" t="n"/>
      <c r="AN454" s="24" t="n"/>
      <c r="AO454" s="24" t="n"/>
      <c r="AP454" s="24" t="n"/>
      <c r="AQ454" s="24" t="n"/>
      <c r="AR454" s="24" t="n"/>
      <c r="AS454" s="19" t="n"/>
      <c r="AT454" s="22">
        <f>IFERROR(TRIM(INDEX($A454:$AJ454,MATCH(Lists!$L$2,$A$1:$AJ$1,0))&amp;""),"")</f>
        <v/>
      </c>
      <c r="AU454" s="22">
        <f>IF(AT454="","",IFERROR(TRIM(INDEX($A454:$AJ454,MATCH(Lists!$L$3,$A$1:$AJ$1,0))&amp;""),""))</f>
        <v/>
      </c>
      <c r="AV454" s="22">
        <f>IF(AT454="","",LOWER(IFERROR(TRIM(INDEX($A454:$AJ454,MATCH(Lists!$L$4,$A$1:$AJ$1,0))&amp;""),"")))</f>
        <v/>
      </c>
      <c r="AW454" s="22">
        <f>IF(AT454="","",IFERROR(TRIM(INDEX($A454:$AJ454,MATCH(Lists!$L$5,$A$1:$AJ$1,0))&amp;""),""))</f>
        <v/>
      </c>
      <c r="AX454" s="22">
        <f>IF(AT454="","",IFERROR(TRIM(INDEX($A454:$AJ454,MATCH(Lists!$L$6,$A$1:$AJ$1,0))&amp;""),""))</f>
        <v/>
      </c>
      <c r="AY454" s="22">
        <f>IF(AT454="","",IFERROR(TRIM(INDEX($A454:$AJ454,MATCH(Lists!$L$7,$A$1:$AJ$1,0))&amp;""),""))</f>
        <v/>
      </c>
      <c r="AZ454" s="22">
        <f>IF(AT454="","",IFERROR(TRIM(INDEX($A454:$AJ454,MATCH(Lists!$L$8,$A$1:$AJ$1,0))&amp;""),""))</f>
        <v/>
      </c>
      <c r="BA454" s="22">
        <f>IF(AT454="","",IFERROR(TRIM(INDEX($A454:$AJ454,MATCH(Lists!$L$9,$A$1:$AJ$1,0))&amp;""),""))</f>
        <v/>
      </c>
      <c r="BB454" s="22">
        <f>IF(AT454="","",IFERROR(TRIM(INDEX($A454:$AJ454,MATCH(Lists!$L$10,$A$1:$AJ$1,0))&amp;""),""))</f>
        <v/>
      </c>
      <c r="BC454" s="22">
        <f>IF(AT454="","",IFERROR(TRIM(INDEX($A454:$AJ454,MATCH(Lists!$L$11,$A$1:$AJ$1,0))&amp;""),""))</f>
        <v/>
      </c>
      <c r="BD454" s="22">
        <f>IF(AT454="","",IFERROR(TRIM(INDEX($A454:$AJ454,MATCH(Lists!$L$12,$A$1:$AJ$1,0))&amp;""),""))</f>
        <v/>
      </c>
      <c r="BE454" s="23">
        <f>IF(AT454="","",IFERROR(IF(TRIM(INDEX($A454:$AJ454,MATCH(Lists!$L$13,$A$1:$AJ$1,0))&amp;"")="","",IF(ISNUMBER(INDEX($A454:$AJ454,MATCH(Lists!$L$13,$A$1:$AJ$1,0))),INT(INDEX($A454:$AJ454,MATCH(Lists!$L$13,$A$1:$AJ$1,0))),DATE(VALUE(LEFT(INDEX($A454:$AJ454,MATCH(Lists!$L$13,$A$1:$AJ$1,0)),4)),VALUE(MID(INDEX($A454:$AJ454,MATCH(Lists!$L$13,$A$1:$AJ$1,0)),6,2)),VALUE(MID(INDEX($A454:$AJ454,MATCH(Lists!$L$13,$A$1:$AJ$1,0)),9,2))))),""))</f>
        <v/>
      </c>
      <c r="BF454" s="22">
        <f>IF(AT454="","",IFERROR(TRIM(INDEX($A454:$AJ454,MATCH(Lists!$L$14,$A$1:$AJ$1,0))&amp;""),""))</f>
        <v/>
      </c>
      <c r="BG454" s="23">
        <f>IF(AT454="","",IFERROR(IF(ISNUMBER(INDEX($A454:$AJ454,MATCH(Lists!$L$15,$A$1:$AJ$1,0))),INDEX($A454:$AJ454,MATCH(Lists!$L$15,$A$1:$AJ$1,0)),DATE(VALUE(LEFT(IFERROR(TRIM(INDEX($A454:$AJ454,MATCH(Lists!$L$15,$A$1:$AJ$1,0))&amp;""),""),4)),VALUE(MID(IFERROR(TRIM(INDEX($A454:$AJ454,MATCH(Lists!$L$15,$A$1:$AJ$1,0))&amp;""),""),6,2)),VALUE(MID(IFERROR(TRIM(INDEX($A454:$AJ454,MATCH(Lists!$L$15,$A$1:$AJ$1,0))&amp;""),""),9,2)))+TIME(VALUE(MID(IFERROR(TRIM(INDEX($A454:$AJ454,MATCH(Lists!$L$15,$A$1:$AJ$1,0))&amp;""),""),12,2)),VALUE(MID(IFERROR(TRIM(INDEX($A454:$AJ454,MATCH(Lists!$L$15,$A$1:$AJ$1,0))&amp;""),""),15,2)),VALUE(MID(IFERROR(TRIM(INDEX($A454:$AJ454,MATCH(Lists!$L$15,$A$1:$AJ$1,0))&amp;""),""),18,2)))),""))</f>
        <v/>
      </c>
      <c r="BH454" s="22">
        <f>IF(AT454="","",IF(AL454="","New",AL454))</f>
        <v/>
      </c>
      <c r="BI454" s="22">
        <f>IF(AT454="",0,IF(OR(BH454="Hired",BH454="Not now"),0,1))</f>
        <v/>
      </c>
      <c r="BJ454" s="22">
        <f>IF(AT454="","",IF(COUNTIF(AN454:AQ454,"No")&gt;0,"Has a No",IF(COUNTIF(AN454:AQ454,"Yes")=4,"All yes","Still checking")))</f>
        <v/>
      </c>
      <c r="BK454" s="22">
        <f>IF(AT454="","",IF(AND(BH454="New",NOT(ISNUMBER(AM454)),ISNUMBER(BG454)),IF(Pipeline!$M$14-INT(BG454)&gt;Pipeline!$M$15,"Reply due",""),""))</f>
        <v/>
      </c>
      <c r="BL454" s="22">
        <f>IF(AT454="","",IF(AND(ISNUMBER(AM454),ISNUMBER(BG454)),MAX(0,AM454-INT(BG454)),""))</f>
        <v/>
      </c>
      <c r="BM454" s="22">
        <f>IF(BI454=0,0,IF(AND(OR('Shift match'!$B$5="",ISNUMBER(SEARCH('Shift match'!$B$5,AY454))),OR('Shift match'!$B$6="",ISNUMBER(SEARCH('Shift match'!$B$6,BA454)))),1,0))</f>
        <v/>
      </c>
      <c r="BN454" s="22">
        <f>IF(BM454=1,SUM($BM$2:BM454),"")</f>
        <v/>
      </c>
      <c r="BO454" s="22">
        <f>IF(AT454="",0,IF(AX454="",0,IF(COUNTIF($AX$2:AX454,AX454)=1,1,0)))</f>
        <v/>
      </c>
      <c r="BP454" s="22">
        <f>IF(BO454=1,SUM($BO$2:BO454),"")</f>
        <v/>
      </c>
    </row>
    <row r="455">
      <c r="AK455" s="19" t="n"/>
      <c r="AL455" s="24" t="n"/>
      <c r="AM455" s="25" t="n"/>
      <c r="AN455" s="24" t="n"/>
      <c r="AO455" s="24" t="n"/>
      <c r="AP455" s="24" t="n"/>
      <c r="AQ455" s="24" t="n"/>
      <c r="AR455" s="24" t="n"/>
      <c r="AS455" s="19" t="n"/>
      <c r="AT455" s="22">
        <f>IFERROR(TRIM(INDEX($A455:$AJ455,MATCH(Lists!$L$2,$A$1:$AJ$1,0))&amp;""),"")</f>
        <v/>
      </c>
      <c r="AU455" s="22">
        <f>IF(AT455="","",IFERROR(TRIM(INDEX($A455:$AJ455,MATCH(Lists!$L$3,$A$1:$AJ$1,0))&amp;""),""))</f>
        <v/>
      </c>
      <c r="AV455" s="22">
        <f>IF(AT455="","",LOWER(IFERROR(TRIM(INDEX($A455:$AJ455,MATCH(Lists!$L$4,$A$1:$AJ$1,0))&amp;""),"")))</f>
        <v/>
      </c>
      <c r="AW455" s="22">
        <f>IF(AT455="","",IFERROR(TRIM(INDEX($A455:$AJ455,MATCH(Lists!$L$5,$A$1:$AJ$1,0))&amp;""),""))</f>
        <v/>
      </c>
      <c r="AX455" s="22">
        <f>IF(AT455="","",IFERROR(TRIM(INDEX($A455:$AJ455,MATCH(Lists!$L$6,$A$1:$AJ$1,0))&amp;""),""))</f>
        <v/>
      </c>
      <c r="AY455" s="22">
        <f>IF(AT455="","",IFERROR(TRIM(INDEX($A455:$AJ455,MATCH(Lists!$L$7,$A$1:$AJ$1,0))&amp;""),""))</f>
        <v/>
      </c>
      <c r="AZ455" s="22">
        <f>IF(AT455="","",IFERROR(TRIM(INDEX($A455:$AJ455,MATCH(Lists!$L$8,$A$1:$AJ$1,0))&amp;""),""))</f>
        <v/>
      </c>
      <c r="BA455" s="22">
        <f>IF(AT455="","",IFERROR(TRIM(INDEX($A455:$AJ455,MATCH(Lists!$L$9,$A$1:$AJ$1,0))&amp;""),""))</f>
        <v/>
      </c>
      <c r="BB455" s="22">
        <f>IF(AT455="","",IFERROR(TRIM(INDEX($A455:$AJ455,MATCH(Lists!$L$10,$A$1:$AJ$1,0))&amp;""),""))</f>
        <v/>
      </c>
      <c r="BC455" s="22">
        <f>IF(AT455="","",IFERROR(TRIM(INDEX($A455:$AJ455,MATCH(Lists!$L$11,$A$1:$AJ$1,0))&amp;""),""))</f>
        <v/>
      </c>
      <c r="BD455" s="22">
        <f>IF(AT455="","",IFERROR(TRIM(INDEX($A455:$AJ455,MATCH(Lists!$L$12,$A$1:$AJ$1,0))&amp;""),""))</f>
        <v/>
      </c>
      <c r="BE455" s="23">
        <f>IF(AT455="","",IFERROR(IF(TRIM(INDEX($A455:$AJ455,MATCH(Lists!$L$13,$A$1:$AJ$1,0))&amp;"")="","",IF(ISNUMBER(INDEX($A455:$AJ455,MATCH(Lists!$L$13,$A$1:$AJ$1,0))),INT(INDEX($A455:$AJ455,MATCH(Lists!$L$13,$A$1:$AJ$1,0))),DATE(VALUE(LEFT(INDEX($A455:$AJ455,MATCH(Lists!$L$13,$A$1:$AJ$1,0)),4)),VALUE(MID(INDEX($A455:$AJ455,MATCH(Lists!$L$13,$A$1:$AJ$1,0)),6,2)),VALUE(MID(INDEX($A455:$AJ455,MATCH(Lists!$L$13,$A$1:$AJ$1,0)),9,2))))),""))</f>
        <v/>
      </c>
      <c r="BF455" s="22">
        <f>IF(AT455="","",IFERROR(TRIM(INDEX($A455:$AJ455,MATCH(Lists!$L$14,$A$1:$AJ$1,0))&amp;""),""))</f>
        <v/>
      </c>
      <c r="BG455" s="23">
        <f>IF(AT455="","",IFERROR(IF(ISNUMBER(INDEX($A455:$AJ455,MATCH(Lists!$L$15,$A$1:$AJ$1,0))),INDEX($A455:$AJ455,MATCH(Lists!$L$15,$A$1:$AJ$1,0)),DATE(VALUE(LEFT(IFERROR(TRIM(INDEX($A455:$AJ455,MATCH(Lists!$L$15,$A$1:$AJ$1,0))&amp;""),""),4)),VALUE(MID(IFERROR(TRIM(INDEX($A455:$AJ455,MATCH(Lists!$L$15,$A$1:$AJ$1,0))&amp;""),""),6,2)),VALUE(MID(IFERROR(TRIM(INDEX($A455:$AJ455,MATCH(Lists!$L$15,$A$1:$AJ$1,0))&amp;""),""),9,2)))+TIME(VALUE(MID(IFERROR(TRIM(INDEX($A455:$AJ455,MATCH(Lists!$L$15,$A$1:$AJ$1,0))&amp;""),""),12,2)),VALUE(MID(IFERROR(TRIM(INDEX($A455:$AJ455,MATCH(Lists!$L$15,$A$1:$AJ$1,0))&amp;""),""),15,2)),VALUE(MID(IFERROR(TRIM(INDEX($A455:$AJ455,MATCH(Lists!$L$15,$A$1:$AJ$1,0))&amp;""),""),18,2)))),""))</f>
        <v/>
      </c>
      <c r="BH455" s="22">
        <f>IF(AT455="","",IF(AL455="","New",AL455))</f>
        <v/>
      </c>
      <c r="BI455" s="22">
        <f>IF(AT455="",0,IF(OR(BH455="Hired",BH455="Not now"),0,1))</f>
        <v/>
      </c>
      <c r="BJ455" s="22">
        <f>IF(AT455="","",IF(COUNTIF(AN455:AQ455,"No")&gt;0,"Has a No",IF(COUNTIF(AN455:AQ455,"Yes")=4,"All yes","Still checking")))</f>
        <v/>
      </c>
      <c r="BK455" s="22">
        <f>IF(AT455="","",IF(AND(BH455="New",NOT(ISNUMBER(AM455)),ISNUMBER(BG455)),IF(Pipeline!$M$14-INT(BG455)&gt;Pipeline!$M$15,"Reply due",""),""))</f>
        <v/>
      </c>
      <c r="BL455" s="22">
        <f>IF(AT455="","",IF(AND(ISNUMBER(AM455),ISNUMBER(BG455)),MAX(0,AM455-INT(BG455)),""))</f>
        <v/>
      </c>
      <c r="BM455" s="22">
        <f>IF(BI455=0,0,IF(AND(OR('Shift match'!$B$5="",ISNUMBER(SEARCH('Shift match'!$B$5,AY455))),OR('Shift match'!$B$6="",ISNUMBER(SEARCH('Shift match'!$B$6,BA455)))),1,0))</f>
        <v/>
      </c>
      <c r="BN455" s="22">
        <f>IF(BM455=1,SUM($BM$2:BM455),"")</f>
        <v/>
      </c>
      <c r="BO455" s="22">
        <f>IF(AT455="",0,IF(AX455="",0,IF(COUNTIF($AX$2:AX455,AX455)=1,1,0)))</f>
        <v/>
      </c>
      <c r="BP455" s="22">
        <f>IF(BO455=1,SUM($BO$2:BO455),"")</f>
        <v/>
      </c>
    </row>
    <row r="456">
      <c r="AK456" s="19" t="n"/>
      <c r="AL456" s="24" t="n"/>
      <c r="AM456" s="25" t="n"/>
      <c r="AN456" s="24" t="n"/>
      <c r="AO456" s="24" t="n"/>
      <c r="AP456" s="24" t="n"/>
      <c r="AQ456" s="24" t="n"/>
      <c r="AR456" s="24" t="n"/>
      <c r="AS456" s="19" t="n"/>
      <c r="AT456" s="22">
        <f>IFERROR(TRIM(INDEX($A456:$AJ456,MATCH(Lists!$L$2,$A$1:$AJ$1,0))&amp;""),"")</f>
        <v/>
      </c>
      <c r="AU456" s="22">
        <f>IF(AT456="","",IFERROR(TRIM(INDEX($A456:$AJ456,MATCH(Lists!$L$3,$A$1:$AJ$1,0))&amp;""),""))</f>
        <v/>
      </c>
      <c r="AV456" s="22">
        <f>IF(AT456="","",LOWER(IFERROR(TRIM(INDEX($A456:$AJ456,MATCH(Lists!$L$4,$A$1:$AJ$1,0))&amp;""),"")))</f>
        <v/>
      </c>
      <c r="AW456" s="22">
        <f>IF(AT456="","",IFERROR(TRIM(INDEX($A456:$AJ456,MATCH(Lists!$L$5,$A$1:$AJ$1,0))&amp;""),""))</f>
        <v/>
      </c>
      <c r="AX456" s="22">
        <f>IF(AT456="","",IFERROR(TRIM(INDEX($A456:$AJ456,MATCH(Lists!$L$6,$A$1:$AJ$1,0))&amp;""),""))</f>
        <v/>
      </c>
      <c r="AY456" s="22">
        <f>IF(AT456="","",IFERROR(TRIM(INDEX($A456:$AJ456,MATCH(Lists!$L$7,$A$1:$AJ$1,0))&amp;""),""))</f>
        <v/>
      </c>
      <c r="AZ456" s="22">
        <f>IF(AT456="","",IFERROR(TRIM(INDEX($A456:$AJ456,MATCH(Lists!$L$8,$A$1:$AJ$1,0))&amp;""),""))</f>
        <v/>
      </c>
      <c r="BA456" s="22">
        <f>IF(AT456="","",IFERROR(TRIM(INDEX($A456:$AJ456,MATCH(Lists!$L$9,$A$1:$AJ$1,0))&amp;""),""))</f>
        <v/>
      </c>
      <c r="BB456" s="22">
        <f>IF(AT456="","",IFERROR(TRIM(INDEX($A456:$AJ456,MATCH(Lists!$L$10,$A$1:$AJ$1,0))&amp;""),""))</f>
        <v/>
      </c>
      <c r="BC456" s="22">
        <f>IF(AT456="","",IFERROR(TRIM(INDEX($A456:$AJ456,MATCH(Lists!$L$11,$A$1:$AJ$1,0))&amp;""),""))</f>
        <v/>
      </c>
      <c r="BD456" s="22">
        <f>IF(AT456="","",IFERROR(TRIM(INDEX($A456:$AJ456,MATCH(Lists!$L$12,$A$1:$AJ$1,0))&amp;""),""))</f>
        <v/>
      </c>
      <c r="BE456" s="23">
        <f>IF(AT456="","",IFERROR(IF(TRIM(INDEX($A456:$AJ456,MATCH(Lists!$L$13,$A$1:$AJ$1,0))&amp;"")="","",IF(ISNUMBER(INDEX($A456:$AJ456,MATCH(Lists!$L$13,$A$1:$AJ$1,0))),INT(INDEX($A456:$AJ456,MATCH(Lists!$L$13,$A$1:$AJ$1,0))),DATE(VALUE(LEFT(INDEX($A456:$AJ456,MATCH(Lists!$L$13,$A$1:$AJ$1,0)),4)),VALUE(MID(INDEX($A456:$AJ456,MATCH(Lists!$L$13,$A$1:$AJ$1,0)),6,2)),VALUE(MID(INDEX($A456:$AJ456,MATCH(Lists!$L$13,$A$1:$AJ$1,0)),9,2))))),""))</f>
        <v/>
      </c>
      <c r="BF456" s="22">
        <f>IF(AT456="","",IFERROR(TRIM(INDEX($A456:$AJ456,MATCH(Lists!$L$14,$A$1:$AJ$1,0))&amp;""),""))</f>
        <v/>
      </c>
      <c r="BG456" s="23">
        <f>IF(AT456="","",IFERROR(IF(ISNUMBER(INDEX($A456:$AJ456,MATCH(Lists!$L$15,$A$1:$AJ$1,0))),INDEX($A456:$AJ456,MATCH(Lists!$L$15,$A$1:$AJ$1,0)),DATE(VALUE(LEFT(IFERROR(TRIM(INDEX($A456:$AJ456,MATCH(Lists!$L$15,$A$1:$AJ$1,0))&amp;""),""),4)),VALUE(MID(IFERROR(TRIM(INDEX($A456:$AJ456,MATCH(Lists!$L$15,$A$1:$AJ$1,0))&amp;""),""),6,2)),VALUE(MID(IFERROR(TRIM(INDEX($A456:$AJ456,MATCH(Lists!$L$15,$A$1:$AJ$1,0))&amp;""),""),9,2)))+TIME(VALUE(MID(IFERROR(TRIM(INDEX($A456:$AJ456,MATCH(Lists!$L$15,$A$1:$AJ$1,0))&amp;""),""),12,2)),VALUE(MID(IFERROR(TRIM(INDEX($A456:$AJ456,MATCH(Lists!$L$15,$A$1:$AJ$1,0))&amp;""),""),15,2)),VALUE(MID(IFERROR(TRIM(INDEX($A456:$AJ456,MATCH(Lists!$L$15,$A$1:$AJ$1,0))&amp;""),""),18,2)))),""))</f>
        <v/>
      </c>
      <c r="BH456" s="22">
        <f>IF(AT456="","",IF(AL456="","New",AL456))</f>
        <v/>
      </c>
      <c r="BI456" s="22">
        <f>IF(AT456="",0,IF(OR(BH456="Hired",BH456="Not now"),0,1))</f>
        <v/>
      </c>
      <c r="BJ456" s="22">
        <f>IF(AT456="","",IF(COUNTIF(AN456:AQ456,"No")&gt;0,"Has a No",IF(COUNTIF(AN456:AQ456,"Yes")=4,"All yes","Still checking")))</f>
        <v/>
      </c>
      <c r="BK456" s="22">
        <f>IF(AT456="","",IF(AND(BH456="New",NOT(ISNUMBER(AM456)),ISNUMBER(BG456)),IF(Pipeline!$M$14-INT(BG456)&gt;Pipeline!$M$15,"Reply due",""),""))</f>
        <v/>
      </c>
      <c r="BL456" s="22">
        <f>IF(AT456="","",IF(AND(ISNUMBER(AM456),ISNUMBER(BG456)),MAX(0,AM456-INT(BG456)),""))</f>
        <v/>
      </c>
      <c r="BM456" s="22">
        <f>IF(BI456=0,0,IF(AND(OR('Shift match'!$B$5="",ISNUMBER(SEARCH('Shift match'!$B$5,AY456))),OR('Shift match'!$B$6="",ISNUMBER(SEARCH('Shift match'!$B$6,BA456)))),1,0))</f>
        <v/>
      </c>
      <c r="BN456" s="22">
        <f>IF(BM456=1,SUM($BM$2:BM456),"")</f>
        <v/>
      </c>
      <c r="BO456" s="22">
        <f>IF(AT456="",0,IF(AX456="",0,IF(COUNTIF($AX$2:AX456,AX456)=1,1,0)))</f>
        <v/>
      </c>
      <c r="BP456" s="22">
        <f>IF(BO456=1,SUM($BO$2:BO456),"")</f>
        <v/>
      </c>
    </row>
    <row r="457">
      <c r="AK457" s="19" t="n"/>
      <c r="AL457" s="24" t="n"/>
      <c r="AM457" s="25" t="n"/>
      <c r="AN457" s="24" t="n"/>
      <c r="AO457" s="24" t="n"/>
      <c r="AP457" s="24" t="n"/>
      <c r="AQ457" s="24" t="n"/>
      <c r="AR457" s="24" t="n"/>
      <c r="AS457" s="19" t="n"/>
      <c r="AT457" s="22">
        <f>IFERROR(TRIM(INDEX($A457:$AJ457,MATCH(Lists!$L$2,$A$1:$AJ$1,0))&amp;""),"")</f>
        <v/>
      </c>
      <c r="AU457" s="22">
        <f>IF(AT457="","",IFERROR(TRIM(INDEX($A457:$AJ457,MATCH(Lists!$L$3,$A$1:$AJ$1,0))&amp;""),""))</f>
        <v/>
      </c>
      <c r="AV457" s="22">
        <f>IF(AT457="","",LOWER(IFERROR(TRIM(INDEX($A457:$AJ457,MATCH(Lists!$L$4,$A$1:$AJ$1,0))&amp;""),"")))</f>
        <v/>
      </c>
      <c r="AW457" s="22">
        <f>IF(AT457="","",IFERROR(TRIM(INDEX($A457:$AJ457,MATCH(Lists!$L$5,$A$1:$AJ$1,0))&amp;""),""))</f>
        <v/>
      </c>
      <c r="AX457" s="22">
        <f>IF(AT457="","",IFERROR(TRIM(INDEX($A457:$AJ457,MATCH(Lists!$L$6,$A$1:$AJ$1,0))&amp;""),""))</f>
        <v/>
      </c>
      <c r="AY457" s="22">
        <f>IF(AT457="","",IFERROR(TRIM(INDEX($A457:$AJ457,MATCH(Lists!$L$7,$A$1:$AJ$1,0))&amp;""),""))</f>
        <v/>
      </c>
      <c r="AZ457" s="22">
        <f>IF(AT457="","",IFERROR(TRIM(INDEX($A457:$AJ457,MATCH(Lists!$L$8,$A$1:$AJ$1,0))&amp;""),""))</f>
        <v/>
      </c>
      <c r="BA457" s="22">
        <f>IF(AT457="","",IFERROR(TRIM(INDEX($A457:$AJ457,MATCH(Lists!$L$9,$A$1:$AJ$1,0))&amp;""),""))</f>
        <v/>
      </c>
      <c r="BB457" s="22">
        <f>IF(AT457="","",IFERROR(TRIM(INDEX($A457:$AJ457,MATCH(Lists!$L$10,$A$1:$AJ$1,0))&amp;""),""))</f>
        <v/>
      </c>
      <c r="BC457" s="22">
        <f>IF(AT457="","",IFERROR(TRIM(INDEX($A457:$AJ457,MATCH(Lists!$L$11,$A$1:$AJ$1,0))&amp;""),""))</f>
        <v/>
      </c>
      <c r="BD457" s="22">
        <f>IF(AT457="","",IFERROR(TRIM(INDEX($A457:$AJ457,MATCH(Lists!$L$12,$A$1:$AJ$1,0))&amp;""),""))</f>
        <v/>
      </c>
      <c r="BE457" s="23">
        <f>IF(AT457="","",IFERROR(IF(TRIM(INDEX($A457:$AJ457,MATCH(Lists!$L$13,$A$1:$AJ$1,0))&amp;"")="","",IF(ISNUMBER(INDEX($A457:$AJ457,MATCH(Lists!$L$13,$A$1:$AJ$1,0))),INT(INDEX($A457:$AJ457,MATCH(Lists!$L$13,$A$1:$AJ$1,0))),DATE(VALUE(LEFT(INDEX($A457:$AJ457,MATCH(Lists!$L$13,$A$1:$AJ$1,0)),4)),VALUE(MID(INDEX($A457:$AJ457,MATCH(Lists!$L$13,$A$1:$AJ$1,0)),6,2)),VALUE(MID(INDEX($A457:$AJ457,MATCH(Lists!$L$13,$A$1:$AJ$1,0)),9,2))))),""))</f>
        <v/>
      </c>
      <c r="BF457" s="22">
        <f>IF(AT457="","",IFERROR(TRIM(INDEX($A457:$AJ457,MATCH(Lists!$L$14,$A$1:$AJ$1,0))&amp;""),""))</f>
        <v/>
      </c>
      <c r="BG457" s="23">
        <f>IF(AT457="","",IFERROR(IF(ISNUMBER(INDEX($A457:$AJ457,MATCH(Lists!$L$15,$A$1:$AJ$1,0))),INDEX($A457:$AJ457,MATCH(Lists!$L$15,$A$1:$AJ$1,0)),DATE(VALUE(LEFT(IFERROR(TRIM(INDEX($A457:$AJ457,MATCH(Lists!$L$15,$A$1:$AJ$1,0))&amp;""),""),4)),VALUE(MID(IFERROR(TRIM(INDEX($A457:$AJ457,MATCH(Lists!$L$15,$A$1:$AJ$1,0))&amp;""),""),6,2)),VALUE(MID(IFERROR(TRIM(INDEX($A457:$AJ457,MATCH(Lists!$L$15,$A$1:$AJ$1,0))&amp;""),""),9,2)))+TIME(VALUE(MID(IFERROR(TRIM(INDEX($A457:$AJ457,MATCH(Lists!$L$15,$A$1:$AJ$1,0))&amp;""),""),12,2)),VALUE(MID(IFERROR(TRIM(INDEX($A457:$AJ457,MATCH(Lists!$L$15,$A$1:$AJ$1,0))&amp;""),""),15,2)),VALUE(MID(IFERROR(TRIM(INDEX($A457:$AJ457,MATCH(Lists!$L$15,$A$1:$AJ$1,0))&amp;""),""),18,2)))),""))</f>
        <v/>
      </c>
      <c r="BH457" s="22">
        <f>IF(AT457="","",IF(AL457="","New",AL457))</f>
        <v/>
      </c>
      <c r="BI457" s="22">
        <f>IF(AT457="",0,IF(OR(BH457="Hired",BH457="Not now"),0,1))</f>
        <v/>
      </c>
      <c r="BJ457" s="22">
        <f>IF(AT457="","",IF(COUNTIF(AN457:AQ457,"No")&gt;0,"Has a No",IF(COUNTIF(AN457:AQ457,"Yes")=4,"All yes","Still checking")))</f>
        <v/>
      </c>
      <c r="BK457" s="22">
        <f>IF(AT457="","",IF(AND(BH457="New",NOT(ISNUMBER(AM457)),ISNUMBER(BG457)),IF(Pipeline!$M$14-INT(BG457)&gt;Pipeline!$M$15,"Reply due",""),""))</f>
        <v/>
      </c>
      <c r="BL457" s="22">
        <f>IF(AT457="","",IF(AND(ISNUMBER(AM457),ISNUMBER(BG457)),MAX(0,AM457-INT(BG457)),""))</f>
        <v/>
      </c>
      <c r="BM457" s="22">
        <f>IF(BI457=0,0,IF(AND(OR('Shift match'!$B$5="",ISNUMBER(SEARCH('Shift match'!$B$5,AY457))),OR('Shift match'!$B$6="",ISNUMBER(SEARCH('Shift match'!$B$6,BA457)))),1,0))</f>
        <v/>
      </c>
      <c r="BN457" s="22">
        <f>IF(BM457=1,SUM($BM$2:BM457),"")</f>
        <v/>
      </c>
      <c r="BO457" s="22">
        <f>IF(AT457="",0,IF(AX457="",0,IF(COUNTIF($AX$2:AX457,AX457)=1,1,0)))</f>
        <v/>
      </c>
      <c r="BP457" s="22">
        <f>IF(BO457=1,SUM($BO$2:BO457),"")</f>
        <v/>
      </c>
    </row>
    <row r="458">
      <c r="AK458" s="19" t="n"/>
      <c r="AL458" s="24" t="n"/>
      <c r="AM458" s="25" t="n"/>
      <c r="AN458" s="24" t="n"/>
      <c r="AO458" s="24" t="n"/>
      <c r="AP458" s="24" t="n"/>
      <c r="AQ458" s="24" t="n"/>
      <c r="AR458" s="24" t="n"/>
      <c r="AS458" s="19" t="n"/>
      <c r="AT458" s="22">
        <f>IFERROR(TRIM(INDEX($A458:$AJ458,MATCH(Lists!$L$2,$A$1:$AJ$1,0))&amp;""),"")</f>
        <v/>
      </c>
      <c r="AU458" s="22">
        <f>IF(AT458="","",IFERROR(TRIM(INDEX($A458:$AJ458,MATCH(Lists!$L$3,$A$1:$AJ$1,0))&amp;""),""))</f>
        <v/>
      </c>
      <c r="AV458" s="22">
        <f>IF(AT458="","",LOWER(IFERROR(TRIM(INDEX($A458:$AJ458,MATCH(Lists!$L$4,$A$1:$AJ$1,0))&amp;""),"")))</f>
        <v/>
      </c>
      <c r="AW458" s="22">
        <f>IF(AT458="","",IFERROR(TRIM(INDEX($A458:$AJ458,MATCH(Lists!$L$5,$A$1:$AJ$1,0))&amp;""),""))</f>
        <v/>
      </c>
      <c r="AX458" s="22">
        <f>IF(AT458="","",IFERROR(TRIM(INDEX($A458:$AJ458,MATCH(Lists!$L$6,$A$1:$AJ$1,0))&amp;""),""))</f>
        <v/>
      </c>
      <c r="AY458" s="22">
        <f>IF(AT458="","",IFERROR(TRIM(INDEX($A458:$AJ458,MATCH(Lists!$L$7,$A$1:$AJ$1,0))&amp;""),""))</f>
        <v/>
      </c>
      <c r="AZ458" s="22">
        <f>IF(AT458="","",IFERROR(TRIM(INDEX($A458:$AJ458,MATCH(Lists!$L$8,$A$1:$AJ$1,0))&amp;""),""))</f>
        <v/>
      </c>
      <c r="BA458" s="22">
        <f>IF(AT458="","",IFERROR(TRIM(INDEX($A458:$AJ458,MATCH(Lists!$L$9,$A$1:$AJ$1,0))&amp;""),""))</f>
        <v/>
      </c>
      <c r="BB458" s="22">
        <f>IF(AT458="","",IFERROR(TRIM(INDEX($A458:$AJ458,MATCH(Lists!$L$10,$A$1:$AJ$1,0))&amp;""),""))</f>
        <v/>
      </c>
      <c r="BC458" s="22">
        <f>IF(AT458="","",IFERROR(TRIM(INDEX($A458:$AJ458,MATCH(Lists!$L$11,$A$1:$AJ$1,0))&amp;""),""))</f>
        <v/>
      </c>
      <c r="BD458" s="22">
        <f>IF(AT458="","",IFERROR(TRIM(INDEX($A458:$AJ458,MATCH(Lists!$L$12,$A$1:$AJ$1,0))&amp;""),""))</f>
        <v/>
      </c>
      <c r="BE458" s="23">
        <f>IF(AT458="","",IFERROR(IF(TRIM(INDEX($A458:$AJ458,MATCH(Lists!$L$13,$A$1:$AJ$1,0))&amp;"")="","",IF(ISNUMBER(INDEX($A458:$AJ458,MATCH(Lists!$L$13,$A$1:$AJ$1,0))),INT(INDEX($A458:$AJ458,MATCH(Lists!$L$13,$A$1:$AJ$1,0))),DATE(VALUE(LEFT(INDEX($A458:$AJ458,MATCH(Lists!$L$13,$A$1:$AJ$1,0)),4)),VALUE(MID(INDEX($A458:$AJ458,MATCH(Lists!$L$13,$A$1:$AJ$1,0)),6,2)),VALUE(MID(INDEX($A458:$AJ458,MATCH(Lists!$L$13,$A$1:$AJ$1,0)),9,2))))),""))</f>
        <v/>
      </c>
      <c r="BF458" s="22">
        <f>IF(AT458="","",IFERROR(TRIM(INDEX($A458:$AJ458,MATCH(Lists!$L$14,$A$1:$AJ$1,0))&amp;""),""))</f>
        <v/>
      </c>
      <c r="BG458" s="23">
        <f>IF(AT458="","",IFERROR(IF(ISNUMBER(INDEX($A458:$AJ458,MATCH(Lists!$L$15,$A$1:$AJ$1,0))),INDEX($A458:$AJ458,MATCH(Lists!$L$15,$A$1:$AJ$1,0)),DATE(VALUE(LEFT(IFERROR(TRIM(INDEX($A458:$AJ458,MATCH(Lists!$L$15,$A$1:$AJ$1,0))&amp;""),""),4)),VALUE(MID(IFERROR(TRIM(INDEX($A458:$AJ458,MATCH(Lists!$L$15,$A$1:$AJ$1,0))&amp;""),""),6,2)),VALUE(MID(IFERROR(TRIM(INDEX($A458:$AJ458,MATCH(Lists!$L$15,$A$1:$AJ$1,0))&amp;""),""),9,2)))+TIME(VALUE(MID(IFERROR(TRIM(INDEX($A458:$AJ458,MATCH(Lists!$L$15,$A$1:$AJ$1,0))&amp;""),""),12,2)),VALUE(MID(IFERROR(TRIM(INDEX($A458:$AJ458,MATCH(Lists!$L$15,$A$1:$AJ$1,0))&amp;""),""),15,2)),VALUE(MID(IFERROR(TRIM(INDEX($A458:$AJ458,MATCH(Lists!$L$15,$A$1:$AJ$1,0))&amp;""),""),18,2)))),""))</f>
        <v/>
      </c>
      <c r="BH458" s="22">
        <f>IF(AT458="","",IF(AL458="","New",AL458))</f>
        <v/>
      </c>
      <c r="BI458" s="22">
        <f>IF(AT458="",0,IF(OR(BH458="Hired",BH458="Not now"),0,1))</f>
        <v/>
      </c>
      <c r="BJ458" s="22">
        <f>IF(AT458="","",IF(COUNTIF(AN458:AQ458,"No")&gt;0,"Has a No",IF(COUNTIF(AN458:AQ458,"Yes")=4,"All yes","Still checking")))</f>
        <v/>
      </c>
      <c r="BK458" s="22">
        <f>IF(AT458="","",IF(AND(BH458="New",NOT(ISNUMBER(AM458)),ISNUMBER(BG458)),IF(Pipeline!$M$14-INT(BG458)&gt;Pipeline!$M$15,"Reply due",""),""))</f>
        <v/>
      </c>
      <c r="BL458" s="22">
        <f>IF(AT458="","",IF(AND(ISNUMBER(AM458),ISNUMBER(BG458)),MAX(0,AM458-INT(BG458)),""))</f>
        <v/>
      </c>
      <c r="BM458" s="22">
        <f>IF(BI458=0,0,IF(AND(OR('Shift match'!$B$5="",ISNUMBER(SEARCH('Shift match'!$B$5,AY458))),OR('Shift match'!$B$6="",ISNUMBER(SEARCH('Shift match'!$B$6,BA458)))),1,0))</f>
        <v/>
      </c>
      <c r="BN458" s="22">
        <f>IF(BM458=1,SUM($BM$2:BM458),"")</f>
        <v/>
      </c>
      <c r="BO458" s="22">
        <f>IF(AT458="",0,IF(AX458="",0,IF(COUNTIF($AX$2:AX458,AX458)=1,1,0)))</f>
        <v/>
      </c>
      <c r="BP458" s="22">
        <f>IF(BO458=1,SUM($BO$2:BO458),"")</f>
        <v/>
      </c>
    </row>
    <row r="459">
      <c r="AK459" s="19" t="n"/>
      <c r="AL459" s="24" t="n"/>
      <c r="AM459" s="25" t="n"/>
      <c r="AN459" s="24" t="n"/>
      <c r="AO459" s="24" t="n"/>
      <c r="AP459" s="24" t="n"/>
      <c r="AQ459" s="24" t="n"/>
      <c r="AR459" s="24" t="n"/>
      <c r="AS459" s="19" t="n"/>
      <c r="AT459" s="22">
        <f>IFERROR(TRIM(INDEX($A459:$AJ459,MATCH(Lists!$L$2,$A$1:$AJ$1,0))&amp;""),"")</f>
        <v/>
      </c>
      <c r="AU459" s="22">
        <f>IF(AT459="","",IFERROR(TRIM(INDEX($A459:$AJ459,MATCH(Lists!$L$3,$A$1:$AJ$1,0))&amp;""),""))</f>
        <v/>
      </c>
      <c r="AV459" s="22">
        <f>IF(AT459="","",LOWER(IFERROR(TRIM(INDEX($A459:$AJ459,MATCH(Lists!$L$4,$A$1:$AJ$1,0))&amp;""),"")))</f>
        <v/>
      </c>
      <c r="AW459" s="22">
        <f>IF(AT459="","",IFERROR(TRIM(INDEX($A459:$AJ459,MATCH(Lists!$L$5,$A$1:$AJ$1,0))&amp;""),""))</f>
        <v/>
      </c>
      <c r="AX459" s="22">
        <f>IF(AT459="","",IFERROR(TRIM(INDEX($A459:$AJ459,MATCH(Lists!$L$6,$A$1:$AJ$1,0))&amp;""),""))</f>
        <v/>
      </c>
      <c r="AY459" s="22">
        <f>IF(AT459="","",IFERROR(TRIM(INDEX($A459:$AJ459,MATCH(Lists!$L$7,$A$1:$AJ$1,0))&amp;""),""))</f>
        <v/>
      </c>
      <c r="AZ459" s="22">
        <f>IF(AT459="","",IFERROR(TRIM(INDEX($A459:$AJ459,MATCH(Lists!$L$8,$A$1:$AJ$1,0))&amp;""),""))</f>
        <v/>
      </c>
      <c r="BA459" s="22">
        <f>IF(AT459="","",IFERROR(TRIM(INDEX($A459:$AJ459,MATCH(Lists!$L$9,$A$1:$AJ$1,0))&amp;""),""))</f>
        <v/>
      </c>
      <c r="BB459" s="22">
        <f>IF(AT459="","",IFERROR(TRIM(INDEX($A459:$AJ459,MATCH(Lists!$L$10,$A$1:$AJ$1,0))&amp;""),""))</f>
        <v/>
      </c>
      <c r="BC459" s="22">
        <f>IF(AT459="","",IFERROR(TRIM(INDEX($A459:$AJ459,MATCH(Lists!$L$11,$A$1:$AJ$1,0))&amp;""),""))</f>
        <v/>
      </c>
      <c r="BD459" s="22">
        <f>IF(AT459="","",IFERROR(TRIM(INDEX($A459:$AJ459,MATCH(Lists!$L$12,$A$1:$AJ$1,0))&amp;""),""))</f>
        <v/>
      </c>
      <c r="BE459" s="23">
        <f>IF(AT459="","",IFERROR(IF(TRIM(INDEX($A459:$AJ459,MATCH(Lists!$L$13,$A$1:$AJ$1,0))&amp;"")="","",IF(ISNUMBER(INDEX($A459:$AJ459,MATCH(Lists!$L$13,$A$1:$AJ$1,0))),INT(INDEX($A459:$AJ459,MATCH(Lists!$L$13,$A$1:$AJ$1,0))),DATE(VALUE(LEFT(INDEX($A459:$AJ459,MATCH(Lists!$L$13,$A$1:$AJ$1,0)),4)),VALUE(MID(INDEX($A459:$AJ459,MATCH(Lists!$L$13,$A$1:$AJ$1,0)),6,2)),VALUE(MID(INDEX($A459:$AJ459,MATCH(Lists!$L$13,$A$1:$AJ$1,0)),9,2))))),""))</f>
        <v/>
      </c>
      <c r="BF459" s="22">
        <f>IF(AT459="","",IFERROR(TRIM(INDEX($A459:$AJ459,MATCH(Lists!$L$14,$A$1:$AJ$1,0))&amp;""),""))</f>
        <v/>
      </c>
      <c r="BG459" s="23">
        <f>IF(AT459="","",IFERROR(IF(ISNUMBER(INDEX($A459:$AJ459,MATCH(Lists!$L$15,$A$1:$AJ$1,0))),INDEX($A459:$AJ459,MATCH(Lists!$L$15,$A$1:$AJ$1,0)),DATE(VALUE(LEFT(IFERROR(TRIM(INDEX($A459:$AJ459,MATCH(Lists!$L$15,$A$1:$AJ$1,0))&amp;""),""),4)),VALUE(MID(IFERROR(TRIM(INDEX($A459:$AJ459,MATCH(Lists!$L$15,$A$1:$AJ$1,0))&amp;""),""),6,2)),VALUE(MID(IFERROR(TRIM(INDEX($A459:$AJ459,MATCH(Lists!$L$15,$A$1:$AJ$1,0))&amp;""),""),9,2)))+TIME(VALUE(MID(IFERROR(TRIM(INDEX($A459:$AJ459,MATCH(Lists!$L$15,$A$1:$AJ$1,0))&amp;""),""),12,2)),VALUE(MID(IFERROR(TRIM(INDEX($A459:$AJ459,MATCH(Lists!$L$15,$A$1:$AJ$1,0))&amp;""),""),15,2)),VALUE(MID(IFERROR(TRIM(INDEX($A459:$AJ459,MATCH(Lists!$L$15,$A$1:$AJ$1,0))&amp;""),""),18,2)))),""))</f>
        <v/>
      </c>
      <c r="BH459" s="22">
        <f>IF(AT459="","",IF(AL459="","New",AL459))</f>
        <v/>
      </c>
      <c r="BI459" s="22">
        <f>IF(AT459="",0,IF(OR(BH459="Hired",BH459="Not now"),0,1))</f>
        <v/>
      </c>
      <c r="BJ459" s="22">
        <f>IF(AT459="","",IF(COUNTIF(AN459:AQ459,"No")&gt;0,"Has a No",IF(COUNTIF(AN459:AQ459,"Yes")=4,"All yes","Still checking")))</f>
        <v/>
      </c>
      <c r="BK459" s="22">
        <f>IF(AT459="","",IF(AND(BH459="New",NOT(ISNUMBER(AM459)),ISNUMBER(BG459)),IF(Pipeline!$M$14-INT(BG459)&gt;Pipeline!$M$15,"Reply due",""),""))</f>
        <v/>
      </c>
      <c r="BL459" s="22">
        <f>IF(AT459="","",IF(AND(ISNUMBER(AM459),ISNUMBER(BG459)),MAX(0,AM459-INT(BG459)),""))</f>
        <v/>
      </c>
      <c r="BM459" s="22">
        <f>IF(BI459=0,0,IF(AND(OR('Shift match'!$B$5="",ISNUMBER(SEARCH('Shift match'!$B$5,AY459))),OR('Shift match'!$B$6="",ISNUMBER(SEARCH('Shift match'!$B$6,BA459)))),1,0))</f>
        <v/>
      </c>
      <c r="BN459" s="22">
        <f>IF(BM459=1,SUM($BM$2:BM459),"")</f>
        <v/>
      </c>
      <c r="BO459" s="22">
        <f>IF(AT459="",0,IF(AX459="",0,IF(COUNTIF($AX$2:AX459,AX459)=1,1,0)))</f>
        <v/>
      </c>
      <c r="BP459" s="22">
        <f>IF(BO459=1,SUM($BO$2:BO459),"")</f>
        <v/>
      </c>
    </row>
    <row r="460">
      <c r="AK460" s="19" t="n"/>
      <c r="AL460" s="24" t="n"/>
      <c r="AM460" s="25" t="n"/>
      <c r="AN460" s="24" t="n"/>
      <c r="AO460" s="24" t="n"/>
      <c r="AP460" s="24" t="n"/>
      <c r="AQ460" s="24" t="n"/>
      <c r="AR460" s="24" t="n"/>
      <c r="AS460" s="19" t="n"/>
      <c r="AT460" s="22">
        <f>IFERROR(TRIM(INDEX($A460:$AJ460,MATCH(Lists!$L$2,$A$1:$AJ$1,0))&amp;""),"")</f>
        <v/>
      </c>
      <c r="AU460" s="22">
        <f>IF(AT460="","",IFERROR(TRIM(INDEX($A460:$AJ460,MATCH(Lists!$L$3,$A$1:$AJ$1,0))&amp;""),""))</f>
        <v/>
      </c>
      <c r="AV460" s="22">
        <f>IF(AT460="","",LOWER(IFERROR(TRIM(INDEX($A460:$AJ460,MATCH(Lists!$L$4,$A$1:$AJ$1,0))&amp;""),"")))</f>
        <v/>
      </c>
      <c r="AW460" s="22">
        <f>IF(AT460="","",IFERROR(TRIM(INDEX($A460:$AJ460,MATCH(Lists!$L$5,$A$1:$AJ$1,0))&amp;""),""))</f>
        <v/>
      </c>
      <c r="AX460" s="22">
        <f>IF(AT460="","",IFERROR(TRIM(INDEX($A460:$AJ460,MATCH(Lists!$L$6,$A$1:$AJ$1,0))&amp;""),""))</f>
        <v/>
      </c>
      <c r="AY460" s="22">
        <f>IF(AT460="","",IFERROR(TRIM(INDEX($A460:$AJ460,MATCH(Lists!$L$7,$A$1:$AJ$1,0))&amp;""),""))</f>
        <v/>
      </c>
      <c r="AZ460" s="22">
        <f>IF(AT460="","",IFERROR(TRIM(INDEX($A460:$AJ460,MATCH(Lists!$L$8,$A$1:$AJ$1,0))&amp;""),""))</f>
        <v/>
      </c>
      <c r="BA460" s="22">
        <f>IF(AT460="","",IFERROR(TRIM(INDEX($A460:$AJ460,MATCH(Lists!$L$9,$A$1:$AJ$1,0))&amp;""),""))</f>
        <v/>
      </c>
      <c r="BB460" s="22">
        <f>IF(AT460="","",IFERROR(TRIM(INDEX($A460:$AJ460,MATCH(Lists!$L$10,$A$1:$AJ$1,0))&amp;""),""))</f>
        <v/>
      </c>
      <c r="BC460" s="22">
        <f>IF(AT460="","",IFERROR(TRIM(INDEX($A460:$AJ460,MATCH(Lists!$L$11,$A$1:$AJ$1,0))&amp;""),""))</f>
        <v/>
      </c>
      <c r="BD460" s="22">
        <f>IF(AT460="","",IFERROR(TRIM(INDEX($A460:$AJ460,MATCH(Lists!$L$12,$A$1:$AJ$1,0))&amp;""),""))</f>
        <v/>
      </c>
      <c r="BE460" s="23">
        <f>IF(AT460="","",IFERROR(IF(TRIM(INDEX($A460:$AJ460,MATCH(Lists!$L$13,$A$1:$AJ$1,0))&amp;"")="","",IF(ISNUMBER(INDEX($A460:$AJ460,MATCH(Lists!$L$13,$A$1:$AJ$1,0))),INT(INDEX($A460:$AJ460,MATCH(Lists!$L$13,$A$1:$AJ$1,0))),DATE(VALUE(LEFT(INDEX($A460:$AJ460,MATCH(Lists!$L$13,$A$1:$AJ$1,0)),4)),VALUE(MID(INDEX($A460:$AJ460,MATCH(Lists!$L$13,$A$1:$AJ$1,0)),6,2)),VALUE(MID(INDEX($A460:$AJ460,MATCH(Lists!$L$13,$A$1:$AJ$1,0)),9,2))))),""))</f>
        <v/>
      </c>
      <c r="BF460" s="22">
        <f>IF(AT460="","",IFERROR(TRIM(INDEX($A460:$AJ460,MATCH(Lists!$L$14,$A$1:$AJ$1,0))&amp;""),""))</f>
        <v/>
      </c>
      <c r="BG460" s="23">
        <f>IF(AT460="","",IFERROR(IF(ISNUMBER(INDEX($A460:$AJ460,MATCH(Lists!$L$15,$A$1:$AJ$1,0))),INDEX($A460:$AJ460,MATCH(Lists!$L$15,$A$1:$AJ$1,0)),DATE(VALUE(LEFT(IFERROR(TRIM(INDEX($A460:$AJ460,MATCH(Lists!$L$15,$A$1:$AJ$1,0))&amp;""),""),4)),VALUE(MID(IFERROR(TRIM(INDEX($A460:$AJ460,MATCH(Lists!$L$15,$A$1:$AJ$1,0))&amp;""),""),6,2)),VALUE(MID(IFERROR(TRIM(INDEX($A460:$AJ460,MATCH(Lists!$L$15,$A$1:$AJ$1,0))&amp;""),""),9,2)))+TIME(VALUE(MID(IFERROR(TRIM(INDEX($A460:$AJ460,MATCH(Lists!$L$15,$A$1:$AJ$1,0))&amp;""),""),12,2)),VALUE(MID(IFERROR(TRIM(INDEX($A460:$AJ460,MATCH(Lists!$L$15,$A$1:$AJ$1,0))&amp;""),""),15,2)),VALUE(MID(IFERROR(TRIM(INDEX($A460:$AJ460,MATCH(Lists!$L$15,$A$1:$AJ$1,0))&amp;""),""),18,2)))),""))</f>
        <v/>
      </c>
      <c r="BH460" s="22">
        <f>IF(AT460="","",IF(AL460="","New",AL460))</f>
        <v/>
      </c>
      <c r="BI460" s="22">
        <f>IF(AT460="",0,IF(OR(BH460="Hired",BH460="Not now"),0,1))</f>
        <v/>
      </c>
      <c r="BJ460" s="22">
        <f>IF(AT460="","",IF(COUNTIF(AN460:AQ460,"No")&gt;0,"Has a No",IF(COUNTIF(AN460:AQ460,"Yes")=4,"All yes","Still checking")))</f>
        <v/>
      </c>
      <c r="BK460" s="22">
        <f>IF(AT460="","",IF(AND(BH460="New",NOT(ISNUMBER(AM460)),ISNUMBER(BG460)),IF(Pipeline!$M$14-INT(BG460)&gt;Pipeline!$M$15,"Reply due",""),""))</f>
        <v/>
      </c>
      <c r="BL460" s="22">
        <f>IF(AT460="","",IF(AND(ISNUMBER(AM460),ISNUMBER(BG460)),MAX(0,AM460-INT(BG460)),""))</f>
        <v/>
      </c>
      <c r="BM460" s="22">
        <f>IF(BI460=0,0,IF(AND(OR('Shift match'!$B$5="",ISNUMBER(SEARCH('Shift match'!$B$5,AY460))),OR('Shift match'!$B$6="",ISNUMBER(SEARCH('Shift match'!$B$6,BA460)))),1,0))</f>
        <v/>
      </c>
      <c r="BN460" s="22">
        <f>IF(BM460=1,SUM($BM$2:BM460),"")</f>
        <v/>
      </c>
      <c r="BO460" s="22">
        <f>IF(AT460="",0,IF(AX460="",0,IF(COUNTIF($AX$2:AX460,AX460)=1,1,0)))</f>
        <v/>
      </c>
      <c r="BP460" s="22">
        <f>IF(BO460=1,SUM($BO$2:BO460),"")</f>
        <v/>
      </c>
    </row>
    <row r="461">
      <c r="AK461" s="19" t="n"/>
      <c r="AL461" s="24" t="n"/>
      <c r="AM461" s="25" t="n"/>
      <c r="AN461" s="24" t="n"/>
      <c r="AO461" s="24" t="n"/>
      <c r="AP461" s="24" t="n"/>
      <c r="AQ461" s="24" t="n"/>
      <c r="AR461" s="24" t="n"/>
      <c r="AS461" s="19" t="n"/>
      <c r="AT461" s="22">
        <f>IFERROR(TRIM(INDEX($A461:$AJ461,MATCH(Lists!$L$2,$A$1:$AJ$1,0))&amp;""),"")</f>
        <v/>
      </c>
      <c r="AU461" s="22">
        <f>IF(AT461="","",IFERROR(TRIM(INDEX($A461:$AJ461,MATCH(Lists!$L$3,$A$1:$AJ$1,0))&amp;""),""))</f>
        <v/>
      </c>
      <c r="AV461" s="22">
        <f>IF(AT461="","",LOWER(IFERROR(TRIM(INDEX($A461:$AJ461,MATCH(Lists!$L$4,$A$1:$AJ$1,0))&amp;""),"")))</f>
        <v/>
      </c>
      <c r="AW461" s="22">
        <f>IF(AT461="","",IFERROR(TRIM(INDEX($A461:$AJ461,MATCH(Lists!$L$5,$A$1:$AJ$1,0))&amp;""),""))</f>
        <v/>
      </c>
      <c r="AX461" s="22">
        <f>IF(AT461="","",IFERROR(TRIM(INDEX($A461:$AJ461,MATCH(Lists!$L$6,$A$1:$AJ$1,0))&amp;""),""))</f>
        <v/>
      </c>
      <c r="AY461" s="22">
        <f>IF(AT461="","",IFERROR(TRIM(INDEX($A461:$AJ461,MATCH(Lists!$L$7,$A$1:$AJ$1,0))&amp;""),""))</f>
        <v/>
      </c>
      <c r="AZ461" s="22">
        <f>IF(AT461="","",IFERROR(TRIM(INDEX($A461:$AJ461,MATCH(Lists!$L$8,$A$1:$AJ$1,0))&amp;""),""))</f>
        <v/>
      </c>
      <c r="BA461" s="22">
        <f>IF(AT461="","",IFERROR(TRIM(INDEX($A461:$AJ461,MATCH(Lists!$L$9,$A$1:$AJ$1,0))&amp;""),""))</f>
        <v/>
      </c>
      <c r="BB461" s="22">
        <f>IF(AT461="","",IFERROR(TRIM(INDEX($A461:$AJ461,MATCH(Lists!$L$10,$A$1:$AJ$1,0))&amp;""),""))</f>
        <v/>
      </c>
      <c r="BC461" s="22">
        <f>IF(AT461="","",IFERROR(TRIM(INDEX($A461:$AJ461,MATCH(Lists!$L$11,$A$1:$AJ$1,0))&amp;""),""))</f>
        <v/>
      </c>
      <c r="BD461" s="22">
        <f>IF(AT461="","",IFERROR(TRIM(INDEX($A461:$AJ461,MATCH(Lists!$L$12,$A$1:$AJ$1,0))&amp;""),""))</f>
        <v/>
      </c>
      <c r="BE461" s="23">
        <f>IF(AT461="","",IFERROR(IF(TRIM(INDEX($A461:$AJ461,MATCH(Lists!$L$13,$A$1:$AJ$1,0))&amp;"")="","",IF(ISNUMBER(INDEX($A461:$AJ461,MATCH(Lists!$L$13,$A$1:$AJ$1,0))),INT(INDEX($A461:$AJ461,MATCH(Lists!$L$13,$A$1:$AJ$1,0))),DATE(VALUE(LEFT(INDEX($A461:$AJ461,MATCH(Lists!$L$13,$A$1:$AJ$1,0)),4)),VALUE(MID(INDEX($A461:$AJ461,MATCH(Lists!$L$13,$A$1:$AJ$1,0)),6,2)),VALUE(MID(INDEX($A461:$AJ461,MATCH(Lists!$L$13,$A$1:$AJ$1,0)),9,2))))),""))</f>
        <v/>
      </c>
      <c r="BF461" s="22">
        <f>IF(AT461="","",IFERROR(TRIM(INDEX($A461:$AJ461,MATCH(Lists!$L$14,$A$1:$AJ$1,0))&amp;""),""))</f>
        <v/>
      </c>
      <c r="BG461" s="23">
        <f>IF(AT461="","",IFERROR(IF(ISNUMBER(INDEX($A461:$AJ461,MATCH(Lists!$L$15,$A$1:$AJ$1,0))),INDEX($A461:$AJ461,MATCH(Lists!$L$15,$A$1:$AJ$1,0)),DATE(VALUE(LEFT(IFERROR(TRIM(INDEX($A461:$AJ461,MATCH(Lists!$L$15,$A$1:$AJ$1,0))&amp;""),""),4)),VALUE(MID(IFERROR(TRIM(INDEX($A461:$AJ461,MATCH(Lists!$L$15,$A$1:$AJ$1,0))&amp;""),""),6,2)),VALUE(MID(IFERROR(TRIM(INDEX($A461:$AJ461,MATCH(Lists!$L$15,$A$1:$AJ$1,0))&amp;""),""),9,2)))+TIME(VALUE(MID(IFERROR(TRIM(INDEX($A461:$AJ461,MATCH(Lists!$L$15,$A$1:$AJ$1,0))&amp;""),""),12,2)),VALUE(MID(IFERROR(TRIM(INDEX($A461:$AJ461,MATCH(Lists!$L$15,$A$1:$AJ$1,0))&amp;""),""),15,2)),VALUE(MID(IFERROR(TRIM(INDEX($A461:$AJ461,MATCH(Lists!$L$15,$A$1:$AJ$1,0))&amp;""),""),18,2)))),""))</f>
        <v/>
      </c>
      <c r="BH461" s="22">
        <f>IF(AT461="","",IF(AL461="","New",AL461))</f>
        <v/>
      </c>
      <c r="BI461" s="22">
        <f>IF(AT461="",0,IF(OR(BH461="Hired",BH461="Not now"),0,1))</f>
        <v/>
      </c>
      <c r="BJ461" s="22">
        <f>IF(AT461="","",IF(COUNTIF(AN461:AQ461,"No")&gt;0,"Has a No",IF(COUNTIF(AN461:AQ461,"Yes")=4,"All yes","Still checking")))</f>
        <v/>
      </c>
      <c r="BK461" s="22">
        <f>IF(AT461="","",IF(AND(BH461="New",NOT(ISNUMBER(AM461)),ISNUMBER(BG461)),IF(Pipeline!$M$14-INT(BG461)&gt;Pipeline!$M$15,"Reply due",""),""))</f>
        <v/>
      </c>
      <c r="BL461" s="22">
        <f>IF(AT461="","",IF(AND(ISNUMBER(AM461),ISNUMBER(BG461)),MAX(0,AM461-INT(BG461)),""))</f>
        <v/>
      </c>
      <c r="BM461" s="22">
        <f>IF(BI461=0,0,IF(AND(OR('Shift match'!$B$5="",ISNUMBER(SEARCH('Shift match'!$B$5,AY461))),OR('Shift match'!$B$6="",ISNUMBER(SEARCH('Shift match'!$B$6,BA461)))),1,0))</f>
        <v/>
      </c>
      <c r="BN461" s="22">
        <f>IF(BM461=1,SUM($BM$2:BM461),"")</f>
        <v/>
      </c>
      <c r="BO461" s="22">
        <f>IF(AT461="",0,IF(AX461="",0,IF(COUNTIF($AX$2:AX461,AX461)=1,1,0)))</f>
        <v/>
      </c>
      <c r="BP461" s="22">
        <f>IF(BO461=1,SUM($BO$2:BO461),"")</f>
        <v/>
      </c>
    </row>
    <row r="462">
      <c r="AK462" s="19" t="n"/>
      <c r="AL462" s="24" t="n"/>
      <c r="AM462" s="25" t="n"/>
      <c r="AN462" s="24" t="n"/>
      <c r="AO462" s="24" t="n"/>
      <c r="AP462" s="24" t="n"/>
      <c r="AQ462" s="24" t="n"/>
      <c r="AR462" s="24" t="n"/>
      <c r="AS462" s="19" t="n"/>
      <c r="AT462" s="22">
        <f>IFERROR(TRIM(INDEX($A462:$AJ462,MATCH(Lists!$L$2,$A$1:$AJ$1,0))&amp;""),"")</f>
        <v/>
      </c>
      <c r="AU462" s="22">
        <f>IF(AT462="","",IFERROR(TRIM(INDEX($A462:$AJ462,MATCH(Lists!$L$3,$A$1:$AJ$1,0))&amp;""),""))</f>
        <v/>
      </c>
      <c r="AV462" s="22">
        <f>IF(AT462="","",LOWER(IFERROR(TRIM(INDEX($A462:$AJ462,MATCH(Lists!$L$4,$A$1:$AJ$1,0))&amp;""),"")))</f>
        <v/>
      </c>
      <c r="AW462" s="22">
        <f>IF(AT462="","",IFERROR(TRIM(INDEX($A462:$AJ462,MATCH(Lists!$L$5,$A$1:$AJ$1,0))&amp;""),""))</f>
        <v/>
      </c>
      <c r="AX462" s="22">
        <f>IF(AT462="","",IFERROR(TRIM(INDEX($A462:$AJ462,MATCH(Lists!$L$6,$A$1:$AJ$1,0))&amp;""),""))</f>
        <v/>
      </c>
      <c r="AY462" s="22">
        <f>IF(AT462="","",IFERROR(TRIM(INDEX($A462:$AJ462,MATCH(Lists!$L$7,$A$1:$AJ$1,0))&amp;""),""))</f>
        <v/>
      </c>
      <c r="AZ462" s="22">
        <f>IF(AT462="","",IFERROR(TRIM(INDEX($A462:$AJ462,MATCH(Lists!$L$8,$A$1:$AJ$1,0))&amp;""),""))</f>
        <v/>
      </c>
      <c r="BA462" s="22">
        <f>IF(AT462="","",IFERROR(TRIM(INDEX($A462:$AJ462,MATCH(Lists!$L$9,$A$1:$AJ$1,0))&amp;""),""))</f>
        <v/>
      </c>
      <c r="BB462" s="22">
        <f>IF(AT462="","",IFERROR(TRIM(INDEX($A462:$AJ462,MATCH(Lists!$L$10,$A$1:$AJ$1,0))&amp;""),""))</f>
        <v/>
      </c>
      <c r="BC462" s="22">
        <f>IF(AT462="","",IFERROR(TRIM(INDEX($A462:$AJ462,MATCH(Lists!$L$11,$A$1:$AJ$1,0))&amp;""),""))</f>
        <v/>
      </c>
      <c r="BD462" s="22">
        <f>IF(AT462="","",IFERROR(TRIM(INDEX($A462:$AJ462,MATCH(Lists!$L$12,$A$1:$AJ$1,0))&amp;""),""))</f>
        <v/>
      </c>
      <c r="BE462" s="23">
        <f>IF(AT462="","",IFERROR(IF(TRIM(INDEX($A462:$AJ462,MATCH(Lists!$L$13,$A$1:$AJ$1,0))&amp;"")="","",IF(ISNUMBER(INDEX($A462:$AJ462,MATCH(Lists!$L$13,$A$1:$AJ$1,0))),INT(INDEX($A462:$AJ462,MATCH(Lists!$L$13,$A$1:$AJ$1,0))),DATE(VALUE(LEFT(INDEX($A462:$AJ462,MATCH(Lists!$L$13,$A$1:$AJ$1,0)),4)),VALUE(MID(INDEX($A462:$AJ462,MATCH(Lists!$L$13,$A$1:$AJ$1,0)),6,2)),VALUE(MID(INDEX($A462:$AJ462,MATCH(Lists!$L$13,$A$1:$AJ$1,0)),9,2))))),""))</f>
        <v/>
      </c>
      <c r="BF462" s="22">
        <f>IF(AT462="","",IFERROR(TRIM(INDEX($A462:$AJ462,MATCH(Lists!$L$14,$A$1:$AJ$1,0))&amp;""),""))</f>
        <v/>
      </c>
      <c r="BG462" s="23">
        <f>IF(AT462="","",IFERROR(IF(ISNUMBER(INDEX($A462:$AJ462,MATCH(Lists!$L$15,$A$1:$AJ$1,0))),INDEX($A462:$AJ462,MATCH(Lists!$L$15,$A$1:$AJ$1,0)),DATE(VALUE(LEFT(IFERROR(TRIM(INDEX($A462:$AJ462,MATCH(Lists!$L$15,$A$1:$AJ$1,0))&amp;""),""),4)),VALUE(MID(IFERROR(TRIM(INDEX($A462:$AJ462,MATCH(Lists!$L$15,$A$1:$AJ$1,0))&amp;""),""),6,2)),VALUE(MID(IFERROR(TRIM(INDEX($A462:$AJ462,MATCH(Lists!$L$15,$A$1:$AJ$1,0))&amp;""),""),9,2)))+TIME(VALUE(MID(IFERROR(TRIM(INDEX($A462:$AJ462,MATCH(Lists!$L$15,$A$1:$AJ$1,0))&amp;""),""),12,2)),VALUE(MID(IFERROR(TRIM(INDEX($A462:$AJ462,MATCH(Lists!$L$15,$A$1:$AJ$1,0))&amp;""),""),15,2)),VALUE(MID(IFERROR(TRIM(INDEX($A462:$AJ462,MATCH(Lists!$L$15,$A$1:$AJ$1,0))&amp;""),""),18,2)))),""))</f>
        <v/>
      </c>
      <c r="BH462" s="22">
        <f>IF(AT462="","",IF(AL462="","New",AL462))</f>
        <v/>
      </c>
      <c r="BI462" s="22">
        <f>IF(AT462="",0,IF(OR(BH462="Hired",BH462="Not now"),0,1))</f>
        <v/>
      </c>
      <c r="BJ462" s="22">
        <f>IF(AT462="","",IF(COUNTIF(AN462:AQ462,"No")&gt;0,"Has a No",IF(COUNTIF(AN462:AQ462,"Yes")=4,"All yes","Still checking")))</f>
        <v/>
      </c>
      <c r="BK462" s="22">
        <f>IF(AT462="","",IF(AND(BH462="New",NOT(ISNUMBER(AM462)),ISNUMBER(BG462)),IF(Pipeline!$M$14-INT(BG462)&gt;Pipeline!$M$15,"Reply due",""),""))</f>
        <v/>
      </c>
      <c r="BL462" s="22">
        <f>IF(AT462="","",IF(AND(ISNUMBER(AM462),ISNUMBER(BG462)),MAX(0,AM462-INT(BG462)),""))</f>
        <v/>
      </c>
      <c r="BM462" s="22">
        <f>IF(BI462=0,0,IF(AND(OR('Shift match'!$B$5="",ISNUMBER(SEARCH('Shift match'!$B$5,AY462))),OR('Shift match'!$B$6="",ISNUMBER(SEARCH('Shift match'!$B$6,BA462)))),1,0))</f>
        <v/>
      </c>
      <c r="BN462" s="22">
        <f>IF(BM462=1,SUM($BM$2:BM462),"")</f>
        <v/>
      </c>
      <c r="BO462" s="22">
        <f>IF(AT462="",0,IF(AX462="",0,IF(COUNTIF($AX$2:AX462,AX462)=1,1,0)))</f>
        <v/>
      </c>
      <c r="BP462" s="22">
        <f>IF(BO462=1,SUM($BO$2:BO462),"")</f>
        <v/>
      </c>
    </row>
    <row r="463">
      <c r="AK463" s="19" t="n"/>
      <c r="AL463" s="24" t="n"/>
      <c r="AM463" s="25" t="n"/>
      <c r="AN463" s="24" t="n"/>
      <c r="AO463" s="24" t="n"/>
      <c r="AP463" s="24" t="n"/>
      <c r="AQ463" s="24" t="n"/>
      <c r="AR463" s="24" t="n"/>
      <c r="AS463" s="19" t="n"/>
      <c r="AT463" s="22">
        <f>IFERROR(TRIM(INDEX($A463:$AJ463,MATCH(Lists!$L$2,$A$1:$AJ$1,0))&amp;""),"")</f>
        <v/>
      </c>
      <c r="AU463" s="22">
        <f>IF(AT463="","",IFERROR(TRIM(INDEX($A463:$AJ463,MATCH(Lists!$L$3,$A$1:$AJ$1,0))&amp;""),""))</f>
        <v/>
      </c>
      <c r="AV463" s="22">
        <f>IF(AT463="","",LOWER(IFERROR(TRIM(INDEX($A463:$AJ463,MATCH(Lists!$L$4,$A$1:$AJ$1,0))&amp;""),"")))</f>
        <v/>
      </c>
      <c r="AW463" s="22">
        <f>IF(AT463="","",IFERROR(TRIM(INDEX($A463:$AJ463,MATCH(Lists!$L$5,$A$1:$AJ$1,0))&amp;""),""))</f>
        <v/>
      </c>
      <c r="AX463" s="22">
        <f>IF(AT463="","",IFERROR(TRIM(INDEX($A463:$AJ463,MATCH(Lists!$L$6,$A$1:$AJ$1,0))&amp;""),""))</f>
        <v/>
      </c>
      <c r="AY463" s="22">
        <f>IF(AT463="","",IFERROR(TRIM(INDEX($A463:$AJ463,MATCH(Lists!$L$7,$A$1:$AJ$1,0))&amp;""),""))</f>
        <v/>
      </c>
      <c r="AZ463" s="22">
        <f>IF(AT463="","",IFERROR(TRIM(INDEX($A463:$AJ463,MATCH(Lists!$L$8,$A$1:$AJ$1,0))&amp;""),""))</f>
        <v/>
      </c>
      <c r="BA463" s="22">
        <f>IF(AT463="","",IFERROR(TRIM(INDEX($A463:$AJ463,MATCH(Lists!$L$9,$A$1:$AJ$1,0))&amp;""),""))</f>
        <v/>
      </c>
      <c r="BB463" s="22">
        <f>IF(AT463="","",IFERROR(TRIM(INDEX($A463:$AJ463,MATCH(Lists!$L$10,$A$1:$AJ$1,0))&amp;""),""))</f>
        <v/>
      </c>
      <c r="BC463" s="22">
        <f>IF(AT463="","",IFERROR(TRIM(INDEX($A463:$AJ463,MATCH(Lists!$L$11,$A$1:$AJ$1,0))&amp;""),""))</f>
        <v/>
      </c>
      <c r="BD463" s="22">
        <f>IF(AT463="","",IFERROR(TRIM(INDEX($A463:$AJ463,MATCH(Lists!$L$12,$A$1:$AJ$1,0))&amp;""),""))</f>
        <v/>
      </c>
      <c r="BE463" s="23">
        <f>IF(AT463="","",IFERROR(IF(TRIM(INDEX($A463:$AJ463,MATCH(Lists!$L$13,$A$1:$AJ$1,0))&amp;"")="","",IF(ISNUMBER(INDEX($A463:$AJ463,MATCH(Lists!$L$13,$A$1:$AJ$1,0))),INT(INDEX($A463:$AJ463,MATCH(Lists!$L$13,$A$1:$AJ$1,0))),DATE(VALUE(LEFT(INDEX($A463:$AJ463,MATCH(Lists!$L$13,$A$1:$AJ$1,0)),4)),VALUE(MID(INDEX($A463:$AJ463,MATCH(Lists!$L$13,$A$1:$AJ$1,0)),6,2)),VALUE(MID(INDEX($A463:$AJ463,MATCH(Lists!$L$13,$A$1:$AJ$1,0)),9,2))))),""))</f>
        <v/>
      </c>
      <c r="BF463" s="22">
        <f>IF(AT463="","",IFERROR(TRIM(INDEX($A463:$AJ463,MATCH(Lists!$L$14,$A$1:$AJ$1,0))&amp;""),""))</f>
        <v/>
      </c>
      <c r="BG463" s="23">
        <f>IF(AT463="","",IFERROR(IF(ISNUMBER(INDEX($A463:$AJ463,MATCH(Lists!$L$15,$A$1:$AJ$1,0))),INDEX($A463:$AJ463,MATCH(Lists!$L$15,$A$1:$AJ$1,0)),DATE(VALUE(LEFT(IFERROR(TRIM(INDEX($A463:$AJ463,MATCH(Lists!$L$15,$A$1:$AJ$1,0))&amp;""),""),4)),VALUE(MID(IFERROR(TRIM(INDEX($A463:$AJ463,MATCH(Lists!$L$15,$A$1:$AJ$1,0))&amp;""),""),6,2)),VALUE(MID(IFERROR(TRIM(INDEX($A463:$AJ463,MATCH(Lists!$L$15,$A$1:$AJ$1,0))&amp;""),""),9,2)))+TIME(VALUE(MID(IFERROR(TRIM(INDEX($A463:$AJ463,MATCH(Lists!$L$15,$A$1:$AJ$1,0))&amp;""),""),12,2)),VALUE(MID(IFERROR(TRIM(INDEX($A463:$AJ463,MATCH(Lists!$L$15,$A$1:$AJ$1,0))&amp;""),""),15,2)),VALUE(MID(IFERROR(TRIM(INDEX($A463:$AJ463,MATCH(Lists!$L$15,$A$1:$AJ$1,0))&amp;""),""),18,2)))),""))</f>
        <v/>
      </c>
      <c r="BH463" s="22">
        <f>IF(AT463="","",IF(AL463="","New",AL463))</f>
        <v/>
      </c>
      <c r="BI463" s="22">
        <f>IF(AT463="",0,IF(OR(BH463="Hired",BH463="Not now"),0,1))</f>
        <v/>
      </c>
      <c r="BJ463" s="22">
        <f>IF(AT463="","",IF(COUNTIF(AN463:AQ463,"No")&gt;0,"Has a No",IF(COUNTIF(AN463:AQ463,"Yes")=4,"All yes","Still checking")))</f>
        <v/>
      </c>
      <c r="BK463" s="22">
        <f>IF(AT463="","",IF(AND(BH463="New",NOT(ISNUMBER(AM463)),ISNUMBER(BG463)),IF(Pipeline!$M$14-INT(BG463)&gt;Pipeline!$M$15,"Reply due",""),""))</f>
        <v/>
      </c>
      <c r="BL463" s="22">
        <f>IF(AT463="","",IF(AND(ISNUMBER(AM463),ISNUMBER(BG463)),MAX(0,AM463-INT(BG463)),""))</f>
        <v/>
      </c>
      <c r="BM463" s="22">
        <f>IF(BI463=0,0,IF(AND(OR('Shift match'!$B$5="",ISNUMBER(SEARCH('Shift match'!$B$5,AY463))),OR('Shift match'!$B$6="",ISNUMBER(SEARCH('Shift match'!$B$6,BA463)))),1,0))</f>
        <v/>
      </c>
      <c r="BN463" s="22">
        <f>IF(BM463=1,SUM($BM$2:BM463),"")</f>
        <v/>
      </c>
      <c r="BO463" s="22">
        <f>IF(AT463="",0,IF(AX463="",0,IF(COUNTIF($AX$2:AX463,AX463)=1,1,0)))</f>
        <v/>
      </c>
      <c r="BP463" s="22">
        <f>IF(BO463=1,SUM($BO$2:BO463),"")</f>
        <v/>
      </c>
    </row>
    <row r="464">
      <c r="AK464" s="19" t="n"/>
      <c r="AL464" s="24" t="n"/>
      <c r="AM464" s="25" t="n"/>
      <c r="AN464" s="24" t="n"/>
      <c r="AO464" s="24" t="n"/>
      <c r="AP464" s="24" t="n"/>
      <c r="AQ464" s="24" t="n"/>
      <c r="AR464" s="24" t="n"/>
      <c r="AS464" s="19" t="n"/>
      <c r="AT464" s="22">
        <f>IFERROR(TRIM(INDEX($A464:$AJ464,MATCH(Lists!$L$2,$A$1:$AJ$1,0))&amp;""),"")</f>
        <v/>
      </c>
      <c r="AU464" s="22">
        <f>IF(AT464="","",IFERROR(TRIM(INDEX($A464:$AJ464,MATCH(Lists!$L$3,$A$1:$AJ$1,0))&amp;""),""))</f>
        <v/>
      </c>
      <c r="AV464" s="22">
        <f>IF(AT464="","",LOWER(IFERROR(TRIM(INDEX($A464:$AJ464,MATCH(Lists!$L$4,$A$1:$AJ$1,0))&amp;""),"")))</f>
        <v/>
      </c>
      <c r="AW464" s="22">
        <f>IF(AT464="","",IFERROR(TRIM(INDEX($A464:$AJ464,MATCH(Lists!$L$5,$A$1:$AJ$1,0))&amp;""),""))</f>
        <v/>
      </c>
      <c r="AX464" s="22">
        <f>IF(AT464="","",IFERROR(TRIM(INDEX($A464:$AJ464,MATCH(Lists!$L$6,$A$1:$AJ$1,0))&amp;""),""))</f>
        <v/>
      </c>
      <c r="AY464" s="22">
        <f>IF(AT464="","",IFERROR(TRIM(INDEX($A464:$AJ464,MATCH(Lists!$L$7,$A$1:$AJ$1,0))&amp;""),""))</f>
        <v/>
      </c>
      <c r="AZ464" s="22">
        <f>IF(AT464="","",IFERROR(TRIM(INDEX($A464:$AJ464,MATCH(Lists!$L$8,$A$1:$AJ$1,0))&amp;""),""))</f>
        <v/>
      </c>
      <c r="BA464" s="22">
        <f>IF(AT464="","",IFERROR(TRIM(INDEX($A464:$AJ464,MATCH(Lists!$L$9,$A$1:$AJ$1,0))&amp;""),""))</f>
        <v/>
      </c>
      <c r="BB464" s="22">
        <f>IF(AT464="","",IFERROR(TRIM(INDEX($A464:$AJ464,MATCH(Lists!$L$10,$A$1:$AJ$1,0))&amp;""),""))</f>
        <v/>
      </c>
      <c r="BC464" s="22">
        <f>IF(AT464="","",IFERROR(TRIM(INDEX($A464:$AJ464,MATCH(Lists!$L$11,$A$1:$AJ$1,0))&amp;""),""))</f>
        <v/>
      </c>
      <c r="BD464" s="22">
        <f>IF(AT464="","",IFERROR(TRIM(INDEX($A464:$AJ464,MATCH(Lists!$L$12,$A$1:$AJ$1,0))&amp;""),""))</f>
        <v/>
      </c>
      <c r="BE464" s="23">
        <f>IF(AT464="","",IFERROR(IF(TRIM(INDEX($A464:$AJ464,MATCH(Lists!$L$13,$A$1:$AJ$1,0))&amp;"")="","",IF(ISNUMBER(INDEX($A464:$AJ464,MATCH(Lists!$L$13,$A$1:$AJ$1,0))),INT(INDEX($A464:$AJ464,MATCH(Lists!$L$13,$A$1:$AJ$1,0))),DATE(VALUE(LEFT(INDEX($A464:$AJ464,MATCH(Lists!$L$13,$A$1:$AJ$1,0)),4)),VALUE(MID(INDEX($A464:$AJ464,MATCH(Lists!$L$13,$A$1:$AJ$1,0)),6,2)),VALUE(MID(INDEX($A464:$AJ464,MATCH(Lists!$L$13,$A$1:$AJ$1,0)),9,2))))),""))</f>
        <v/>
      </c>
      <c r="BF464" s="22">
        <f>IF(AT464="","",IFERROR(TRIM(INDEX($A464:$AJ464,MATCH(Lists!$L$14,$A$1:$AJ$1,0))&amp;""),""))</f>
        <v/>
      </c>
      <c r="BG464" s="23">
        <f>IF(AT464="","",IFERROR(IF(ISNUMBER(INDEX($A464:$AJ464,MATCH(Lists!$L$15,$A$1:$AJ$1,0))),INDEX($A464:$AJ464,MATCH(Lists!$L$15,$A$1:$AJ$1,0)),DATE(VALUE(LEFT(IFERROR(TRIM(INDEX($A464:$AJ464,MATCH(Lists!$L$15,$A$1:$AJ$1,0))&amp;""),""),4)),VALUE(MID(IFERROR(TRIM(INDEX($A464:$AJ464,MATCH(Lists!$L$15,$A$1:$AJ$1,0))&amp;""),""),6,2)),VALUE(MID(IFERROR(TRIM(INDEX($A464:$AJ464,MATCH(Lists!$L$15,$A$1:$AJ$1,0))&amp;""),""),9,2)))+TIME(VALUE(MID(IFERROR(TRIM(INDEX($A464:$AJ464,MATCH(Lists!$L$15,$A$1:$AJ$1,0))&amp;""),""),12,2)),VALUE(MID(IFERROR(TRIM(INDEX($A464:$AJ464,MATCH(Lists!$L$15,$A$1:$AJ$1,0))&amp;""),""),15,2)),VALUE(MID(IFERROR(TRIM(INDEX($A464:$AJ464,MATCH(Lists!$L$15,$A$1:$AJ$1,0))&amp;""),""),18,2)))),""))</f>
        <v/>
      </c>
      <c r="BH464" s="22">
        <f>IF(AT464="","",IF(AL464="","New",AL464))</f>
        <v/>
      </c>
      <c r="BI464" s="22">
        <f>IF(AT464="",0,IF(OR(BH464="Hired",BH464="Not now"),0,1))</f>
        <v/>
      </c>
      <c r="BJ464" s="22">
        <f>IF(AT464="","",IF(COUNTIF(AN464:AQ464,"No")&gt;0,"Has a No",IF(COUNTIF(AN464:AQ464,"Yes")=4,"All yes","Still checking")))</f>
        <v/>
      </c>
      <c r="BK464" s="22">
        <f>IF(AT464="","",IF(AND(BH464="New",NOT(ISNUMBER(AM464)),ISNUMBER(BG464)),IF(Pipeline!$M$14-INT(BG464)&gt;Pipeline!$M$15,"Reply due",""),""))</f>
        <v/>
      </c>
      <c r="BL464" s="22">
        <f>IF(AT464="","",IF(AND(ISNUMBER(AM464),ISNUMBER(BG464)),MAX(0,AM464-INT(BG464)),""))</f>
        <v/>
      </c>
      <c r="BM464" s="22">
        <f>IF(BI464=0,0,IF(AND(OR('Shift match'!$B$5="",ISNUMBER(SEARCH('Shift match'!$B$5,AY464))),OR('Shift match'!$B$6="",ISNUMBER(SEARCH('Shift match'!$B$6,BA464)))),1,0))</f>
        <v/>
      </c>
      <c r="BN464" s="22">
        <f>IF(BM464=1,SUM($BM$2:BM464),"")</f>
        <v/>
      </c>
      <c r="BO464" s="22">
        <f>IF(AT464="",0,IF(AX464="",0,IF(COUNTIF($AX$2:AX464,AX464)=1,1,0)))</f>
        <v/>
      </c>
      <c r="BP464" s="22">
        <f>IF(BO464=1,SUM($BO$2:BO464),"")</f>
        <v/>
      </c>
    </row>
    <row r="465">
      <c r="AK465" s="19" t="n"/>
      <c r="AL465" s="24" t="n"/>
      <c r="AM465" s="25" t="n"/>
      <c r="AN465" s="24" t="n"/>
      <c r="AO465" s="24" t="n"/>
      <c r="AP465" s="24" t="n"/>
      <c r="AQ465" s="24" t="n"/>
      <c r="AR465" s="24" t="n"/>
      <c r="AS465" s="19" t="n"/>
      <c r="AT465" s="22">
        <f>IFERROR(TRIM(INDEX($A465:$AJ465,MATCH(Lists!$L$2,$A$1:$AJ$1,0))&amp;""),"")</f>
        <v/>
      </c>
      <c r="AU465" s="22">
        <f>IF(AT465="","",IFERROR(TRIM(INDEX($A465:$AJ465,MATCH(Lists!$L$3,$A$1:$AJ$1,0))&amp;""),""))</f>
        <v/>
      </c>
      <c r="AV465" s="22">
        <f>IF(AT465="","",LOWER(IFERROR(TRIM(INDEX($A465:$AJ465,MATCH(Lists!$L$4,$A$1:$AJ$1,0))&amp;""),"")))</f>
        <v/>
      </c>
      <c r="AW465" s="22">
        <f>IF(AT465="","",IFERROR(TRIM(INDEX($A465:$AJ465,MATCH(Lists!$L$5,$A$1:$AJ$1,0))&amp;""),""))</f>
        <v/>
      </c>
      <c r="AX465" s="22">
        <f>IF(AT465="","",IFERROR(TRIM(INDEX($A465:$AJ465,MATCH(Lists!$L$6,$A$1:$AJ$1,0))&amp;""),""))</f>
        <v/>
      </c>
      <c r="AY465" s="22">
        <f>IF(AT465="","",IFERROR(TRIM(INDEX($A465:$AJ465,MATCH(Lists!$L$7,$A$1:$AJ$1,0))&amp;""),""))</f>
        <v/>
      </c>
      <c r="AZ465" s="22">
        <f>IF(AT465="","",IFERROR(TRIM(INDEX($A465:$AJ465,MATCH(Lists!$L$8,$A$1:$AJ$1,0))&amp;""),""))</f>
        <v/>
      </c>
      <c r="BA465" s="22">
        <f>IF(AT465="","",IFERROR(TRIM(INDEX($A465:$AJ465,MATCH(Lists!$L$9,$A$1:$AJ$1,0))&amp;""),""))</f>
        <v/>
      </c>
      <c r="BB465" s="22">
        <f>IF(AT465="","",IFERROR(TRIM(INDEX($A465:$AJ465,MATCH(Lists!$L$10,$A$1:$AJ$1,0))&amp;""),""))</f>
        <v/>
      </c>
      <c r="BC465" s="22">
        <f>IF(AT465="","",IFERROR(TRIM(INDEX($A465:$AJ465,MATCH(Lists!$L$11,$A$1:$AJ$1,0))&amp;""),""))</f>
        <v/>
      </c>
      <c r="BD465" s="22">
        <f>IF(AT465="","",IFERROR(TRIM(INDEX($A465:$AJ465,MATCH(Lists!$L$12,$A$1:$AJ$1,0))&amp;""),""))</f>
        <v/>
      </c>
      <c r="BE465" s="23">
        <f>IF(AT465="","",IFERROR(IF(TRIM(INDEX($A465:$AJ465,MATCH(Lists!$L$13,$A$1:$AJ$1,0))&amp;"")="","",IF(ISNUMBER(INDEX($A465:$AJ465,MATCH(Lists!$L$13,$A$1:$AJ$1,0))),INT(INDEX($A465:$AJ465,MATCH(Lists!$L$13,$A$1:$AJ$1,0))),DATE(VALUE(LEFT(INDEX($A465:$AJ465,MATCH(Lists!$L$13,$A$1:$AJ$1,0)),4)),VALUE(MID(INDEX($A465:$AJ465,MATCH(Lists!$L$13,$A$1:$AJ$1,0)),6,2)),VALUE(MID(INDEX($A465:$AJ465,MATCH(Lists!$L$13,$A$1:$AJ$1,0)),9,2))))),""))</f>
        <v/>
      </c>
      <c r="BF465" s="22">
        <f>IF(AT465="","",IFERROR(TRIM(INDEX($A465:$AJ465,MATCH(Lists!$L$14,$A$1:$AJ$1,0))&amp;""),""))</f>
        <v/>
      </c>
      <c r="BG465" s="23">
        <f>IF(AT465="","",IFERROR(IF(ISNUMBER(INDEX($A465:$AJ465,MATCH(Lists!$L$15,$A$1:$AJ$1,0))),INDEX($A465:$AJ465,MATCH(Lists!$L$15,$A$1:$AJ$1,0)),DATE(VALUE(LEFT(IFERROR(TRIM(INDEX($A465:$AJ465,MATCH(Lists!$L$15,$A$1:$AJ$1,0))&amp;""),""),4)),VALUE(MID(IFERROR(TRIM(INDEX($A465:$AJ465,MATCH(Lists!$L$15,$A$1:$AJ$1,0))&amp;""),""),6,2)),VALUE(MID(IFERROR(TRIM(INDEX($A465:$AJ465,MATCH(Lists!$L$15,$A$1:$AJ$1,0))&amp;""),""),9,2)))+TIME(VALUE(MID(IFERROR(TRIM(INDEX($A465:$AJ465,MATCH(Lists!$L$15,$A$1:$AJ$1,0))&amp;""),""),12,2)),VALUE(MID(IFERROR(TRIM(INDEX($A465:$AJ465,MATCH(Lists!$L$15,$A$1:$AJ$1,0))&amp;""),""),15,2)),VALUE(MID(IFERROR(TRIM(INDEX($A465:$AJ465,MATCH(Lists!$L$15,$A$1:$AJ$1,0))&amp;""),""),18,2)))),""))</f>
        <v/>
      </c>
      <c r="BH465" s="22">
        <f>IF(AT465="","",IF(AL465="","New",AL465))</f>
        <v/>
      </c>
      <c r="BI465" s="22">
        <f>IF(AT465="",0,IF(OR(BH465="Hired",BH465="Not now"),0,1))</f>
        <v/>
      </c>
      <c r="BJ465" s="22">
        <f>IF(AT465="","",IF(COUNTIF(AN465:AQ465,"No")&gt;0,"Has a No",IF(COUNTIF(AN465:AQ465,"Yes")=4,"All yes","Still checking")))</f>
        <v/>
      </c>
      <c r="BK465" s="22">
        <f>IF(AT465="","",IF(AND(BH465="New",NOT(ISNUMBER(AM465)),ISNUMBER(BG465)),IF(Pipeline!$M$14-INT(BG465)&gt;Pipeline!$M$15,"Reply due",""),""))</f>
        <v/>
      </c>
      <c r="BL465" s="22">
        <f>IF(AT465="","",IF(AND(ISNUMBER(AM465),ISNUMBER(BG465)),MAX(0,AM465-INT(BG465)),""))</f>
        <v/>
      </c>
      <c r="BM465" s="22">
        <f>IF(BI465=0,0,IF(AND(OR('Shift match'!$B$5="",ISNUMBER(SEARCH('Shift match'!$B$5,AY465))),OR('Shift match'!$B$6="",ISNUMBER(SEARCH('Shift match'!$B$6,BA465)))),1,0))</f>
        <v/>
      </c>
      <c r="BN465" s="22">
        <f>IF(BM465=1,SUM($BM$2:BM465),"")</f>
        <v/>
      </c>
      <c r="BO465" s="22">
        <f>IF(AT465="",0,IF(AX465="",0,IF(COUNTIF($AX$2:AX465,AX465)=1,1,0)))</f>
        <v/>
      </c>
      <c r="BP465" s="22">
        <f>IF(BO465=1,SUM($BO$2:BO465),"")</f>
        <v/>
      </c>
    </row>
    <row r="466">
      <c r="AK466" s="19" t="n"/>
      <c r="AL466" s="24" t="n"/>
      <c r="AM466" s="25" t="n"/>
      <c r="AN466" s="24" t="n"/>
      <c r="AO466" s="24" t="n"/>
      <c r="AP466" s="24" t="n"/>
      <c r="AQ466" s="24" t="n"/>
      <c r="AR466" s="24" t="n"/>
      <c r="AS466" s="19" t="n"/>
      <c r="AT466" s="22">
        <f>IFERROR(TRIM(INDEX($A466:$AJ466,MATCH(Lists!$L$2,$A$1:$AJ$1,0))&amp;""),"")</f>
        <v/>
      </c>
      <c r="AU466" s="22">
        <f>IF(AT466="","",IFERROR(TRIM(INDEX($A466:$AJ466,MATCH(Lists!$L$3,$A$1:$AJ$1,0))&amp;""),""))</f>
        <v/>
      </c>
      <c r="AV466" s="22">
        <f>IF(AT466="","",LOWER(IFERROR(TRIM(INDEX($A466:$AJ466,MATCH(Lists!$L$4,$A$1:$AJ$1,0))&amp;""),"")))</f>
        <v/>
      </c>
      <c r="AW466" s="22">
        <f>IF(AT466="","",IFERROR(TRIM(INDEX($A466:$AJ466,MATCH(Lists!$L$5,$A$1:$AJ$1,0))&amp;""),""))</f>
        <v/>
      </c>
      <c r="AX466" s="22">
        <f>IF(AT466="","",IFERROR(TRIM(INDEX($A466:$AJ466,MATCH(Lists!$L$6,$A$1:$AJ$1,0))&amp;""),""))</f>
        <v/>
      </c>
      <c r="AY466" s="22">
        <f>IF(AT466="","",IFERROR(TRIM(INDEX($A466:$AJ466,MATCH(Lists!$L$7,$A$1:$AJ$1,0))&amp;""),""))</f>
        <v/>
      </c>
      <c r="AZ466" s="22">
        <f>IF(AT466="","",IFERROR(TRIM(INDEX($A466:$AJ466,MATCH(Lists!$L$8,$A$1:$AJ$1,0))&amp;""),""))</f>
        <v/>
      </c>
      <c r="BA466" s="22">
        <f>IF(AT466="","",IFERROR(TRIM(INDEX($A466:$AJ466,MATCH(Lists!$L$9,$A$1:$AJ$1,0))&amp;""),""))</f>
        <v/>
      </c>
      <c r="BB466" s="22">
        <f>IF(AT466="","",IFERROR(TRIM(INDEX($A466:$AJ466,MATCH(Lists!$L$10,$A$1:$AJ$1,0))&amp;""),""))</f>
        <v/>
      </c>
      <c r="BC466" s="22">
        <f>IF(AT466="","",IFERROR(TRIM(INDEX($A466:$AJ466,MATCH(Lists!$L$11,$A$1:$AJ$1,0))&amp;""),""))</f>
        <v/>
      </c>
      <c r="BD466" s="22">
        <f>IF(AT466="","",IFERROR(TRIM(INDEX($A466:$AJ466,MATCH(Lists!$L$12,$A$1:$AJ$1,0))&amp;""),""))</f>
        <v/>
      </c>
      <c r="BE466" s="23">
        <f>IF(AT466="","",IFERROR(IF(TRIM(INDEX($A466:$AJ466,MATCH(Lists!$L$13,$A$1:$AJ$1,0))&amp;"")="","",IF(ISNUMBER(INDEX($A466:$AJ466,MATCH(Lists!$L$13,$A$1:$AJ$1,0))),INT(INDEX($A466:$AJ466,MATCH(Lists!$L$13,$A$1:$AJ$1,0))),DATE(VALUE(LEFT(INDEX($A466:$AJ466,MATCH(Lists!$L$13,$A$1:$AJ$1,0)),4)),VALUE(MID(INDEX($A466:$AJ466,MATCH(Lists!$L$13,$A$1:$AJ$1,0)),6,2)),VALUE(MID(INDEX($A466:$AJ466,MATCH(Lists!$L$13,$A$1:$AJ$1,0)),9,2))))),""))</f>
        <v/>
      </c>
      <c r="BF466" s="22">
        <f>IF(AT466="","",IFERROR(TRIM(INDEX($A466:$AJ466,MATCH(Lists!$L$14,$A$1:$AJ$1,0))&amp;""),""))</f>
        <v/>
      </c>
      <c r="BG466" s="23">
        <f>IF(AT466="","",IFERROR(IF(ISNUMBER(INDEX($A466:$AJ466,MATCH(Lists!$L$15,$A$1:$AJ$1,0))),INDEX($A466:$AJ466,MATCH(Lists!$L$15,$A$1:$AJ$1,0)),DATE(VALUE(LEFT(IFERROR(TRIM(INDEX($A466:$AJ466,MATCH(Lists!$L$15,$A$1:$AJ$1,0))&amp;""),""),4)),VALUE(MID(IFERROR(TRIM(INDEX($A466:$AJ466,MATCH(Lists!$L$15,$A$1:$AJ$1,0))&amp;""),""),6,2)),VALUE(MID(IFERROR(TRIM(INDEX($A466:$AJ466,MATCH(Lists!$L$15,$A$1:$AJ$1,0))&amp;""),""),9,2)))+TIME(VALUE(MID(IFERROR(TRIM(INDEX($A466:$AJ466,MATCH(Lists!$L$15,$A$1:$AJ$1,0))&amp;""),""),12,2)),VALUE(MID(IFERROR(TRIM(INDEX($A466:$AJ466,MATCH(Lists!$L$15,$A$1:$AJ$1,0))&amp;""),""),15,2)),VALUE(MID(IFERROR(TRIM(INDEX($A466:$AJ466,MATCH(Lists!$L$15,$A$1:$AJ$1,0))&amp;""),""),18,2)))),""))</f>
        <v/>
      </c>
      <c r="BH466" s="22">
        <f>IF(AT466="","",IF(AL466="","New",AL466))</f>
        <v/>
      </c>
      <c r="BI466" s="22">
        <f>IF(AT466="",0,IF(OR(BH466="Hired",BH466="Not now"),0,1))</f>
        <v/>
      </c>
      <c r="BJ466" s="22">
        <f>IF(AT466="","",IF(COUNTIF(AN466:AQ466,"No")&gt;0,"Has a No",IF(COUNTIF(AN466:AQ466,"Yes")=4,"All yes","Still checking")))</f>
        <v/>
      </c>
      <c r="BK466" s="22">
        <f>IF(AT466="","",IF(AND(BH466="New",NOT(ISNUMBER(AM466)),ISNUMBER(BG466)),IF(Pipeline!$M$14-INT(BG466)&gt;Pipeline!$M$15,"Reply due",""),""))</f>
        <v/>
      </c>
      <c r="BL466" s="22">
        <f>IF(AT466="","",IF(AND(ISNUMBER(AM466),ISNUMBER(BG466)),MAX(0,AM466-INT(BG466)),""))</f>
        <v/>
      </c>
      <c r="BM466" s="22">
        <f>IF(BI466=0,0,IF(AND(OR('Shift match'!$B$5="",ISNUMBER(SEARCH('Shift match'!$B$5,AY466))),OR('Shift match'!$B$6="",ISNUMBER(SEARCH('Shift match'!$B$6,BA466)))),1,0))</f>
        <v/>
      </c>
      <c r="BN466" s="22">
        <f>IF(BM466=1,SUM($BM$2:BM466),"")</f>
        <v/>
      </c>
      <c r="BO466" s="22">
        <f>IF(AT466="",0,IF(AX466="",0,IF(COUNTIF($AX$2:AX466,AX466)=1,1,0)))</f>
        <v/>
      </c>
      <c r="BP466" s="22">
        <f>IF(BO466=1,SUM($BO$2:BO466),"")</f>
        <v/>
      </c>
    </row>
    <row r="467">
      <c r="AK467" s="19" t="n"/>
      <c r="AL467" s="24" t="n"/>
      <c r="AM467" s="25" t="n"/>
      <c r="AN467" s="24" t="n"/>
      <c r="AO467" s="24" t="n"/>
      <c r="AP467" s="24" t="n"/>
      <c r="AQ467" s="24" t="n"/>
      <c r="AR467" s="24" t="n"/>
      <c r="AS467" s="19" t="n"/>
      <c r="AT467" s="22">
        <f>IFERROR(TRIM(INDEX($A467:$AJ467,MATCH(Lists!$L$2,$A$1:$AJ$1,0))&amp;""),"")</f>
        <v/>
      </c>
      <c r="AU467" s="22">
        <f>IF(AT467="","",IFERROR(TRIM(INDEX($A467:$AJ467,MATCH(Lists!$L$3,$A$1:$AJ$1,0))&amp;""),""))</f>
        <v/>
      </c>
      <c r="AV467" s="22">
        <f>IF(AT467="","",LOWER(IFERROR(TRIM(INDEX($A467:$AJ467,MATCH(Lists!$L$4,$A$1:$AJ$1,0))&amp;""),"")))</f>
        <v/>
      </c>
      <c r="AW467" s="22">
        <f>IF(AT467="","",IFERROR(TRIM(INDEX($A467:$AJ467,MATCH(Lists!$L$5,$A$1:$AJ$1,0))&amp;""),""))</f>
        <v/>
      </c>
      <c r="AX467" s="22">
        <f>IF(AT467="","",IFERROR(TRIM(INDEX($A467:$AJ467,MATCH(Lists!$L$6,$A$1:$AJ$1,0))&amp;""),""))</f>
        <v/>
      </c>
      <c r="AY467" s="22">
        <f>IF(AT467="","",IFERROR(TRIM(INDEX($A467:$AJ467,MATCH(Lists!$L$7,$A$1:$AJ$1,0))&amp;""),""))</f>
        <v/>
      </c>
      <c r="AZ467" s="22">
        <f>IF(AT467="","",IFERROR(TRIM(INDEX($A467:$AJ467,MATCH(Lists!$L$8,$A$1:$AJ$1,0))&amp;""),""))</f>
        <v/>
      </c>
      <c r="BA467" s="22">
        <f>IF(AT467="","",IFERROR(TRIM(INDEX($A467:$AJ467,MATCH(Lists!$L$9,$A$1:$AJ$1,0))&amp;""),""))</f>
        <v/>
      </c>
      <c r="BB467" s="22">
        <f>IF(AT467="","",IFERROR(TRIM(INDEX($A467:$AJ467,MATCH(Lists!$L$10,$A$1:$AJ$1,0))&amp;""),""))</f>
        <v/>
      </c>
      <c r="BC467" s="22">
        <f>IF(AT467="","",IFERROR(TRIM(INDEX($A467:$AJ467,MATCH(Lists!$L$11,$A$1:$AJ$1,0))&amp;""),""))</f>
        <v/>
      </c>
      <c r="BD467" s="22">
        <f>IF(AT467="","",IFERROR(TRIM(INDEX($A467:$AJ467,MATCH(Lists!$L$12,$A$1:$AJ$1,0))&amp;""),""))</f>
        <v/>
      </c>
      <c r="BE467" s="23">
        <f>IF(AT467="","",IFERROR(IF(TRIM(INDEX($A467:$AJ467,MATCH(Lists!$L$13,$A$1:$AJ$1,0))&amp;"")="","",IF(ISNUMBER(INDEX($A467:$AJ467,MATCH(Lists!$L$13,$A$1:$AJ$1,0))),INT(INDEX($A467:$AJ467,MATCH(Lists!$L$13,$A$1:$AJ$1,0))),DATE(VALUE(LEFT(INDEX($A467:$AJ467,MATCH(Lists!$L$13,$A$1:$AJ$1,0)),4)),VALUE(MID(INDEX($A467:$AJ467,MATCH(Lists!$L$13,$A$1:$AJ$1,0)),6,2)),VALUE(MID(INDEX($A467:$AJ467,MATCH(Lists!$L$13,$A$1:$AJ$1,0)),9,2))))),""))</f>
        <v/>
      </c>
      <c r="BF467" s="22">
        <f>IF(AT467="","",IFERROR(TRIM(INDEX($A467:$AJ467,MATCH(Lists!$L$14,$A$1:$AJ$1,0))&amp;""),""))</f>
        <v/>
      </c>
      <c r="BG467" s="23">
        <f>IF(AT467="","",IFERROR(IF(ISNUMBER(INDEX($A467:$AJ467,MATCH(Lists!$L$15,$A$1:$AJ$1,0))),INDEX($A467:$AJ467,MATCH(Lists!$L$15,$A$1:$AJ$1,0)),DATE(VALUE(LEFT(IFERROR(TRIM(INDEX($A467:$AJ467,MATCH(Lists!$L$15,$A$1:$AJ$1,0))&amp;""),""),4)),VALUE(MID(IFERROR(TRIM(INDEX($A467:$AJ467,MATCH(Lists!$L$15,$A$1:$AJ$1,0))&amp;""),""),6,2)),VALUE(MID(IFERROR(TRIM(INDEX($A467:$AJ467,MATCH(Lists!$L$15,$A$1:$AJ$1,0))&amp;""),""),9,2)))+TIME(VALUE(MID(IFERROR(TRIM(INDEX($A467:$AJ467,MATCH(Lists!$L$15,$A$1:$AJ$1,0))&amp;""),""),12,2)),VALUE(MID(IFERROR(TRIM(INDEX($A467:$AJ467,MATCH(Lists!$L$15,$A$1:$AJ$1,0))&amp;""),""),15,2)),VALUE(MID(IFERROR(TRIM(INDEX($A467:$AJ467,MATCH(Lists!$L$15,$A$1:$AJ$1,0))&amp;""),""),18,2)))),""))</f>
        <v/>
      </c>
      <c r="BH467" s="22">
        <f>IF(AT467="","",IF(AL467="","New",AL467))</f>
        <v/>
      </c>
      <c r="BI467" s="22">
        <f>IF(AT467="",0,IF(OR(BH467="Hired",BH467="Not now"),0,1))</f>
        <v/>
      </c>
      <c r="BJ467" s="22">
        <f>IF(AT467="","",IF(COUNTIF(AN467:AQ467,"No")&gt;0,"Has a No",IF(COUNTIF(AN467:AQ467,"Yes")=4,"All yes","Still checking")))</f>
        <v/>
      </c>
      <c r="BK467" s="22">
        <f>IF(AT467="","",IF(AND(BH467="New",NOT(ISNUMBER(AM467)),ISNUMBER(BG467)),IF(Pipeline!$M$14-INT(BG467)&gt;Pipeline!$M$15,"Reply due",""),""))</f>
        <v/>
      </c>
      <c r="BL467" s="22">
        <f>IF(AT467="","",IF(AND(ISNUMBER(AM467),ISNUMBER(BG467)),MAX(0,AM467-INT(BG467)),""))</f>
        <v/>
      </c>
      <c r="BM467" s="22">
        <f>IF(BI467=0,0,IF(AND(OR('Shift match'!$B$5="",ISNUMBER(SEARCH('Shift match'!$B$5,AY467))),OR('Shift match'!$B$6="",ISNUMBER(SEARCH('Shift match'!$B$6,BA467)))),1,0))</f>
        <v/>
      </c>
      <c r="BN467" s="22">
        <f>IF(BM467=1,SUM($BM$2:BM467),"")</f>
        <v/>
      </c>
      <c r="BO467" s="22">
        <f>IF(AT467="",0,IF(AX467="",0,IF(COUNTIF($AX$2:AX467,AX467)=1,1,0)))</f>
        <v/>
      </c>
      <c r="BP467" s="22">
        <f>IF(BO467=1,SUM($BO$2:BO467),"")</f>
        <v/>
      </c>
    </row>
    <row r="468">
      <c r="AK468" s="19" t="n"/>
      <c r="AL468" s="24" t="n"/>
      <c r="AM468" s="25" t="n"/>
      <c r="AN468" s="24" t="n"/>
      <c r="AO468" s="24" t="n"/>
      <c r="AP468" s="24" t="n"/>
      <c r="AQ468" s="24" t="n"/>
      <c r="AR468" s="24" t="n"/>
      <c r="AS468" s="19" t="n"/>
      <c r="AT468" s="22">
        <f>IFERROR(TRIM(INDEX($A468:$AJ468,MATCH(Lists!$L$2,$A$1:$AJ$1,0))&amp;""),"")</f>
        <v/>
      </c>
      <c r="AU468" s="22">
        <f>IF(AT468="","",IFERROR(TRIM(INDEX($A468:$AJ468,MATCH(Lists!$L$3,$A$1:$AJ$1,0))&amp;""),""))</f>
        <v/>
      </c>
      <c r="AV468" s="22">
        <f>IF(AT468="","",LOWER(IFERROR(TRIM(INDEX($A468:$AJ468,MATCH(Lists!$L$4,$A$1:$AJ$1,0))&amp;""),"")))</f>
        <v/>
      </c>
      <c r="AW468" s="22">
        <f>IF(AT468="","",IFERROR(TRIM(INDEX($A468:$AJ468,MATCH(Lists!$L$5,$A$1:$AJ$1,0))&amp;""),""))</f>
        <v/>
      </c>
      <c r="AX468" s="22">
        <f>IF(AT468="","",IFERROR(TRIM(INDEX($A468:$AJ468,MATCH(Lists!$L$6,$A$1:$AJ$1,0))&amp;""),""))</f>
        <v/>
      </c>
      <c r="AY468" s="22">
        <f>IF(AT468="","",IFERROR(TRIM(INDEX($A468:$AJ468,MATCH(Lists!$L$7,$A$1:$AJ$1,0))&amp;""),""))</f>
        <v/>
      </c>
      <c r="AZ468" s="22">
        <f>IF(AT468="","",IFERROR(TRIM(INDEX($A468:$AJ468,MATCH(Lists!$L$8,$A$1:$AJ$1,0))&amp;""),""))</f>
        <v/>
      </c>
      <c r="BA468" s="22">
        <f>IF(AT468="","",IFERROR(TRIM(INDEX($A468:$AJ468,MATCH(Lists!$L$9,$A$1:$AJ$1,0))&amp;""),""))</f>
        <v/>
      </c>
      <c r="BB468" s="22">
        <f>IF(AT468="","",IFERROR(TRIM(INDEX($A468:$AJ468,MATCH(Lists!$L$10,$A$1:$AJ$1,0))&amp;""),""))</f>
        <v/>
      </c>
      <c r="BC468" s="22">
        <f>IF(AT468="","",IFERROR(TRIM(INDEX($A468:$AJ468,MATCH(Lists!$L$11,$A$1:$AJ$1,0))&amp;""),""))</f>
        <v/>
      </c>
      <c r="BD468" s="22">
        <f>IF(AT468="","",IFERROR(TRIM(INDEX($A468:$AJ468,MATCH(Lists!$L$12,$A$1:$AJ$1,0))&amp;""),""))</f>
        <v/>
      </c>
      <c r="BE468" s="23">
        <f>IF(AT468="","",IFERROR(IF(TRIM(INDEX($A468:$AJ468,MATCH(Lists!$L$13,$A$1:$AJ$1,0))&amp;"")="","",IF(ISNUMBER(INDEX($A468:$AJ468,MATCH(Lists!$L$13,$A$1:$AJ$1,0))),INT(INDEX($A468:$AJ468,MATCH(Lists!$L$13,$A$1:$AJ$1,0))),DATE(VALUE(LEFT(INDEX($A468:$AJ468,MATCH(Lists!$L$13,$A$1:$AJ$1,0)),4)),VALUE(MID(INDEX($A468:$AJ468,MATCH(Lists!$L$13,$A$1:$AJ$1,0)),6,2)),VALUE(MID(INDEX($A468:$AJ468,MATCH(Lists!$L$13,$A$1:$AJ$1,0)),9,2))))),""))</f>
        <v/>
      </c>
      <c r="BF468" s="22">
        <f>IF(AT468="","",IFERROR(TRIM(INDEX($A468:$AJ468,MATCH(Lists!$L$14,$A$1:$AJ$1,0))&amp;""),""))</f>
        <v/>
      </c>
      <c r="BG468" s="23">
        <f>IF(AT468="","",IFERROR(IF(ISNUMBER(INDEX($A468:$AJ468,MATCH(Lists!$L$15,$A$1:$AJ$1,0))),INDEX($A468:$AJ468,MATCH(Lists!$L$15,$A$1:$AJ$1,0)),DATE(VALUE(LEFT(IFERROR(TRIM(INDEX($A468:$AJ468,MATCH(Lists!$L$15,$A$1:$AJ$1,0))&amp;""),""),4)),VALUE(MID(IFERROR(TRIM(INDEX($A468:$AJ468,MATCH(Lists!$L$15,$A$1:$AJ$1,0))&amp;""),""),6,2)),VALUE(MID(IFERROR(TRIM(INDEX($A468:$AJ468,MATCH(Lists!$L$15,$A$1:$AJ$1,0))&amp;""),""),9,2)))+TIME(VALUE(MID(IFERROR(TRIM(INDEX($A468:$AJ468,MATCH(Lists!$L$15,$A$1:$AJ$1,0))&amp;""),""),12,2)),VALUE(MID(IFERROR(TRIM(INDEX($A468:$AJ468,MATCH(Lists!$L$15,$A$1:$AJ$1,0))&amp;""),""),15,2)),VALUE(MID(IFERROR(TRIM(INDEX($A468:$AJ468,MATCH(Lists!$L$15,$A$1:$AJ$1,0))&amp;""),""),18,2)))),""))</f>
        <v/>
      </c>
      <c r="BH468" s="22">
        <f>IF(AT468="","",IF(AL468="","New",AL468))</f>
        <v/>
      </c>
      <c r="BI468" s="22">
        <f>IF(AT468="",0,IF(OR(BH468="Hired",BH468="Not now"),0,1))</f>
        <v/>
      </c>
      <c r="BJ468" s="22">
        <f>IF(AT468="","",IF(COUNTIF(AN468:AQ468,"No")&gt;0,"Has a No",IF(COUNTIF(AN468:AQ468,"Yes")=4,"All yes","Still checking")))</f>
        <v/>
      </c>
      <c r="BK468" s="22">
        <f>IF(AT468="","",IF(AND(BH468="New",NOT(ISNUMBER(AM468)),ISNUMBER(BG468)),IF(Pipeline!$M$14-INT(BG468)&gt;Pipeline!$M$15,"Reply due",""),""))</f>
        <v/>
      </c>
      <c r="BL468" s="22">
        <f>IF(AT468="","",IF(AND(ISNUMBER(AM468),ISNUMBER(BG468)),MAX(0,AM468-INT(BG468)),""))</f>
        <v/>
      </c>
      <c r="BM468" s="22">
        <f>IF(BI468=0,0,IF(AND(OR('Shift match'!$B$5="",ISNUMBER(SEARCH('Shift match'!$B$5,AY468))),OR('Shift match'!$B$6="",ISNUMBER(SEARCH('Shift match'!$B$6,BA468)))),1,0))</f>
        <v/>
      </c>
      <c r="BN468" s="22">
        <f>IF(BM468=1,SUM($BM$2:BM468),"")</f>
        <v/>
      </c>
      <c r="BO468" s="22">
        <f>IF(AT468="",0,IF(AX468="",0,IF(COUNTIF($AX$2:AX468,AX468)=1,1,0)))</f>
        <v/>
      </c>
      <c r="BP468" s="22">
        <f>IF(BO468=1,SUM($BO$2:BO468),"")</f>
        <v/>
      </c>
    </row>
    <row r="469">
      <c r="AK469" s="19" t="n"/>
      <c r="AL469" s="24" t="n"/>
      <c r="AM469" s="25" t="n"/>
      <c r="AN469" s="24" t="n"/>
      <c r="AO469" s="24" t="n"/>
      <c r="AP469" s="24" t="n"/>
      <c r="AQ469" s="24" t="n"/>
      <c r="AR469" s="24" t="n"/>
      <c r="AS469" s="19" t="n"/>
      <c r="AT469" s="22">
        <f>IFERROR(TRIM(INDEX($A469:$AJ469,MATCH(Lists!$L$2,$A$1:$AJ$1,0))&amp;""),"")</f>
        <v/>
      </c>
      <c r="AU469" s="22">
        <f>IF(AT469="","",IFERROR(TRIM(INDEX($A469:$AJ469,MATCH(Lists!$L$3,$A$1:$AJ$1,0))&amp;""),""))</f>
        <v/>
      </c>
      <c r="AV469" s="22">
        <f>IF(AT469="","",LOWER(IFERROR(TRIM(INDEX($A469:$AJ469,MATCH(Lists!$L$4,$A$1:$AJ$1,0))&amp;""),"")))</f>
        <v/>
      </c>
      <c r="AW469" s="22">
        <f>IF(AT469="","",IFERROR(TRIM(INDEX($A469:$AJ469,MATCH(Lists!$L$5,$A$1:$AJ$1,0))&amp;""),""))</f>
        <v/>
      </c>
      <c r="AX469" s="22">
        <f>IF(AT469="","",IFERROR(TRIM(INDEX($A469:$AJ469,MATCH(Lists!$L$6,$A$1:$AJ$1,0))&amp;""),""))</f>
        <v/>
      </c>
      <c r="AY469" s="22">
        <f>IF(AT469="","",IFERROR(TRIM(INDEX($A469:$AJ469,MATCH(Lists!$L$7,$A$1:$AJ$1,0))&amp;""),""))</f>
        <v/>
      </c>
      <c r="AZ469" s="22">
        <f>IF(AT469="","",IFERROR(TRIM(INDEX($A469:$AJ469,MATCH(Lists!$L$8,$A$1:$AJ$1,0))&amp;""),""))</f>
        <v/>
      </c>
      <c r="BA469" s="22">
        <f>IF(AT469="","",IFERROR(TRIM(INDEX($A469:$AJ469,MATCH(Lists!$L$9,$A$1:$AJ$1,0))&amp;""),""))</f>
        <v/>
      </c>
      <c r="BB469" s="22">
        <f>IF(AT469="","",IFERROR(TRIM(INDEX($A469:$AJ469,MATCH(Lists!$L$10,$A$1:$AJ$1,0))&amp;""),""))</f>
        <v/>
      </c>
      <c r="BC469" s="22">
        <f>IF(AT469="","",IFERROR(TRIM(INDEX($A469:$AJ469,MATCH(Lists!$L$11,$A$1:$AJ$1,0))&amp;""),""))</f>
        <v/>
      </c>
      <c r="BD469" s="22">
        <f>IF(AT469="","",IFERROR(TRIM(INDEX($A469:$AJ469,MATCH(Lists!$L$12,$A$1:$AJ$1,0))&amp;""),""))</f>
        <v/>
      </c>
      <c r="BE469" s="23">
        <f>IF(AT469="","",IFERROR(IF(TRIM(INDEX($A469:$AJ469,MATCH(Lists!$L$13,$A$1:$AJ$1,0))&amp;"")="","",IF(ISNUMBER(INDEX($A469:$AJ469,MATCH(Lists!$L$13,$A$1:$AJ$1,0))),INT(INDEX($A469:$AJ469,MATCH(Lists!$L$13,$A$1:$AJ$1,0))),DATE(VALUE(LEFT(INDEX($A469:$AJ469,MATCH(Lists!$L$13,$A$1:$AJ$1,0)),4)),VALUE(MID(INDEX($A469:$AJ469,MATCH(Lists!$L$13,$A$1:$AJ$1,0)),6,2)),VALUE(MID(INDEX($A469:$AJ469,MATCH(Lists!$L$13,$A$1:$AJ$1,0)),9,2))))),""))</f>
        <v/>
      </c>
      <c r="BF469" s="22">
        <f>IF(AT469="","",IFERROR(TRIM(INDEX($A469:$AJ469,MATCH(Lists!$L$14,$A$1:$AJ$1,0))&amp;""),""))</f>
        <v/>
      </c>
      <c r="BG469" s="23">
        <f>IF(AT469="","",IFERROR(IF(ISNUMBER(INDEX($A469:$AJ469,MATCH(Lists!$L$15,$A$1:$AJ$1,0))),INDEX($A469:$AJ469,MATCH(Lists!$L$15,$A$1:$AJ$1,0)),DATE(VALUE(LEFT(IFERROR(TRIM(INDEX($A469:$AJ469,MATCH(Lists!$L$15,$A$1:$AJ$1,0))&amp;""),""),4)),VALUE(MID(IFERROR(TRIM(INDEX($A469:$AJ469,MATCH(Lists!$L$15,$A$1:$AJ$1,0))&amp;""),""),6,2)),VALUE(MID(IFERROR(TRIM(INDEX($A469:$AJ469,MATCH(Lists!$L$15,$A$1:$AJ$1,0))&amp;""),""),9,2)))+TIME(VALUE(MID(IFERROR(TRIM(INDEX($A469:$AJ469,MATCH(Lists!$L$15,$A$1:$AJ$1,0))&amp;""),""),12,2)),VALUE(MID(IFERROR(TRIM(INDEX($A469:$AJ469,MATCH(Lists!$L$15,$A$1:$AJ$1,0))&amp;""),""),15,2)),VALUE(MID(IFERROR(TRIM(INDEX($A469:$AJ469,MATCH(Lists!$L$15,$A$1:$AJ$1,0))&amp;""),""),18,2)))),""))</f>
        <v/>
      </c>
      <c r="BH469" s="22">
        <f>IF(AT469="","",IF(AL469="","New",AL469))</f>
        <v/>
      </c>
      <c r="BI469" s="22">
        <f>IF(AT469="",0,IF(OR(BH469="Hired",BH469="Not now"),0,1))</f>
        <v/>
      </c>
      <c r="BJ469" s="22">
        <f>IF(AT469="","",IF(COUNTIF(AN469:AQ469,"No")&gt;0,"Has a No",IF(COUNTIF(AN469:AQ469,"Yes")=4,"All yes","Still checking")))</f>
        <v/>
      </c>
      <c r="BK469" s="22">
        <f>IF(AT469="","",IF(AND(BH469="New",NOT(ISNUMBER(AM469)),ISNUMBER(BG469)),IF(Pipeline!$M$14-INT(BG469)&gt;Pipeline!$M$15,"Reply due",""),""))</f>
        <v/>
      </c>
      <c r="BL469" s="22">
        <f>IF(AT469="","",IF(AND(ISNUMBER(AM469),ISNUMBER(BG469)),MAX(0,AM469-INT(BG469)),""))</f>
        <v/>
      </c>
      <c r="BM469" s="22">
        <f>IF(BI469=0,0,IF(AND(OR('Shift match'!$B$5="",ISNUMBER(SEARCH('Shift match'!$B$5,AY469))),OR('Shift match'!$B$6="",ISNUMBER(SEARCH('Shift match'!$B$6,BA469)))),1,0))</f>
        <v/>
      </c>
      <c r="BN469" s="22">
        <f>IF(BM469=1,SUM($BM$2:BM469),"")</f>
        <v/>
      </c>
      <c r="BO469" s="22">
        <f>IF(AT469="",0,IF(AX469="",0,IF(COUNTIF($AX$2:AX469,AX469)=1,1,0)))</f>
        <v/>
      </c>
      <c r="BP469" s="22">
        <f>IF(BO469=1,SUM($BO$2:BO469),"")</f>
        <v/>
      </c>
    </row>
    <row r="470">
      <c r="AK470" s="19" t="n"/>
      <c r="AL470" s="24" t="n"/>
      <c r="AM470" s="25" t="n"/>
      <c r="AN470" s="24" t="n"/>
      <c r="AO470" s="24" t="n"/>
      <c r="AP470" s="24" t="n"/>
      <c r="AQ470" s="24" t="n"/>
      <c r="AR470" s="24" t="n"/>
      <c r="AS470" s="19" t="n"/>
      <c r="AT470" s="22">
        <f>IFERROR(TRIM(INDEX($A470:$AJ470,MATCH(Lists!$L$2,$A$1:$AJ$1,0))&amp;""),"")</f>
        <v/>
      </c>
      <c r="AU470" s="22">
        <f>IF(AT470="","",IFERROR(TRIM(INDEX($A470:$AJ470,MATCH(Lists!$L$3,$A$1:$AJ$1,0))&amp;""),""))</f>
        <v/>
      </c>
      <c r="AV470" s="22">
        <f>IF(AT470="","",LOWER(IFERROR(TRIM(INDEX($A470:$AJ470,MATCH(Lists!$L$4,$A$1:$AJ$1,0))&amp;""),"")))</f>
        <v/>
      </c>
      <c r="AW470" s="22">
        <f>IF(AT470="","",IFERROR(TRIM(INDEX($A470:$AJ470,MATCH(Lists!$L$5,$A$1:$AJ$1,0))&amp;""),""))</f>
        <v/>
      </c>
      <c r="AX470" s="22">
        <f>IF(AT470="","",IFERROR(TRIM(INDEX($A470:$AJ470,MATCH(Lists!$L$6,$A$1:$AJ$1,0))&amp;""),""))</f>
        <v/>
      </c>
      <c r="AY470" s="22">
        <f>IF(AT470="","",IFERROR(TRIM(INDEX($A470:$AJ470,MATCH(Lists!$L$7,$A$1:$AJ$1,0))&amp;""),""))</f>
        <v/>
      </c>
      <c r="AZ470" s="22">
        <f>IF(AT470="","",IFERROR(TRIM(INDEX($A470:$AJ470,MATCH(Lists!$L$8,$A$1:$AJ$1,0))&amp;""),""))</f>
        <v/>
      </c>
      <c r="BA470" s="22">
        <f>IF(AT470="","",IFERROR(TRIM(INDEX($A470:$AJ470,MATCH(Lists!$L$9,$A$1:$AJ$1,0))&amp;""),""))</f>
        <v/>
      </c>
      <c r="BB470" s="22">
        <f>IF(AT470="","",IFERROR(TRIM(INDEX($A470:$AJ470,MATCH(Lists!$L$10,$A$1:$AJ$1,0))&amp;""),""))</f>
        <v/>
      </c>
      <c r="BC470" s="22">
        <f>IF(AT470="","",IFERROR(TRIM(INDEX($A470:$AJ470,MATCH(Lists!$L$11,$A$1:$AJ$1,0))&amp;""),""))</f>
        <v/>
      </c>
      <c r="BD470" s="22">
        <f>IF(AT470="","",IFERROR(TRIM(INDEX($A470:$AJ470,MATCH(Lists!$L$12,$A$1:$AJ$1,0))&amp;""),""))</f>
        <v/>
      </c>
      <c r="BE470" s="23">
        <f>IF(AT470="","",IFERROR(IF(TRIM(INDEX($A470:$AJ470,MATCH(Lists!$L$13,$A$1:$AJ$1,0))&amp;"")="","",IF(ISNUMBER(INDEX($A470:$AJ470,MATCH(Lists!$L$13,$A$1:$AJ$1,0))),INT(INDEX($A470:$AJ470,MATCH(Lists!$L$13,$A$1:$AJ$1,0))),DATE(VALUE(LEFT(INDEX($A470:$AJ470,MATCH(Lists!$L$13,$A$1:$AJ$1,0)),4)),VALUE(MID(INDEX($A470:$AJ470,MATCH(Lists!$L$13,$A$1:$AJ$1,0)),6,2)),VALUE(MID(INDEX($A470:$AJ470,MATCH(Lists!$L$13,$A$1:$AJ$1,0)),9,2))))),""))</f>
        <v/>
      </c>
      <c r="BF470" s="22">
        <f>IF(AT470="","",IFERROR(TRIM(INDEX($A470:$AJ470,MATCH(Lists!$L$14,$A$1:$AJ$1,0))&amp;""),""))</f>
        <v/>
      </c>
      <c r="BG470" s="23">
        <f>IF(AT470="","",IFERROR(IF(ISNUMBER(INDEX($A470:$AJ470,MATCH(Lists!$L$15,$A$1:$AJ$1,0))),INDEX($A470:$AJ470,MATCH(Lists!$L$15,$A$1:$AJ$1,0)),DATE(VALUE(LEFT(IFERROR(TRIM(INDEX($A470:$AJ470,MATCH(Lists!$L$15,$A$1:$AJ$1,0))&amp;""),""),4)),VALUE(MID(IFERROR(TRIM(INDEX($A470:$AJ470,MATCH(Lists!$L$15,$A$1:$AJ$1,0))&amp;""),""),6,2)),VALUE(MID(IFERROR(TRIM(INDEX($A470:$AJ470,MATCH(Lists!$L$15,$A$1:$AJ$1,0))&amp;""),""),9,2)))+TIME(VALUE(MID(IFERROR(TRIM(INDEX($A470:$AJ470,MATCH(Lists!$L$15,$A$1:$AJ$1,0))&amp;""),""),12,2)),VALUE(MID(IFERROR(TRIM(INDEX($A470:$AJ470,MATCH(Lists!$L$15,$A$1:$AJ$1,0))&amp;""),""),15,2)),VALUE(MID(IFERROR(TRIM(INDEX($A470:$AJ470,MATCH(Lists!$L$15,$A$1:$AJ$1,0))&amp;""),""),18,2)))),""))</f>
        <v/>
      </c>
      <c r="BH470" s="22">
        <f>IF(AT470="","",IF(AL470="","New",AL470))</f>
        <v/>
      </c>
      <c r="BI470" s="22">
        <f>IF(AT470="",0,IF(OR(BH470="Hired",BH470="Not now"),0,1))</f>
        <v/>
      </c>
      <c r="BJ470" s="22">
        <f>IF(AT470="","",IF(COUNTIF(AN470:AQ470,"No")&gt;0,"Has a No",IF(COUNTIF(AN470:AQ470,"Yes")=4,"All yes","Still checking")))</f>
        <v/>
      </c>
      <c r="BK470" s="22">
        <f>IF(AT470="","",IF(AND(BH470="New",NOT(ISNUMBER(AM470)),ISNUMBER(BG470)),IF(Pipeline!$M$14-INT(BG470)&gt;Pipeline!$M$15,"Reply due",""),""))</f>
        <v/>
      </c>
      <c r="BL470" s="22">
        <f>IF(AT470="","",IF(AND(ISNUMBER(AM470),ISNUMBER(BG470)),MAX(0,AM470-INT(BG470)),""))</f>
        <v/>
      </c>
      <c r="BM470" s="22">
        <f>IF(BI470=0,0,IF(AND(OR('Shift match'!$B$5="",ISNUMBER(SEARCH('Shift match'!$B$5,AY470))),OR('Shift match'!$B$6="",ISNUMBER(SEARCH('Shift match'!$B$6,BA470)))),1,0))</f>
        <v/>
      </c>
      <c r="BN470" s="22">
        <f>IF(BM470=1,SUM($BM$2:BM470),"")</f>
        <v/>
      </c>
      <c r="BO470" s="22">
        <f>IF(AT470="",0,IF(AX470="",0,IF(COUNTIF($AX$2:AX470,AX470)=1,1,0)))</f>
        <v/>
      </c>
      <c r="BP470" s="22">
        <f>IF(BO470=1,SUM($BO$2:BO470),"")</f>
        <v/>
      </c>
    </row>
    <row r="471">
      <c r="AK471" s="19" t="n"/>
      <c r="AL471" s="24" t="n"/>
      <c r="AM471" s="25" t="n"/>
      <c r="AN471" s="24" t="n"/>
      <c r="AO471" s="24" t="n"/>
      <c r="AP471" s="24" t="n"/>
      <c r="AQ471" s="24" t="n"/>
      <c r="AR471" s="24" t="n"/>
      <c r="AS471" s="19" t="n"/>
      <c r="AT471" s="22">
        <f>IFERROR(TRIM(INDEX($A471:$AJ471,MATCH(Lists!$L$2,$A$1:$AJ$1,0))&amp;""),"")</f>
        <v/>
      </c>
      <c r="AU471" s="22">
        <f>IF(AT471="","",IFERROR(TRIM(INDEX($A471:$AJ471,MATCH(Lists!$L$3,$A$1:$AJ$1,0))&amp;""),""))</f>
        <v/>
      </c>
      <c r="AV471" s="22">
        <f>IF(AT471="","",LOWER(IFERROR(TRIM(INDEX($A471:$AJ471,MATCH(Lists!$L$4,$A$1:$AJ$1,0))&amp;""),"")))</f>
        <v/>
      </c>
      <c r="AW471" s="22">
        <f>IF(AT471="","",IFERROR(TRIM(INDEX($A471:$AJ471,MATCH(Lists!$L$5,$A$1:$AJ$1,0))&amp;""),""))</f>
        <v/>
      </c>
      <c r="AX471" s="22">
        <f>IF(AT471="","",IFERROR(TRIM(INDEX($A471:$AJ471,MATCH(Lists!$L$6,$A$1:$AJ$1,0))&amp;""),""))</f>
        <v/>
      </c>
      <c r="AY471" s="22">
        <f>IF(AT471="","",IFERROR(TRIM(INDEX($A471:$AJ471,MATCH(Lists!$L$7,$A$1:$AJ$1,0))&amp;""),""))</f>
        <v/>
      </c>
      <c r="AZ471" s="22">
        <f>IF(AT471="","",IFERROR(TRIM(INDEX($A471:$AJ471,MATCH(Lists!$L$8,$A$1:$AJ$1,0))&amp;""),""))</f>
        <v/>
      </c>
      <c r="BA471" s="22">
        <f>IF(AT471="","",IFERROR(TRIM(INDEX($A471:$AJ471,MATCH(Lists!$L$9,$A$1:$AJ$1,0))&amp;""),""))</f>
        <v/>
      </c>
      <c r="BB471" s="22">
        <f>IF(AT471="","",IFERROR(TRIM(INDEX($A471:$AJ471,MATCH(Lists!$L$10,$A$1:$AJ$1,0))&amp;""),""))</f>
        <v/>
      </c>
      <c r="BC471" s="22">
        <f>IF(AT471="","",IFERROR(TRIM(INDEX($A471:$AJ471,MATCH(Lists!$L$11,$A$1:$AJ$1,0))&amp;""),""))</f>
        <v/>
      </c>
      <c r="BD471" s="22">
        <f>IF(AT471="","",IFERROR(TRIM(INDEX($A471:$AJ471,MATCH(Lists!$L$12,$A$1:$AJ$1,0))&amp;""),""))</f>
        <v/>
      </c>
      <c r="BE471" s="23">
        <f>IF(AT471="","",IFERROR(IF(TRIM(INDEX($A471:$AJ471,MATCH(Lists!$L$13,$A$1:$AJ$1,0))&amp;"")="","",IF(ISNUMBER(INDEX($A471:$AJ471,MATCH(Lists!$L$13,$A$1:$AJ$1,0))),INT(INDEX($A471:$AJ471,MATCH(Lists!$L$13,$A$1:$AJ$1,0))),DATE(VALUE(LEFT(INDEX($A471:$AJ471,MATCH(Lists!$L$13,$A$1:$AJ$1,0)),4)),VALUE(MID(INDEX($A471:$AJ471,MATCH(Lists!$L$13,$A$1:$AJ$1,0)),6,2)),VALUE(MID(INDEX($A471:$AJ471,MATCH(Lists!$L$13,$A$1:$AJ$1,0)),9,2))))),""))</f>
        <v/>
      </c>
      <c r="BF471" s="22">
        <f>IF(AT471="","",IFERROR(TRIM(INDEX($A471:$AJ471,MATCH(Lists!$L$14,$A$1:$AJ$1,0))&amp;""),""))</f>
        <v/>
      </c>
      <c r="BG471" s="23">
        <f>IF(AT471="","",IFERROR(IF(ISNUMBER(INDEX($A471:$AJ471,MATCH(Lists!$L$15,$A$1:$AJ$1,0))),INDEX($A471:$AJ471,MATCH(Lists!$L$15,$A$1:$AJ$1,0)),DATE(VALUE(LEFT(IFERROR(TRIM(INDEX($A471:$AJ471,MATCH(Lists!$L$15,$A$1:$AJ$1,0))&amp;""),""),4)),VALUE(MID(IFERROR(TRIM(INDEX($A471:$AJ471,MATCH(Lists!$L$15,$A$1:$AJ$1,0))&amp;""),""),6,2)),VALUE(MID(IFERROR(TRIM(INDEX($A471:$AJ471,MATCH(Lists!$L$15,$A$1:$AJ$1,0))&amp;""),""),9,2)))+TIME(VALUE(MID(IFERROR(TRIM(INDEX($A471:$AJ471,MATCH(Lists!$L$15,$A$1:$AJ$1,0))&amp;""),""),12,2)),VALUE(MID(IFERROR(TRIM(INDEX($A471:$AJ471,MATCH(Lists!$L$15,$A$1:$AJ$1,0))&amp;""),""),15,2)),VALUE(MID(IFERROR(TRIM(INDEX($A471:$AJ471,MATCH(Lists!$L$15,$A$1:$AJ$1,0))&amp;""),""),18,2)))),""))</f>
        <v/>
      </c>
      <c r="BH471" s="22">
        <f>IF(AT471="","",IF(AL471="","New",AL471))</f>
        <v/>
      </c>
      <c r="BI471" s="22">
        <f>IF(AT471="",0,IF(OR(BH471="Hired",BH471="Not now"),0,1))</f>
        <v/>
      </c>
      <c r="BJ471" s="22">
        <f>IF(AT471="","",IF(COUNTIF(AN471:AQ471,"No")&gt;0,"Has a No",IF(COUNTIF(AN471:AQ471,"Yes")=4,"All yes","Still checking")))</f>
        <v/>
      </c>
      <c r="BK471" s="22">
        <f>IF(AT471="","",IF(AND(BH471="New",NOT(ISNUMBER(AM471)),ISNUMBER(BG471)),IF(Pipeline!$M$14-INT(BG471)&gt;Pipeline!$M$15,"Reply due",""),""))</f>
        <v/>
      </c>
      <c r="BL471" s="22">
        <f>IF(AT471="","",IF(AND(ISNUMBER(AM471),ISNUMBER(BG471)),MAX(0,AM471-INT(BG471)),""))</f>
        <v/>
      </c>
      <c r="BM471" s="22">
        <f>IF(BI471=0,0,IF(AND(OR('Shift match'!$B$5="",ISNUMBER(SEARCH('Shift match'!$B$5,AY471))),OR('Shift match'!$B$6="",ISNUMBER(SEARCH('Shift match'!$B$6,BA471)))),1,0))</f>
        <v/>
      </c>
      <c r="BN471" s="22">
        <f>IF(BM471=1,SUM($BM$2:BM471),"")</f>
        <v/>
      </c>
      <c r="BO471" s="22">
        <f>IF(AT471="",0,IF(AX471="",0,IF(COUNTIF($AX$2:AX471,AX471)=1,1,0)))</f>
        <v/>
      </c>
      <c r="BP471" s="22">
        <f>IF(BO471=1,SUM($BO$2:BO471),"")</f>
        <v/>
      </c>
    </row>
    <row r="472">
      <c r="AK472" s="19" t="n"/>
      <c r="AL472" s="24" t="n"/>
      <c r="AM472" s="25" t="n"/>
      <c r="AN472" s="24" t="n"/>
      <c r="AO472" s="24" t="n"/>
      <c r="AP472" s="24" t="n"/>
      <c r="AQ472" s="24" t="n"/>
      <c r="AR472" s="24" t="n"/>
      <c r="AS472" s="19" t="n"/>
      <c r="AT472" s="22">
        <f>IFERROR(TRIM(INDEX($A472:$AJ472,MATCH(Lists!$L$2,$A$1:$AJ$1,0))&amp;""),"")</f>
        <v/>
      </c>
      <c r="AU472" s="22">
        <f>IF(AT472="","",IFERROR(TRIM(INDEX($A472:$AJ472,MATCH(Lists!$L$3,$A$1:$AJ$1,0))&amp;""),""))</f>
        <v/>
      </c>
      <c r="AV472" s="22">
        <f>IF(AT472="","",LOWER(IFERROR(TRIM(INDEX($A472:$AJ472,MATCH(Lists!$L$4,$A$1:$AJ$1,0))&amp;""),"")))</f>
        <v/>
      </c>
      <c r="AW472" s="22">
        <f>IF(AT472="","",IFERROR(TRIM(INDEX($A472:$AJ472,MATCH(Lists!$L$5,$A$1:$AJ$1,0))&amp;""),""))</f>
        <v/>
      </c>
      <c r="AX472" s="22">
        <f>IF(AT472="","",IFERROR(TRIM(INDEX($A472:$AJ472,MATCH(Lists!$L$6,$A$1:$AJ$1,0))&amp;""),""))</f>
        <v/>
      </c>
      <c r="AY472" s="22">
        <f>IF(AT472="","",IFERROR(TRIM(INDEX($A472:$AJ472,MATCH(Lists!$L$7,$A$1:$AJ$1,0))&amp;""),""))</f>
        <v/>
      </c>
      <c r="AZ472" s="22">
        <f>IF(AT472="","",IFERROR(TRIM(INDEX($A472:$AJ472,MATCH(Lists!$L$8,$A$1:$AJ$1,0))&amp;""),""))</f>
        <v/>
      </c>
      <c r="BA472" s="22">
        <f>IF(AT472="","",IFERROR(TRIM(INDEX($A472:$AJ472,MATCH(Lists!$L$9,$A$1:$AJ$1,0))&amp;""),""))</f>
        <v/>
      </c>
      <c r="BB472" s="22">
        <f>IF(AT472="","",IFERROR(TRIM(INDEX($A472:$AJ472,MATCH(Lists!$L$10,$A$1:$AJ$1,0))&amp;""),""))</f>
        <v/>
      </c>
      <c r="BC472" s="22">
        <f>IF(AT472="","",IFERROR(TRIM(INDEX($A472:$AJ472,MATCH(Lists!$L$11,$A$1:$AJ$1,0))&amp;""),""))</f>
        <v/>
      </c>
      <c r="BD472" s="22">
        <f>IF(AT472="","",IFERROR(TRIM(INDEX($A472:$AJ472,MATCH(Lists!$L$12,$A$1:$AJ$1,0))&amp;""),""))</f>
        <v/>
      </c>
      <c r="BE472" s="23">
        <f>IF(AT472="","",IFERROR(IF(TRIM(INDEX($A472:$AJ472,MATCH(Lists!$L$13,$A$1:$AJ$1,0))&amp;"")="","",IF(ISNUMBER(INDEX($A472:$AJ472,MATCH(Lists!$L$13,$A$1:$AJ$1,0))),INT(INDEX($A472:$AJ472,MATCH(Lists!$L$13,$A$1:$AJ$1,0))),DATE(VALUE(LEFT(INDEX($A472:$AJ472,MATCH(Lists!$L$13,$A$1:$AJ$1,0)),4)),VALUE(MID(INDEX($A472:$AJ472,MATCH(Lists!$L$13,$A$1:$AJ$1,0)),6,2)),VALUE(MID(INDEX($A472:$AJ472,MATCH(Lists!$L$13,$A$1:$AJ$1,0)),9,2))))),""))</f>
        <v/>
      </c>
      <c r="BF472" s="22">
        <f>IF(AT472="","",IFERROR(TRIM(INDEX($A472:$AJ472,MATCH(Lists!$L$14,$A$1:$AJ$1,0))&amp;""),""))</f>
        <v/>
      </c>
      <c r="BG472" s="23">
        <f>IF(AT472="","",IFERROR(IF(ISNUMBER(INDEX($A472:$AJ472,MATCH(Lists!$L$15,$A$1:$AJ$1,0))),INDEX($A472:$AJ472,MATCH(Lists!$L$15,$A$1:$AJ$1,0)),DATE(VALUE(LEFT(IFERROR(TRIM(INDEX($A472:$AJ472,MATCH(Lists!$L$15,$A$1:$AJ$1,0))&amp;""),""),4)),VALUE(MID(IFERROR(TRIM(INDEX($A472:$AJ472,MATCH(Lists!$L$15,$A$1:$AJ$1,0))&amp;""),""),6,2)),VALUE(MID(IFERROR(TRIM(INDEX($A472:$AJ472,MATCH(Lists!$L$15,$A$1:$AJ$1,0))&amp;""),""),9,2)))+TIME(VALUE(MID(IFERROR(TRIM(INDEX($A472:$AJ472,MATCH(Lists!$L$15,$A$1:$AJ$1,0))&amp;""),""),12,2)),VALUE(MID(IFERROR(TRIM(INDEX($A472:$AJ472,MATCH(Lists!$L$15,$A$1:$AJ$1,0))&amp;""),""),15,2)),VALUE(MID(IFERROR(TRIM(INDEX($A472:$AJ472,MATCH(Lists!$L$15,$A$1:$AJ$1,0))&amp;""),""),18,2)))),""))</f>
        <v/>
      </c>
      <c r="BH472" s="22">
        <f>IF(AT472="","",IF(AL472="","New",AL472))</f>
        <v/>
      </c>
      <c r="BI472" s="22">
        <f>IF(AT472="",0,IF(OR(BH472="Hired",BH472="Not now"),0,1))</f>
        <v/>
      </c>
      <c r="BJ472" s="22">
        <f>IF(AT472="","",IF(COUNTIF(AN472:AQ472,"No")&gt;0,"Has a No",IF(COUNTIF(AN472:AQ472,"Yes")=4,"All yes","Still checking")))</f>
        <v/>
      </c>
      <c r="BK472" s="22">
        <f>IF(AT472="","",IF(AND(BH472="New",NOT(ISNUMBER(AM472)),ISNUMBER(BG472)),IF(Pipeline!$M$14-INT(BG472)&gt;Pipeline!$M$15,"Reply due",""),""))</f>
        <v/>
      </c>
      <c r="BL472" s="22">
        <f>IF(AT472="","",IF(AND(ISNUMBER(AM472),ISNUMBER(BG472)),MAX(0,AM472-INT(BG472)),""))</f>
        <v/>
      </c>
      <c r="BM472" s="22">
        <f>IF(BI472=0,0,IF(AND(OR('Shift match'!$B$5="",ISNUMBER(SEARCH('Shift match'!$B$5,AY472))),OR('Shift match'!$B$6="",ISNUMBER(SEARCH('Shift match'!$B$6,BA472)))),1,0))</f>
        <v/>
      </c>
      <c r="BN472" s="22">
        <f>IF(BM472=1,SUM($BM$2:BM472),"")</f>
        <v/>
      </c>
      <c r="BO472" s="22">
        <f>IF(AT472="",0,IF(AX472="",0,IF(COUNTIF($AX$2:AX472,AX472)=1,1,0)))</f>
        <v/>
      </c>
      <c r="BP472" s="22">
        <f>IF(BO472=1,SUM($BO$2:BO472),"")</f>
        <v/>
      </c>
    </row>
    <row r="473">
      <c r="AK473" s="19" t="n"/>
      <c r="AL473" s="24" t="n"/>
      <c r="AM473" s="25" t="n"/>
      <c r="AN473" s="24" t="n"/>
      <c r="AO473" s="24" t="n"/>
      <c r="AP473" s="24" t="n"/>
      <c r="AQ473" s="24" t="n"/>
      <c r="AR473" s="24" t="n"/>
      <c r="AS473" s="19" t="n"/>
      <c r="AT473" s="22">
        <f>IFERROR(TRIM(INDEX($A473:$AJ473,MATCH(Lists!$L$2,$A$1:$AJ$1,0))&amp;""),"")</f>
        <v/>
      </c>
      <c r="AU473" s="22">
        <f>IF(AT473="","",IFERROR(TRIM(INDEX($A473:$AJ473,MATCH(Lists!$L$3,$A$1:$AJ$1,0))&amp;""),""))</f>
        <v/>
      </c>
      <c r="AV473" s="22">
        <f>IF(AT473="","",LOWER(IFERROR(TRIM(INDEX($A473:$AJ473,MATCH(Lists!$L$4,$A$1:$AJ$1,0))&amp;""),"")))</f>
        <v/>
      </c>
      <c r="AW473" s="22">
        <f>IF(AT473="","",IFERROR(TRIM(INDEX($A473:$AJ473,MATCH(Lists!$L$5,$A$1:$AJ$1,0))&amp;""),""))</f>
        <v/>
      </c>
      <c r="AX473" s="22">
        <f>IF(AT473="","",IFERROR(TRIM(INDEX($A473:$AJ473,MATCH(Lists!$L$6,$A$1:$AJ$1,0))&amp;""),""))</f>
        <v/>
      </c>
      <c r="AY473" s="22">
        <f>IF(AT473="","",IFERROR(TRIM(INDEX($A473:$AJ473,MATCH(Lists!$L$7,$A$1:$AJ$1,0))&amp;""),""))</f>
        <v/>
      </c>
      <c r="AZ473" s="22">
        <f>IF(AT473="","",IFERROR(TRIM(INDEX($A473:$AJ473,MATCH(Lists!$L$8,$A$1:$AJ$1,0))&amp;""),""))</f>
        <v/>
      </c>
      <c r="BA473" s="22">
        <f>IF(AT473="","",IFERROR(TRIM(INDEX($A473:$AJ473,MATCH(Lists!$L$9,$A$1:$AJ$1,0))&amp;""),""))</f>
        <v/>
      </c>
      <c r="BB473" s="22">
        <f>IF(AT473="","",IFERROR(TRIM(INDEX($A473:$AJ473,MATCH(Lists!$L$10,$A$1:$AJ$1,0))&amp;""),""))</f>
        <v/>
      </c>
      <c r="BC473" s="22">
        <f>IF(AT473="","",IFERROR(TRIM(INDEX($A473:$AJ473,MATCH(Lists!$L$11,$A$1:$AJ$1,0))&amp;""),""))</f>
        <v/>
      </c>
      <c r="BD473" s="22">
        <f>IF(AT473="","",IFERROR(TRIM(INDEX($A473:$AJ473,MATCH(Lists!$L$12,$A$1:$AJ$1,0))&amp;""),""))</f>
        <v/>
      </c>
      <c r="BE473" s="23">
        <f>IF(AT473="","",IFERROR(IF(TRIM(INDEX($A473:$AJ473,MATCH(Lists!$L$13,$A$1:$AJ$1,0))&amp;"")="","",IF(ISNUMBER(INDEX($A473:$AJ473,MATCH(Lists!$L$13,$A$1:$AJ$1,0))),INT(INDEX($A473:$AJ473,MATCH(Lists!$L$13,$A$1:$AJ$1,0))),DATE(VALUE(LEFT(INDEX($A473:$AJ473,MATCH(Lists!$L$13,$A$1:$AJ$1,0)),4)),VALUE(MID(INDEX($A473:$AJ473,MATCH(Lists!$L$13,$A$1:$AJ$1,0)),6,2)),VALUE(MID(INDEX($A473:$AJ473,MATCH(Lists!$L$13,$A$1:$AJ$1,0)),9,2))))),""))</f>
        <v/>
      </c>
      <c r="BF473" s="22">
        <f>IF(AT473="","",IFERROR(TRIM(INDEX($A473:$AJ473,MATCH(Lists!$L$14,$A$1:$AJ$1,0))&amp;""),""))</f>
        <v/>
      </c>
      <c r="BG473" s="23">
        <f>IF(AT473="","",IFERROR(IF(ISNUMBER(INDEX($A473:$AJ473,MATCH(Lists!$L$15,$A$1:$AJ$1,0))),INDEX($A473:$AJ473,MATCH(Lists!$L$15,$A$1:$AJ$1,0)),DATE(VALUE(LEFT(IFERROR(TRIM(INDEX($A473:$AJ473,MATCH(Lists!$L$15,$A$1:$AJ$1,0))&amp;""),""),4)),VALUE(MID(IFERROR(TRIM(INDEX($A473:$AJ473,MATCH(Lists!$L$15,$A$1:$AJ$1,0))&amp;""),""),6,2)),VALUE(MID(IFERROR(TRIM(INDEX($A473:$AJ473,MATCH(Lists!$L$15,$A$1:$AJ$1,0))&amp;""),""),9,2)))+TIME(VALUE(MID(IFERROR(TRIM(INDEX($A473:$AJ473,MATCH(Lists!$L$15,$A$1:$AJ$1,0))&amp;""),""),12,2)),VALUE(MID(IFERROR(TRIM(INDEX($A473:$AJ473,MATCH(Lists!$L$15,$A$1:$AJ$1,0))&amp;""),""),15,2)),VALUE(MID(IFERROR(TRIM(INDEX($A473:$AJ473,MATCH(Lists!$L$15,$A$1:$AJ$1,0))&amp;""),""),18,2)))),""))</f>
        <v/>
      </c>
      <c r="BH473" s="22">
        <f>IF(AT473="","",IF(AL473="","New",AL473))</f>
        <v/>
      </c>
      <c r="BI473" s="22">
        <f>IF(AT473="",0,IF(OR(BH473="Hired",BH473="Not now"),0,1))</f>
        <v/>
      </c>
      <c r="BJ473" s="22">
        <f>IF(AT473="","",IF(COUNTIF(AN473:AQ473,"No")&gt;0,"Has a No",IF(COUNTIF(AN473:AQ473,"Yes")=4,"All yes","Still checking")))</f>
        <v/>
      </c>
      <c r="BK473" s="22">
        <f>IF(AT473="","",IF(AND(BH473="New",NOT(ISNUMBER(AM473)),ISNUMBER(BG473)),IF(Pipeline!$M$14-INT(BG473)&gt;Pipeline!$M$15,"Reply due",""),""))</f>
        <v/>
      </c>
      <c r="BL473" s="22">
        <f>IF(AT473="","",IF(AND(ISNUMBER(AM473),ISNUMBER(BG473)),MAX(0,AM473-INT(BG473)),""))</f>
        <v/>
      </c>
      <c r="BM473" s="22">
        <f>IF(BI473=0,0,IF(AND(OR('Shift match'!$B$5="",ISNUMBER(SEARCH('Shift match'!$B$5,AY473))),OR('Shift match'!$B$6="",ISNUMBER(SEARCH('Shift match'!$B$6,BA473)))),1,0))</f>
        <v/>
      </c>
      <c r="BN473" s="22">
        <f>IF(BM473=1,SUM($BM$2:BM473),"")</f>
        <v/>
      </c>
      <c r="BO473" s="22">
        <f>IF(AT473="",0,IF(AX473="",0,IF(COUNTIF($AX$2:AX473,AX473)=1,1,0)))</f>
        <v/>
      </c>
      <c r="BP473" s="22">
        <f>IF(BO473=1,SUM($BO$2:BO473),"")</f>
        <v/>
      </c>
    </row>
    <row r="474">
      <c r="AK474" s="19" t="n"/>
      <c r="AL474" s="24" t="n"/>
      <c r="AM474" s="25" t="n"/>
      <c r="AN474" s="24" t="n"/>
      <c r="AO474" s="24" t="n"/>
      <c r="AP474" s="24" t="n"/>
      <c r="AQ474" s="24" t="n"/>
      <c r="AR474" s="24" t="n"/>
      <c r="AS474" s="19" t="n"/>
      <c r="AT474" s="22">
        <f>IFERROR(TRIM(INDEX($A474:$AJ474,MATCH(Lists!$L$2,$A$1:$AJ$1,0))&amp;""),"")</f>
        <v/>
      </c>
      <c r="AU474" s="22">
        <f>IF(AT474="","",IFERROR(TRIM(INDEX($A474:$AJ474,MATCH(Lists!$L$3,$A$1:$AJ$1,0))&amp;""),""))</f>
        <v/>
      </c>
      <c r="AV474" s="22">
        <f>IF(AT474="","",LOWER(IFERROR(TRIM(INDEX($A474:$AJ474,MATCH(Lists!$L$4,$A$1:$AJ$1,0))&amp;""),"")))</f>
        <v/>
      </c>
      <c r="AW474" s="22">
        <f>IF(AT474="","",IFERROR(TRIM(INDEX($A474:$AJ474,MATCH(Lists!$L$5,$A$1:$AJ$1,0))&amp;""),""))</f>
        <v/>
      </c>
      <c r="AX474" s="22">
        <f>IF(AT474="","",IFERROR(TRIM(INDEX($A474:$AJ474,MATCH(Lists!$L$6,$A$1:$AJ$1,0))&amp;""),""))</f>
        <v/>
      </c>
      <c r="AY474" s="22">
        <f>IF(AT474="","",IFERROR(TRIM(INDEX($A474:$AJ474,MATCH(Lists!$L$7,$A$1:$AJ$1,0))&amp;""),""))</f>
        <v/>
      </c>
      <c r="AZ474" s="22">
        <f>IF(AT474="","",IFERROR(TRIM(INDEX($A474:$AJ474,MATCH(Lists!$L$8,$A$1:$AJ$1,0))&amp;""),""))</f>
        <v/>
      </c>
      <c r="BA474" s="22">
        <f>IF(AT474="","",IFERROR(TRIM(INDEX($A474:$AJ474,MATCH(Lists!$L$9,$A$1:$AJ$1,0))&amp;""),""))</f>
        <v/>
      </c>
      <c r="BB474" s="22">
        <f>IF(AT474="","",IFERROR(TRIM(INDEX($A474:$AJ474,MATCH(Lists!$L$10,$A$1:$AJ$1,0))&amp;""),""))</f>
        <v/>
      </c>
      <c r="BC474" s="22">
        <f>IF(AT474="","",IFERROR(TRIM(INDEX($A474:$AJ474,MATCH(Lists!$L$11,$A$1:$AJ$1,0))&amp;""),""))</f>
        <v/>
      </c>
      <c r="BD474" s="22">
        <f>IF(AT474="","",IFERROR(TRIM(INDEX($A474:$AJ474,MATCH(Lists!$L$12,$A$1:$AJ$1,0))&amp;""),""))</f>
        <v/>
      </c>
      <c r="BE474" s="23">
        <f>IF(AT474="","",IFERROR(IF(TRIM(INDEX($A474:$AJ474,MATCH(Lists!$L$13,$A$1:$AJ$1,0))&amp;"")="","",IF(ISNUMBER(INDEX($A474:$AJ474,MATCH(Lists!$L$13,$A$1:$AJ$1,0))),INT(INDEX($A474:$AJ474,MATCH(Lists!$L$13,$A$1:$AJ$1,0))),DATE(VALUE(LEFT(INDEX($A474:$AJ474,MATCH(Lists!$L$13,$A$1:$AJ$1,0)),4)),VALUE(MID(INDEX($A474:$AJ474,MATCH(Lists!$L$13,$A$1:$AJ$1,0)),6,2)),VALUE(MID(INDEX($A474:$AJ474,MATCH(Lists!$L$13,$A$1:$AJ$1,0)),9,2))))),""))</f>
        <v/>
      </c>
      <c r="BF474" s="22">
        <f>IF(AT474="","",IFERROR(TRIM(INDEX($A474:$AJ474,MATCH(Lists!$L$14,$A$1:$AJ$1,0))&amp;""),""))</f>
        <v/>
      </c>
      <c r="BG474" s="23">
        <f>IF(AT474="","",IFERROR(IF(ISNUMBER(INDEX($A474:$AJ474,MATCH(Lists!$L$15,$A$1:$AJ$1,0))),INDEX($A474:$AJ474,MATCH(Lists!$L$15,$A$1:$AJ$1,0)),DATE(VALUE(LEFT(IFERROR(TRIM(INDEX($A474:$AJ474,MATCH(Lists!$L$15,$A$1:$AJ$1,0))&amp;""),""),4)),VALUE(MID(IFERROR(TRIM(INDEX($A474:$AJ474,MATCH(Lists!$L$15,$A$1:$AJ$1,0))&amp;""),""),6,2)),VALUE(MID(IFERROR(TRIM(INDEX($A474:$AJ474,MATCH(Lists!$L$15,$A$1:$AJ$1,0))&amp;""),""),9,2)))+TIME(VALUE(MID(IFERROR(TRIM(INDEX($A474:$AJ474,MATCH(Lists!$L$15,$A$1:$AJ$1,0))&amp;""),""),12,2)),VALUE(MID(IFERROR(TRIM(INDEX($A474:$AJ474,MATCH(Lists!$L$15,$A$1:$AJ$1,0))&amp;""),""),15,2)),VALUE(MID(IFERROR(TRIM(INDEX($A474:$AJ474,MATCH(Lists!$L$15,$A$1:$AJ$1,0))&amp;""),""),18,2)))),""))</f>
        <v/>
      </c>
      <c r="BH474" s="22">
        <f>IF(AT474="","",IF(AL474="","New",AL474))</f>
        <v/>
      </c>
      <c r="BI474" s="22">
        <f>IF(AT474="",0,IF(OR(BH474="Hired",BH474="Not now"),0,1))</f>
        <v/>
      </c>
      <c r="BJ474" s="22">
        <f>IF(AT474="","",IF(COUNTIF(AN474:AQ474,"No")&gt;0,"Has a No",IF(COUNTIF(AN474:AQ474,"Yes")=4,"All yes","Still checking")))</f>
        <v/>
      </c>
      <c r="BK474" s="22">
        <f>IF(AT474="","",IF(AND(BH474="New",NOT(ISNUMBER(AM474)),ISNUMBER(BG474)),IF(Pipeline!$M$14-INT(BG474)&gt;Pipeline!$M$15,"Reply due",""),""))</f>
        <v/>
      </c>
      <c r="BL474" s="22">
        <f>IF(AT474="","",IF(AND(ISNUMBER(AM474),ISNUMBER(BG474)),MAX(0,AM474-INT(BG474)),""))</f>
        <v/>
      </c>
      <c r="BM474" s="22">
        <f>IF(BI474=0,0,IF(AND(OR('Shift match'!$B$5="",ISNUMBER(SEARCH('Shift match'!$B$5,AY474))),OR('Shift match'!$B$6="",ISNUMBER(SEARCH('Shift match'!$B$6,BA474)))),1,0))</f>
        <v/>
      </c>
      <c r="BN474" s="22">
        <f>IF(BM474=1,SUM($BM$2:BM474),"")</f>
        <v/>
      </c>
      <c r="BO474" s="22">
        <f>IF(AT474="",0,IF(AX474="",0,IF(COUNTIF($AX$2:AX474,AX474)=1,1,0)))</f>
        <v/>
      </c>
      <c r="BP474" s="22">
        <f>IF(BO474=1,SUM($BO$2:BO474),"")</f>
        <v/>
      </c>
    </row>
    <row r="475">
      <c r="AK475" s="19" t="n"/>
      <c r="AL475" s="24" t="n"/>
      <c r="AM475" s="25" t="n"/>
      <c r="AN475" s="24" t="n"/>
      <c r="AO475" s="24" t="n"/>
      <c r="AP475" s="24" t="n"/>
      <c r="AQ475" s="24" t="n"/>
      <c r="AR475" s="24" t="n"/>
      <c r="AS475" s="19" t="n"/>
      <c r="AT475" s="22">
        <f>IFERROR(TRIM(INDEX($A475:$AJ475,MATCH(Lists!$L$2,$A$1:$AJ$1,0))&amp;""),"")</f>
        <v/>
      </c>
      <c r="AU475" s="22">
        <f>IF(AT475="","",IFERROR(TRIM(INDEX($A475:$AJ475,MATCH(Lists!$L$3,$A$1:$AJ$1,0))&amp;""),""))</f>
        <v/>
      </c>
      <c r="AV475" s="22">
        <f>IF(AT475="","",LOWER(IFERROR(TRIM(INDEX($A475:$AJ475,MATCH(Lists!$L$4,$A$1:$AJ$1,0))&amp;""),"")))</f>
        <v/>
      </c>
      <c r="AW475" s="22">
        <f>IF(AT475="","",IFERROR(TRIM(INDEX($A475:$AJ475,MATCH(Lists!$L$5,$A$1:$AJ$1,0))&amp;""),""))</f>
        <v/>
      </c>
      <c r="AX475" s="22">
        <f>IF(AT475="","",IFERROR(TRIM(INDEX($A475:$AJ475,MATCH(Lists!$L$6,$A$1:$AJ$1,0))&amp;""),""))</f>
        <v/>
      </c>
      <c r="AY475" s="22">
        <f>IF(AT475="","",IFERROR(TRIM(INDEX($A475:$AJ475,MATCH(Lists!$L$7,$A$1:$AJ$1,0))&amp;""),""))</f>
        <v/>
      </c>
      <c r="AZ475" s="22">
        <f>IF(AT475="","",IFERROR(TRIM(INDEX($A475:$AJ475,MATCH(Lists!$L$8,$A$1:$AJ$1,0))&amp;""),""))</f>
        <v/>
      </c>
      <c r="BA475" s="22">
        <f>IF(AT475="","",IFERROR(TRIM(INDEX($A475:$AJ475,MATCH(Lists!$L$9,$A$1:$AJ$1,0))&amp;""),""))</f>
        <v/>
      </c>
      <c r="BB475" s="22">
        <f>IF(AT475="","",IFERROR(TRIM(INDEX($A475:$AJ475,MATCH(Lists!$L$10,$A$1:$AJ$1,0))&amp;""),""))</f>
        <v/>
      </c>
      <c r="BC475" s="22">
        <f>IF(AT475="","",IFERROR(TRIM(INDEX($A475:$AJ475,MATCH(Lists!$L$11,$A$1:$AJ$1,0))&amp;""),""))</f>
        <v/>
      </c>
      <c r="BD475" s="22">
        <f>IF(AT475="","",IFERROR(TRIM(INDEX($A475:$AJ475,MATCH(Lists!$L$12,$A$1:$AJ$1,0))&amp;""),""))</f>
        <v/>
      </c>
      <c r="BE475" s="23">
        <f>IF(AT475="","",IFERROR(IF(TRIM(INDEX($A475:$AJ475,MATCH(Lists!$L$13,$A$1:$AJ$1,0))&amp;"")="","",IF(ISNUMBER(INDEX($A475:$AJ475,MATCH(Lists!$L$13,$A$1:$AJ$1,0))),INT(INDEX($A475:$AJ475,MATCH(Lists!$L$13,$A$1:$AJ$1,0))),DATE(VALUE(LEFT(INDEX($A475:$AJ475,MATCH(Lists!$L$13,$A$1:$AJ$1,0)),4)),VALUE(MID(INDEX($A475:$AJ475,MATCH(Lists!$L$13,$A$1:$AJ$1,0)),6,2)),VALUE(MID(INDEX($A475:$AJ475,MATCH(Lists!$L$13,$A$1:$AJ$1,0)),9,2))))),""))</f>
        <v/>
      </c>
      <c r="BF475" s="22">
        <f>IF(AT475="","",IFERROR(TRIM(INDEX($A475:$AJ475,MATCH(Lists!$L$14,$A$1:$AJ$1,0))&amp;""),""))</f>
        <v/>
      </c>
      <c r="BG475" s="23">
        <f>IF(AT475="","",IFERROR(IF(ISNUMBER(INDEX($A475:$AJ475,MATCH(Lists!$L$15,$A$1:$AJ$1,0))),INDEX($A475:$AJ475,MATCH(Lists!$L$15,$A$1:$AJ$1,0)),DATE(VALUE(LEFT(IFERROR(TRIM(INDEX($A475:$AJ475,MATCH(Lists!$L$15,$A$1:$AJ$1,0))&amp;""),""),4)),VALUE(MID(IFERROR(TRIM(INDEX($A475:$AJ475,MATCH(Lists!$L$15,$A$1:$AJ$1,0))&amp;""),""),6,2)),VALUE(MID(IFERROR(TRIM(INDEX($A475:$AJ475,MATCH(Lists!$L$15,$A$1:$AJ$1,0))&amp;""),""),9,2)))+TIME(VALUE(MID(IFERROR(TRIM(INDEX($A475:$AJ475,MATCH(Lists!$L$15,$A$1:$AJ$1,0))&amp;""),""),12,2)),VALUE(MID(IFERROR(TRIM(INDEX($A475:$AJ475,MATCH(Lists!$L$15,$A$1:$AJ$1,0))&amp;""),""),15,2)),VALUE(MID(IFERROR(TRIM(INDEX($A475:$AJ475,MATCH(Lists!$L$15,$A$1:$AJ$1,0))&amp;""),""),18,2)))),""))</f>
        <v/>
      </c>
      <c r="BH475" s="22">
        <f>IF(AT475="","",IF(AL475="","New",AL475))</f>
        <v/>
      </c>
      <c r="BI475" s="22">
        <f>IF(AT475="",0,IF(OR(BH475="Hired",BH475="Not now"),0,1))</f>
        <v/>
      </c>
      <c r="BJ475" s="22">
        <f>IF(AT475="","",IF(COUNTIF(AN475:AQ475,"No")&gt;0,"Has a No",IF(COUNTIF(AN475:AQ475,"Yes")=4,"All yes","Still checking")))</f>
        <v/>
      </c>
      <c r="BK475" s="22">
        <f>IF(AT475="","",IF(AND(BH475="New",NOT(ISNUMBER(AM475)),ISNUMBER(BG475)),IF(Pipeline!$M$14-INT(BG475)&gt;Pipeline!$M$15,"Reply due",""),""))</f>
        <v/>
      </c>
      <c r="BL475" s="22">
        <f>IF(AT475="","",IF(AND(ISNUMBER(AM475),ISNUMBER(BG475)),MAX(0,AM475-INT(BG475)),""))</f>
        <v/>
      </c>
      <c r="BM475" s="22">
        <f>IF(BI475=0,0,IF(AND(OR('Shift match'!$B$5="",ISNUMBER(SEARCH('Shift match'!$B$5,AY475))),OR('Shift match'!$B$6="",ISNUMBER(SEARCH('Shift match'!$B$6,BA475)))),1,0))</f>
        <v/>
      </c>
      <c r="BN475" s="22">
        <f>IF(BM475=1,SUM($BM$2:BM475),"")</f>
        <v/>
      </c>
      <c r="BO475" s="22">
        <f>IF(AT475="",0,IF(AX475="",0,IF(COUNTIF($AX$2:AX475,AX475)=1,1,0)))</f>
        <v/>
      </c>
      <c r="BP475" s="22">
        <f>IF(BO475=1,SUM($BO$2:BO475),"")</f>
        <v/>
      </c>
    </row>
    <row r="476">
      <c r="AK476" s="19" t="n"/>
      <c r="AL476" s="24" t="n"/>
      <c r="AM476" s="25" t="n"/>
      <c r="AN476" s="24" t="n"/>
      <c r="AO476" s="24" t="n"/>
      <c r="AP476" s="24" t="n"/>
      <c r="AQ476" s="24" t="n"/>
      <c r="AR476" s="24" t="n"/>
      <c r="AS476" s="19" t="n"/>
      <c r="AT476" s="22">
        <f>IFERROR(TRIM(INDEX($A476:$AJ476,MATCH(Lists!$L$2,$A$1:$AJ$1,0))&amp;""),"")</f>
        <v/>
      </c>
      <c r="AU476" s="22">
        <f>IF(AT476="","",IFERROR(TRIM(INDEX($A476:$AJ476,MATCH(Lists!$L$3,$A$1:$AJ$1,0))&amp;""),""))</f>
        <v/>
      </c>
      <c r="AV476" s="22">
        <f>IF(AT476="","",LOWER(IFERROR(TRIM(INDEX($A476:$AJ476,MATCH(Lists!$L$4,$A$1:$AJ$1,0))&amp;""),"")))</f>
        <v/>
      </c>
      <c r="AW476" s="22">
        <f>IF(AT476="","",IFERROR(TRIM(INDEX($A476:$AJ476,MATCH(Lists!$L$5,$A$1:$AJ$1,0))&amp;""),""))</f>
        <v/>
      </c>
      <c r="AX476" s="22">
        <f>IF(AT476="","",IFERROR(TRIM(INDEX($A476:$AJ476,MATCH(Lists!$L$6,$A$1:$AJ$1,0))&amp;""),""))</f>
        <v/>
      </c>
      <c r="AY476" s="22">
        <f>IF(AT476="","",IFERROR(TRIM(INDEX($A476:$AJ476,MATCH(Lists!$L$7,$A$1:$AJ$1,0))&amp;""),""))</f>
        <v/>
      </c>
      <c r="AZ476" s="22">
        <f>IF(AT476="","",IFERROR(TRIM(INDEX($A476:$AJ476,MATCH(Lists!$L$8,$A$1:$AJ$1,0))&amp;""),""))</f>
        <v/>
      </c>
      <c r="BA476" s="22">
        <f>IF(AT476="","",IFERROR(TRIM(INDEX($A476:$AJ476,MATCH(Lists!$L$9,$A$1:$AJ$1,0))&amp;""),""))</f>
        <v/>
      </c>
      <c r="BB476" s="22">
        <f>IF(AT476="","",IFERROR(TRIM(INDEX($A476:$AJ476,MATCH(Lists!$L$10,$A$1:$AJ$1,0))&amp;""),""))</f>
        <v/>
      </c>
      <c r="BC476" s="22">
        <f>IF(AT476="","",IFERROR(TRIM(INDEX($A476:$AJ476,MATCH(Lists!$L$11,$A$1:$AJ$1,0))&amp;""),""))</f>
        <v/>
      </c>
      <c r="BD476" s="22">
        <f>IF(AT476="","",IFERROR(TRIM(INDEX($A476:$AJ476,MATCH(Lists!$L$12,$A$1:$AJ$1,0))&amp;""),""))</f>
        <v/>
      </c>
      <c r="BE476" s="23">
        <f>IF(AT476="","",IFERROR(IF(TRIM(INDEX($A476:$AJ476,MATCH(Lists!$L$13,$A$1:$AJ$1,0))&amp;"")="","",IF(ISNUMBER(INDEX($A476:$AJ476,MATCH(Lists!$L$13,$A$1:$AJ$1,0))),INT(INDEX($A476:$AJ476,MATCH(Lists!$L$13,$A$1:$AJ$1,0))),DATE(VALUE(LEFT(INDEX($A476:$AJ476,MATCH(Lists!$L$13,$A$1:$AJ$1,0)),4)),VALUE(MID(INDEX($A476:$AJ476,MATCH(Lists!$L$13,$A$1:$AJ$1,0)),6,2)),VALUE(MID(INDEX($A476:$AJ476,MATCH(Lists!$L$13,$A$1:$AJ$1,0)),9,2))))),""))</f>
        <v/>
      </c>
      <c r="BF476" s="22">
        <f>IF(AT476="","",IFERROR(TRIM(INDEX($A476:$AJ476,MATCH(Lists!$L$14,$A$1:$AJ$1,0))&amp;""),""))</f>
        <v/>
      </c>
      <c r="BG476" s="23">
        <f>IF(AT476="","",IFERROR(IF(ISNUMBER(INDEX($A476:$AJ476,MATCH(Lists!$L$15,$A$1:$AJ$1,0))),INDEX($A476:$AJ476,MATCH(Lists!$L$15,$A$1:$AJ$1,0)),DATE(VALUE(LEFT(IFERROR(TRIM(INDEX($A476:$AJ476,MATCH(Lists!$L$15,$A$1:$AJ$1,0))&amp;""),""),4)),VALUE(MID(IFERROR(TRIM(INDEX($A476:$AJ476,MATCH(Lists!$L$15,$A$1:$AJ$1,0))&amp;""),""),6,2)),VALUE(MID(IFERROR(TRIM(INDEX($A476:$AJ476,MATCH(Lists!$L$15,$A$1:$AJ$1,0))&amp;""),""),9,2)))+TIME(VALUE(MID(IFERROR(TRIM(INDEX($A476:$AJ476,MATCH(Lists!$L$15,$A$1:$AJ$1,0))&amp;""),""),12,2)),VALUE(MID(IFERROR(TRIM(INDEX($A476:$AJ476,MATCH(Lists!$L$15,$A$1:$AJ$1,0))&amp;""),""),15,2)),VALUE(MID(IFERROR(TRIM(INDEX($A476:$AJ476,MATCH(Lists!$L$15,$A$1:$AJ$1,0))&amp;""),""),18,2)))),""))</f>
        <v/>
      </c>
      <c r="BH476" s="22">
        <f>IF(AT476="","",IF(AL476="","New",AL476))</f>
        <v/>
      </c>
      <c r="BI476" s="22">
        <f>IF(AT476="",0,IF(OR(BH476="Hired",BH476="Not now"),0,1))</f>
        <v/>
      </c>
      <c r="BJ476" s="22">
        <f>IF(AT476="","",IF(COUNTIF(AN476:AQ476,"No")&gt;0,"Has a No",IF(COUNTIF(AN476:AQ476,"Yes")=4,"All yes","Still checking")))</f>
        <v/>
      </c>
      <c r="BK476" s="22">
        <f>IF(AT476="","",IF(AND(BH476="New",NOT(ISNUMBER(AM476)),ISNUMBER(BG476)),IF(Pipeline!$M$14-INT(BG476)&gt;Pipeline!$M$15,"Reply due",""),""))</f>
        <v/>
      </c>
      <c r="BL476" s="22">
        <f>IF(AT476="","",IF(AND(ISNUMBER(AM476),ISNUMBER(BG476)),MAX(0,AM476-INT(BG476)),""))</f>
        <v/>
      </c>
      <c r="BM476" s="22">
        <f>IF(BI476=0,0,IF(AND(OR('Shift match'!$B$5="",ISNUMBER(SEARCH('Shift match'!$B$5,AY476))),OR('Shift match'!$B$6="",ISNUMBER(SEARCH('Shift match'!$B$6,BA476)))),1,0))</f>
        <v/>
      </c>
      <c r="BN476" s="22">
        <f>IF(BM476=1,SUM($BM$2:BM476),"")</f>
        <v/>
      </c>
      <c r="BO476" s="22">
        <f>IF(AT476="",0,IF(AX476="",0,IF(COUNTIF($AX$2:AX476,AX476)=1,1,0)))</f>
        <v/>
      </c>
      <c r="BP476" s="22">
        <f>IF(BO476=1,SUM($BO$2:BO476),"")</f>
        <v/>
      </c>
    </row>
    <row r="477">
      <c r="AK477" s="19" t="n"/>
      <c r="AL477" s="24" t="n"/>
      <c r="AM477" s="25" t="n"/>
      <c r="AN477" s="24" t="n"/>
      <c r="AO477" s="24" t="n"/>
      <c r="AP477" s="24" t="n"/>
      <c r="AQ477" s="24" t="n"/>
      <c r="AR477" s="24" t="n"/>
      <c r="AS477" s="19" t="n"/>
      <c r="AT477" s="22">
        <f>IFERROR(TRIM(INDEX($A477:$AJ477,MATCH(Lists!$L$2,$A$1:$AJ$1,0))&amp;""),"")</f>
        <v/>
      </c>
      <c r="AU477" s="22">
        <f>IF(AT477="","",IFERROR(TRIM(INDEX($A477:$AJ477,MATCH(Lists!$L$3,$A$1:$AJ$1,0))&amp;""),""))</f>
        <v/>
      </c>
      <c r="AV477" s="22">
        <f>IF(AT477="","",LOWER(IFERROR(TRIM(INDEX($A477:$AJ477,MATCH(Lists!$L$4,$A$1:$AJ$1,0))&amp;""),"")))</f>
        <v/>
      </c>
      <c r="AW477" s="22">
        <f>IF(AT477="","",IFERROR(TRIM(INDEX($A477:$AJ477,MATCH(Lists!$L$5,$A$1:$AJ$1,0))&amp;""),""))</f>
        <v/>
      </c>
      <c r="AX477" s="22">
        <f>IF(AT477="","",IFERROR(TRIM(INDEX($A477:$AJ477,MATCH(Lists!$L$6,$A$1:$AJ$1,0))&amp;""),""))</f>
        <v/>
      </c>
      <c r="AY477" s="22">
        <f>IF(AT477="","",IFERROR(TRIM(INDEX($A477:$AJ477,MATCH(Lists!$L$7,$A$1:$AJ$1,0))&amp;""),""))</f>
        <v/>
      </c>
      <c r="AZ477" s="22">
        <f>IF(AT477="","",IFERROR(TRIM(INDEX($A477:$AJ477,MATCH(Lists!$L$8,$A$1:$AJ$1,0))&amp;""),""))</f>
        <v/>
      </c>
      <c r="BA477" s="22">
        <f>IF(AT477="","",IFERROR(TRIM(INDEX($A477:$AJ477,MATCH(Lists!$L$9,$A$1:$AJ$1,0))&amp;""),""))</f>
        <v/>
      </c>
      <c r="BB477" s="22">
        <f>IF(AT477="","",IFERROR(TRIM(INDEX($A477:$AJ477,MATCH(Lists!$L$10,$A$1:$AJ$1,0))&amp;""),""))</f>
        <v/>
      </c>
      <c r="BC477" s="22">
        <f>IF(AT477="","",IFERROR(TRIM(INDEX($A477:$AJ477,MATCH(Lists!$L$11,$A$1:$AJ$1,0))&amp;""),""))</f>
        <v/>
      </c>
      <c r="BD477" s="22">
        <f>IF(AT477="","",IFERROR(TRIM(INDEX($A477:$AJ477,MATCH(Lists!$L$12,$A$1:$AJ$1,0))&amp;""),""))</f>
        <v/>
      </c>
      <c r="BE477" s="23">
        <f>IF(AT477="","",IFERROR(IF(TRIM(INDEX($A477:$AJ477,MATCH(Lists!$L$13,$A$1:$AJ$1,0))&amp;"")="","",IF(ISNUMBER(INDEX($A477:$AJ477,MATCH(Lists!$L$13,$A$1:$AJ$1,0))),INT(INDEX($A477:$AJ477,MATCH(Lists!$L$13,$A$1:$AJ$1,0))),DATE(VALUE(LEFT(INDEX($A477:$AJ477,MATCH(Lists!$L$13,$A$1:$AJ$1,0)),4)),VALUE(MID(INDEX($A477:$AJ477,MATCH(Lists!$L$13,$A$1:$AJ$1,0)),6,2)),VALUE(MID(INDEX($A477:$AJ477,MATCH(Lists!$L$13,$A$1:$AJ$1,0)),9,2))))),""))</f>
        <v/>
      </c>
      <c r="BF477" s="22">
        <f>IF(AT477="","",IFERROR(TRIM(INDEX($A477:$AJ477,MATCH(Lists!$L$14,$A$1:$AJ$1,0))&amp;""),""))</f>
        <v/>
      </c>
      <c r="BG477" s="23">
        <f>IF(AT477="","",IFERROR(IF(ISNUMBER(INDEX($A477:$AJ477,MATCH(Lists!$L$15,$A$1:$AJ$1,0))),INDEX($A477:$AJ477,MATCH(Lists!$L$15,$A$1:$AJ$1,0)),DATE(VALUE(LEFT(IFERROR(TRIM(INDEX($A477:$AJ477,MATCH(Lists!$L$15,$A$1:$AJ$1,0))&amp;""),""),4)),VALUE(MID(IFERROR(TRIM(INDEX($A477:$AJ477,MATCH(Lists!$L$15,$A$1:$AJ$1,0))&amp;""),""),6,2)),VALUE(MID(IFERROR(TRIM(INDEX($A477:$AJ477,MATCH(Lists!$L$15,$A$1:$AJ$1,0))&amp;""),""),9,2)))+TIME(VALUE(MID(IFERROR(TRIM(INDEX($A477:$AJ477,MATCH(Lists!$L$15,$A$1:$AJ$1,0))&amp;""),""),12,2)),VALUE(MID(IFERROR(TRIM(INDEX($A477:$AJ477,MATCH(Lists!$L$15,$A$1:$AJ$1,0))&amp;""),""),15,2)),VALUE(MID(IFERROR(TRIM(INDEX($A477:$AJ477,MATCH(Lists!$L$15,$A$1:$AJ$1,0))&amp;""),""),18,2)))),""))</f>
        <v/>
      </c>
      <c r="BH477" s="22">
        <f>IF(AT477="","",IF(AL477="","New",AL477))</f>
        <v/>
      </c>
      <c r="BI477" s="22">
        <f>IF(AT477="",0,IF(OR(BH477="Hired",BH477="Not now"),0,1))</f>
        <v/>
      </c>
      <c r="BJ477" s="22">
        <f>IF(AT477="","",IF(COUNTIF(AN477:AQ477,"No")&gt;0,"Has a No",IF(COUNTIF(AN477:AQ477,"Yes")=4,"All yes","Still checking")))</f>
        <v/>
      </c>
      <c r="BK477" s="22">
        <f>IF(AT477="","",IF(AND(BH477="New",NOT(ISNUMBER(AM477)),ISNUMBER(BG477)),IF(Pipeline!$M$14-INT(BG477)&gt;Pipeline!$M$15,"Reply due",""),""))</f>
        <v/>
      </c>
      <c r="BL477" s="22">
        <f>IF(AT477="","",IF(AND(ISNUMBER(AM477),ISNUMBER(BG477)),MAX(0,AM477-INT(BG477)),""))</f>
        <v/>
      </c>
      <c r="BM477" s="22">
        <f>IF(BI477=0,0,IF(AND(OR('Shift match'!$B$5="",ISNUMBER(SEARCH('Shift match'!$B$5,AY477))),OR('Shift match'!$B$6="",ISNUMBER(SEARCH('Shift match'!$B$6,BA477)))),1,0))</f>
        <v/>
      </c>
      <c r="BN477" s="22">
        <f>IF(BM477=1,SUM($BM$2:BM477),"")</f>
        <v/>
      </c>
      <c r="BO477" s="22">
        <f>IF(AT477="",0,IF(AX477="",0,IF(COUNTIF($AX$2:AX477,AX477)=1,1,0)))</f>
        <v/>
      </c>
      <c r="BP477" s="22">
        <f>IF(BO477=1,SUM($BO$2:BO477),"")</f>
        <v/>
      </c>
    </row>
    <row r="478">
      <c r="AK478" s="19" t="n"/>
      <c r="AL478" s="24" t="n"/>
      <c r="AM478" s="25" t="n"/>
      <c r="AN478" s="24" t="n"/>
      <c r="AO478" s="24" t="n"/>
      <c r="AP478" s="24" t="n"/>
      <c r="AQ478" s="24" t="n"/>
      <c r="AR478" s="24" t="n"/>
      <c r="AS478" s="19" t="n"/>
      <c r="AT478" s="22">
        <f>IFERROR(TRIM(INDEX($A478:$AJ478,MATCH(Lists!$L$2,$A$1:$AJ$1,0))&amp;""),"")</f>
        <v/>
      </c>
      <c r="AU478" s="22">
        <f>IF(AT478="","",IFERROR(TRIM(INDEX($A478:$AJ478,MATCH(Lists!$L$3,$A$1:$AJ$1,0))&amp;""),""))</f>
        <v/>
      </c>
      <c r="AV478" s="22">
        <f>IF(AT478="","",LOWER(IFERROR(TRIM(INDEX($A478:$AJ478,MATCH(Lists!$L$4,$A$1:$AJ$1,0))&amp;""),"")))</f>
        <v/>
      </c>
      <c r="AW478" s="22">
        <f>IF(AT478="","",IFERROR(TRIM(INDEX($A478:$AJ478,MATCH(Lists!$L$5,$A$1:$AJ$1,0))&amp;""),""))</f>
        <v/>
      </c>
      <c r="AX478" s="22">
        <f>IF(AT478="","",IFERROR(TRIM(INDEX($A478:$AJ478,MATCH(Lists!$L$6,$A$1:$AJ$1,0))&amp;""),""))</f>
        <v/>
      </c>
      <c r="AY478" s="22">
        <f>IF(AT478="","",IFERROR(TRIM(INDEX($A478:$AJ478,MATCH(Lists!$L$7,$A$1:$AJ$1,0))&amp;""),""))</f>
        <v/>
      </c>
      <c r="AZ478" s="22">
        <f>IF(AT478="","",IFERROR(TRIM(INDEX($A478:$AJ478,MATCH(Lists!$L$8,$A$1:$AJ$1,0))&amp;""),""))</f>
        <v/>
      </c>
      <c r="BA478" s="22">
        <f>IF(AT478="","",IFERROR(TRIM(INDEX($A478:$AJ478,MATCH(Lists!$L$9,$A$1:$AJ$1,0))&amp;""),""))</f>
        <v/>
      </c>
      <c r="BB478" s="22">
        <f>IF(AT478="","",IFERROR(TRIM(INDEX($A478:$AJ478,MATCH(Lists!$L$10,$A$1:$AJ$1,0))&amp;""),""))</f>
        <v/>
      </c>
      <c r="BC478" s="22">
        <f>IF(AT478="","",IFERROR(TRIM(INDEX($A478:$AJ478,MATCH(Lists!$L$11,$A$1:$AJ$1,0))&amp;""),""))</f>
        <v/>
      </c>
      <c r="BD478" s="22">
        <f>IF(AT478="","",IFERROR(TRIM(INDEX($A478:$AJ478,MATCH(Lists!$L$12,$A$1:$AJ$1,0))&amp;""),""))</f>
        <v/>
      </c>
      <c r="BE478" s="23">
        <f>IF(AT478="","",IFERROR(IF(TRIM(INDEX($A478:$AJ478,MATCH(Lists!$L$13,$A$1:$AJ$1,0))&amp;"")="","",IF(ISNUMBER(INDEX($A478:$AJ478,MATCH(Lists!$L$13,$A$1:$AJ$1,0))),INT(INDEX($A478:$AJ478,MATCH(Lists!$L$13,$A$1:$AJ$1,0))),DATE(VALUE(LEFT(INDEX($A478:$AJ478,MATCH(Lists!$L$13,$A$1:$AJ$1,0)),4)),VALUE(MID(INDEX($A478:$AJ478,MATCH(Lists!$L$13,$A$1:$AJ$1,0)),6,2)),VALUE(MID(INDEX($A478:$AJ478,MATCH(Lists!$L$13,$A$1:$AJ$1,0)),9,2))))),""))</f>
        <v/>
      </c>
      <c r="BF478" s="22">
        <f>IF(AT478="","",IFERROR(TRIM(INDEX($A478:$AJ478,MATCH(Lists!$L$14,$A$1:$AJ$1,0))&amp;""),""))</f>
        <v/>
      </c>
      <c r="BG478" s="23">
        <f>IF(AT478="","",IFERROR(IF(ISNUMBER(INDEX($A478:$AJ478,MATCH(Lists!$L$15,$A$1:$AJ$1,0))),INDEX($A478:$AJ478,MATCH(Lists!$L$15,$A$1:$AJ$1,0)),DATE(VALUE(LEFT(IFERROR(TRIM(INDEX($A478:$AJ478,MATCH(Lists!$L$15,$A$1:$AJ$1,0))&amp;""),""),4)),VALUE(MID(IFERROR(TRIM(INDEX($A478:$AJ478,MATCH(Lists!$L$15,$A$1:$AJ$1,0))&amp;""),""),6,2)),VALUE(MID(IFERROR(TRIM(INDEX($A478:$AJ478,MATCH(Lists!$L$15,$A$1:$AJ$1,0))&amp;""),""),9,2)))+TIME(VALUE(MID(IFERROR(TRIM(INDEX($A478:$AJ478,MATCH(Lists!$L$15,$A$1:$AJ$1,0))&amp;""),""),12,2)),VALUE(MID(IFERROR(TRIM(INDEX($A478:$AJ478,MATCH(Lists!$L$15,$A$1:$AJ$1,0))&amp;""),""),15,2)),VALUE(MID(IFERROR(TRIM(INDEX($A478:$AJ478,MATCH(Lists!$L$15,$A$1:$AJ$1,0))&amp;""),""),18,2)))),""))</f>
        <v/>
      </c>
      <c r="BH478" s="22">
        <f>IF(AT478="","",IF(AL478="","New",AL478))</f>
        <v/>
      </c>
      <c r="BI478" s="22">
        <f>IF(AT478="",0,IF(OR(BH478="Hired",BH478="Not now"),0,1))</f>
        <v/>
      </c>
      <c r="BJ478" s="22">
        <f>IF(AT478="","",IF(COUNTIF(AN478:AQ478,"No")&gt;0,"Has a No",IF(COUNTIF(AN478:AQ478,"Yes")=4,"All yes","Still checking")))</f>
        <v/>
      </c>
      <c r="BK478" s="22">
        <f>IF(AT478="","",IF(AND(BH478="New",NOT(ISNUMBER(AM478)),ISNUMBER(BG478)),IF(Pipeline!$M$14-INT(BG478)&gt;Pipeline!$M$15,"Reply due",""),""))</f>
        <v/>
      </c>
      <c r="BL478" s="22">
        <f>IF(AT478="","",IF(AND(ISNUMBER(AM478),ISNUMBER(BG478)),MAX(0,AM478-INT(BG478)),""))</f>
        <v/>
      </c>
      <c r="BM478" s="22">
        <f>IF(BI478=0,0,IF(AND(OR('Shift match'!$B$5="",ISNUMBER(SEARCH('Shift match'!$B$5,AY478))),OR('Shift match'!$B$6="",ISNUMBER(SEARCH('Shift match'!$B$6,BA478)))),1,0))</f>
        <v/>
      </c>
      <c r="BN478" s="22">
        <f>IF(BM478=1,SUM($BM$2:BM478),"")</f>
        <v/>
      </c>
      <c r="BO478" s="22">
        <f>IF(AT478="",0,IF(AX478="",0,IF(COUNTIF($AX$2:AX478,AX478)=1,1,0)))</f>
        <v/>
      </c>
      <c r="BP478" s="22">
        <f>IF(BO478=1,SUM($BO$2:BO478),"")</f>
        <v/>
      </c>
    </row>
    <row r="479">
      <c r="AK479" s="19" t="n"/>
      <c r="AL479" s="24" t="n"/>
      <c r="AM479" s="25" t="n"/>
      <c r="AN479" s="24" t="n"/>
      <c r="AO479" s="24" t="n"/>
      <c r="AP479" s="24" t="n"/>
      <c r="AQ479" s="24" t="n"/>
      <c r="AR479" s="24" t="n"/>
      <c r="AS479" s="19" t="n"/>
      <c r="AT479" s="22">
        <f>IFERROR(TRIM(INDEX($A479:$AJ479,MATCH(Lists!$L$2,$A$1:$AJ$1,0))&amp;""),"")</f>
        <v/>
      </c>
      <c r="AU479" s="22">
        <f>IF(AT479="","",IFERROR(TRIM(INDEX($A479:$AJ479,MATCH(Lists!$L$3,$A$1:$AJ$1,0))&amp;""),""))</f>
        <v/>
      </c>
      <c r="AV479" s="22">
        <f>IF(AT479="","",LOWER(IFERROR(TRIM(INDEX($A479:$AJ479,MATCH(Lists!$L$4,$A$1:$AJ$1,0))&amp;""),"")))</f>
        <v/>
      </c>
      <c r="AW479" s="22">
        <f>IF(AT479="","",IFERROR(TRIM(INDEX($A479:$AJ479,MATCH(Lists!$L$5,$A$1:$AJ$1,0))&amp;""),""))</f>
        <v/>
      </c>
      <c r="AX479" s="22">
        <f>IF(AT479="","",IFERROR(TRIM(INDEX($A479:$AJ479,MATCH(Lists!$L$6,$A$1:$AJ$1,0))&amp;""),""))</f>
        <v/>
      </c>
      <c r="AY479" s="22">
        <f>IF(AT479="","",IFERROR(TRIM(INDEX($A479:$AJ479,MATCH(Lists!$L$7,$A$1:$AJ$1,0))&amp;""),""))</f>
        <v/>
      </c>
      <c r="AZ479" s="22">
        <f>IF(AT479="","",IFERROR(TRIM(INDEX($A479:$AJ479,MATCH(Lists!$L$8,$A$1:$AJ$1,0))&amp;""),""))</f>
        <v/>
      </c>
      <c r="BA479" s="22">
        <f>IF(AT479="","",IFERROR(TRIM(INDEX($A479:$AJ479,MATCH(Lists!$L$9,$A$1:$AJ$1,0))&amp;""),""))</f>
        <v/>
      </c>
      <c r="BB479" s="22">
        <f>IF(AT479="","",IFERROR(TRIM(INDEX($A479:$AJ479,MATCH(Lists!$L$10,$A$1:$AJ$1,0))&amp;""),""))</f>
        <v/>
      </c>
      <c r="BC479" s="22">
        <f>IF(AT479="","",IFERROR(TRIM(INDEX($A479:$AJ479,MATCH(Lists!$L$11,$A$1:$AJ$1,0))&amp;""),""))</f>
        <v/>
      </c>
      <c r="BD479" s="22">
        <f>IF(AT479="","",IFERROR(TRIM(INDEX($A479:$AJ479,MATCH(Lists!$L$12,$A$1:$AJ$1,0))&amp;""),""))</f>
        <v/>
      </c>
      <c r="BE479" s="23">
        <f>IF(AT479="","",IFERROR(IF(TRIM(INDEX($A479:$AJ479,MATCH(Lists!$L$13,$A$1:$AJ$1,0))&amp;"")="","",IF(ISNUMBER(INDEX($A479:$AJ479,MATCH(Lists!$L$13,$A$1:$AJ$1,0))),INT(INDEX($A479:$AJ479,MATCH(Lists!$L$13,$A$1:$AJ$1,0))),DATE(VALUE(LEFT(INDEX($A479:$AJ479,MATCH(Lists!$L$13,$A$1:$AJ$1,0)),4)),VALUE(MID(INDEX($A479:$AJ479,MATCH(Lists!$L$13,$A$1:$AJ$1,0)),6,2)),VALUE(MID(INDEX($A479:$AJ479,MATCH(Lists!$L$13,$A$1:$AJ$1,0)),9,2))))),""))</f>
        <v/>
      </c>
      <c r="BF479" s="22">
        <f>IF(AT479="","",IFERROR(TRIM(INDEX($A479:$AJ479,MATCH(Lists!$L$14,$A$1:$AJ$1,0))&amp;""),""))</f>
        <v/>
      </c>
      <c r="BG479" s="23">
        <f>IF(AT479="","",IFERROR(IF(ISNUMBER(INDEX($A479:$AJ479,MATCH(Lists!$L$15,$A$1:$AJ$1,0))),INDEX($A479:$AJ479,MATCH(Lists!$L$15,$A$1:$AJ$1,0)),DATE(VALUE(LEFT(IFERROR(TRIM(INDEX($A479:$AJ479,MATCH(Lists!$L$15,$A$1:$AJ$1,0))&amp;""),""),4)),VALUE(MID(IFERROR(TRIM(INDEX($A479:$AJ479,MATCH(Lists!$L$15,$A$1:$AJ$1,0))&amp;""),""),6,2)),VALUE(MID(IFERROR(TRIM(INDEX($A479:$AJ479,MATCH(Lists!$L$15,$A$1:$AJ$1,0))&amp;""),""),9,2)))+TIME(VALUE(MID(IFERROR(TRIM(INDEX($A479:$AJ479,MATCH(Lists!$L$15,$A$1:$AJ$1,0))&amp;""),""),12,2)),VALUE(MID(IFERROR(TRIM(INDEX($A479:$AJ479,MATCH(Lists!$L$15,$A$1:$AJ$1,0))&amp;""),""),15,2)),VALUE(MID(IFERROR(TRIM(INDEX($A479:$AJ479,MATCH(Lists!$L$15,$A$1:$AJ$1,0))&amp;""),""),18,2)))),""))</f>
        <v/>
      </c>
      <c r="BH479" s="22">
        <f>IF(AT479="","",IF(AL479="","New",AL479))</f>
        <v/>
      </c>
      <c r="BI479" s="22">
        <f>IF(AT479="",0,IF(OR(BH479="Hired",BH479="Not now"),0,1))</f>
        <v/>
      </c>
      <c r="BJ479" s="22">
        <f>IF(AT479="","",IF(COUNTIF(AN479:AQ479,"No")&gt;0,"Has a No",IF(COUNTIF(AN479:AQ479,"Yes")=4,"All yes","Still checking")))</f>
        <v/>
      </c>
      <c r="BK479" s="22">
        <f>IF(AT479="","",IF(AND(BH479="New",NOT(ISNUMBER(AM479)),ISNUMBER(BG479)),IF(Pipeline!$M$14-INT(BG479)&gt;Pipeline!$M$15,"Reply due",""),""))</f>
        <v/>
      </c>
      <c r="BL479" s="22">
        <f>IF(AT479="","",IF(AND(ISNUMBER(AM479),ISNUMBER(BG479)),MAX(0,AM479-INT(BG479)),""))</f>
        <v/>
      </c>
      <c r="BM479" s="22">
        <f>IF(BI479=0,0,IF(AND(OR('Shift match'!$B$5="",ISNUMBER(SEARCH('Shift match'!$B$5,AY479))),OR('Shift match'!$B$6="",ISNUMBER(SEARCH('Shift match'!$B$6,BA479)))),1,0))</f>
        <v/>
      </c>
      <c r="BN479" s="22">
        <f>IF(BM479=1,SUM($BM$2:BM479),"")</f>
        <v/>
      </c>
      <c r="BO479" s="22">
        <f>IF(AT479="",0,IF(AX479="",0,IF(COUNTIF($AX$2:AX479,AX479)=1,1,0)))</f>
        <v/>
      </c>
      <c r="BP479" s="22">
        <f>IF(BO479=1,SUM($BO$2:BO479),"")</f>
        <v/>
      </c>
    </row>
    <row r="480">
      <c r="AK480" s="19" t="n"/>
      <c r="AL480" s="24" t="n"/>
      <c r="AM480" s="25" t="n"/>
      <c r="AN480" s="24" t="n"/>
      <c r="AO480" s="24" t="n"/>
      <c r="AP480" s="24" t="n"/>
      <c r="AQ480" s="24" t="n"/>
      <c r="AR480" s="24" t="n"/>
      <c r="AS480" s="19" t="n"/>
      <c r="AT480" s="22">
        <f>IFERROR(TRIM(INDEX($A480:$AJ480,MATCH(Lists!$L$2,$A$1:$AJ$1,0))&amp;""),"")</f>
        <v/>
      </c>
      <c r="AU480" s="22">
        <f>IF(AT480="","",IFERROR(TRIM(INDEX($A480:$AJ480,MATCH(Lists!$L$3,$A$1:$AJ$1,0))&amp;""),""))</f>
        <v/>
      </c>
      <c r="AV480" s="22">
        <f>IF(AT480="","",LOWER(IFERROR(TRIM(INDEX($A480:$AJ480,MATCH(Lists!$L$4,$A$1:$AJ$1,0))&amp;""),"")))</f>
        <v/>
      </c>
      <c r="AW480" s="22">
        <f>IF(AT480="","",IFERROR(TRIM(INDEX($A480:$AJ480,MATCH(Lists!$L$5,$A$1:$AJ$1,0))&amp;""),""))</f>
        <v/>
      </c>
      <c r="AX480" s="22">
        <f>IF(AT480="","",IFERROR(TRIM(INDEX($A480:$AJ480,MATCH(Lists!$L$6,$A$1:$AJ$1,0))&amp;""),""))</f>
        <v/>
      </c>
      <c r="AY480" s="22">
        <f>IF(AT480="","",IFERROR(TRIM(INDEX($A480:$AJ480,MATCH(Lists!$L$7,$A$1:$AJ$1,0))&amp;""),""))</f>
        <v/>
      </c>
      <c r="AZ480" s="22">
        <f>IF(AT480="","",IFERROR(TRIM(INDEX($A480:$AJ480,MATCH(Lists!$L$8,$A$1:$AJ$1,0))&amp;""),""))</f>
        <v/>
      </c>
      <c r="BA480" s="22">
        <f>IF(AT480="","",IFERROR(TRIM(INDEX($A480:$AJ480,MATCH(Lists!$L$9,$A$1:$AJ$1,0))&amp;""),""))</f>
        <v/>
      </c>
      <c r="BB480" s="22">
        <f>IF(AT480="","",IFERROR(TRIM(INDEX($A480:$AJ480,MATCH(Lists!$L$10,$A$1:$AJ$1,0))&amp;""),""))</f>
        <v/>
      </c>
      <c r="BC480" s="22">
        <f>IF(AT480="","",IFERROR(TRIM(INDEX($A480:$AJ480,MATCH(Lists!$L$11,$A$1:$AJ$1,0))&amp;""),""))</f>
        <v/>
      </c>
      <c r="BD480" s="22">
        <f>IF(AT480="","",IFERROR(TRIM(INDEX($A480:$AJ480,MATCH(Lists!$L$12,$A$1:$AJ$1,0))&amp;""),""))</f>
        <v/>
      </c>
      <c r="BE480" s="23">
        <f>IF(AT480="","",IFERROR(IF(TRIM(INDEX($A480:$AJ480,MATCH(Lists!$L$13,$A$1:$AJ$1,0))&amp;"")="","",IF(ISNUMBER(INDEX($A480:$AJ480,MATCH(Lists!$L$13,$A$1:$AJ$1,0))),INT(INDEX($A480:$AJ480,MATCH(Lists!$L$13,$A$1:$AJ$1,0))),DATE(VALUE(LEFT(INDEX($A480:$AJ480,MATCH(Lists!$L$13,$A$1:$AJ$1,0)),4)),VALUE(MID(INDEX($A480:$AJ480,MATCH(Lists!$L$13,$A$1:$AJ$1,0)),6,2)),VALUE(MID(INDEX($A480:$AJ480,MATCH(Lists!$L$13,$A$1:$AJ$1,0)),9,2))))),""))</f>
        <v/>
      </c>
      <c r="BF480" s="22">
        <f>IF(AT480="","",IFERROR(TRIM(INDEX($A480:$AJ480,MATCH(Lists!$L$14,$A$1:$AJ$1,0))&amp;""),""))</f>
        <v/>
      </c>
      <c r="BG480" s="23">
        <f>IF(AT480="","",IFERROR(IF(ISNUMBER(INDEX($A480:$AJ480,MATCH(Lists!$L$15,$A$1:$AJ$1,0))),INDEX($A480:$AJ480,MATCH(Lists!$L$15,$A$1:$AJ$1,0)),DATE(VALUE(LEFT(IFERROR(TRIM(INDEX($A480:$AJ480,MATCH(Lists!$L$15,$A$1:$AJ$1,0))&amp;""),""),4)),VALUE(MID(IFERROR(TRIM(INDEX($A480:$AJ480,MATCH(Lists!$L$15,$A$1:$AJ$1,0))&amp;""),""),6,2)),VALUE(MID(IFERROR(TRIM(INDEX($A480:$AJ480,MATCH(Lists!$L$15,$A$1:$AJ$1,0))&amp;""),""),9,2)))+TIME(VALUE(MID(IFERROR(TRIM(INDEX($A480:$AJ480,MATCH(Lists!$L$15,$A$1:$AJ$1,0))&amp;""),""),12,2)),VALUE(MID(IFERROR(TRIM(INDEX($A480:$AJ480,MATCH(Lists!$L$15,$A$1:$AJ$1,0))&amp;""),""),15,2)),VALUE(MID(IFERROR(TRIM(INDEX($A480:$AJ480,MATCH(Lists!$L$15,$A$1:$AJ$1,0))&amp;""),""),18,2)))),""))</f>
        <v/>
      </c>
      <c r="BH480" s="22">
        <f>IF(AT480="","",IF(AL480="","New",AL480))</f>
        <v/>
      </c>
      <c r="BI480" s="22">
        <f>IF(AT480="",0,IF(OR(BH480="Hired",BH480="Not now"),0,1))</f>
        <v/>
      </c>
      <c r="BJ480" s="22">
        <f>IF(AT480="","",IF(COUNTIF(AN480:AQ480,"No")&gt;0,"Has a No",IF(COUNTIF(AN480:AQ480,"Yes")=4,"All yes","Still checking")))</f>
        <v/>
      </c>
      <c r="BK480" s="22">
        <f>IF(AT480="","",IF(AND(BH480="New",NOT(ISNUMBER(AM480)),ISNUMBER(BG480)),IF(Pipeline!$M$14-INT(BG480)&gt;Pipeline!$M$15,"Reply due",""),""))</f>
        <v/>
      </c>
      <c r="BL480" s="22">
        <f>IF(AT480="","",IF(AND(ISNUMBER(AM480),ISNUMBER(BG480)),MAX(0,AM480-INT(BG480)),""))</f>
        <v/>
      </c>
      <c r="BM480" s="22">
        <f>IF(BI480=0,0,IF(AND(OR('Shift match'!$B$5="",ISNUMBER(SEARCH('Shift match'!$B$5,AY480))),OR('Shift match'!$B$6="",ISNUMBER(SEARCH('Shift match'!$B$6,BA480)))),1,0))</f>
        <v/>
      </c>
      <c r="BN480" s="22">
        <f>IF(BM480=1,SUM($BM$2:BM480),"")</f>
        <v/>
      </c>
      <c r="BO480" s="22">
        <f>IF(AT480="",0,IF(AX480="",0,IF(COUNTIF($AX$2:AX480,AX480)=1,1,0)))</f>
        <v/>
      </c>
      <c r="BP480" s="22">
        <f>IF(BO480=1,SUM($BO$2:BO480),"")</f>
        <v/>
      </c>
    </row>
    <row r="481">
      <c r="AK481" s="19" t="n"/>
      <c r="AL481" s="24" t="n"/>
      <c r="AM481" s="25" t="n"/>
      <c r="AN481" s="24" t="n"/>
      <c r="AO481" s="24" t="n"/>
      <c r="AP481" s="24" t="n"/>
      <c r="AQ481" s="24" t="n"/>
      <c r="AR481" s="24" t="n"/>
      <c r="AS481" s="19" t="n"/>
      <c r="AT481" s="22">
        <f>IFERROR(TRIM(INDEX($A481:$AJ481,MATCH(Lists!$L$2,$A$1:$AJ$1,0))&amp;""),"")</f>
        <v/>
      </c>
      <c r="AU481" s="22">
        <f>IF(AT481="","",IFERROR(TRIM(INDEX($A481:$AJ481,MATCH(Lists!$L$3,$A$1:$AJ$1,0))&amp;""),""))</f>
        <v/>
      </c>
      <c r="AV481" s="22">
        <f>IF(AT481="","",LOWER(IFERROR(TRIM(INDEX($A481:$AJ481,MATCH(Lists!$L$4,$A$1:$AJ$1,0))&amp;""),"")))</f>
        <v/>
      </c>
      <c r="AW481" s="22">
        <f>IF(AT481="","",IFERROR(TRIM(INDEX($A481:$AJ481,MATCH(Lists!$L$5,$A$1:$AJ$1,0))&amp;""),""))</f>
        <v/>
      </c>
      <c r="AX481" s="22">
        <f>IF(AT481="","",IFERROR(TRIM(INDEX($A481:$AJ481,MATCH(Lists!$L$6,$A$1:$AJ$1,0))&amp;""),""))</f>
        <v/>
      </c>
      <c r="AY481" s="22">
        <f>IF(AT481="","",IFERROR(TRIM(INDEX($A481:$AJ481,MATCH(Lists!$L$7,$A$1:$AJ$1,0))&amp;""),""))</f>
        <v/>
      </c>
      <c r="AZ481" s="22">
        <f>IF(AT481="","",IFERROR(TRIM(INDEX($A481:$AJ481,MATCH(Lists!$L$8,$A$1:$AJ$1,0))&amp;""),""))</f>
        <v/>
      </c>
      <c r="BA481" s="22">
        <f>IF(AT481="","",IFERROR(TRIM(INDEX($A481:$AJ481,MATCH(Lists!$L$9,$A$1:$AJ$1,0))&amp;""),""))</f>
        <v/>
      </c>
      <c r="BB481" s="22">
        <f>IF(AT481="","",IFERROR(TRIM(INDEX($A481:$AJ481,MATCH(Lists!$L$10,$A$1:$AJ$1,0))&amp;""),""))</f>
        <v/>
      </c>
      <c r="BC481" s="22">
        <f>IF(AT481="","",IFERROR(TRIM(INDEX($A481:$AJ481,MATCH(Lists!$L$11,$A$1:$AJ$1,0))&amp;""),""))</f>
        <v/>
      </c>
      <c r="BD481" s="22">
        <f>IF(AT481="","",IFERROR(TRIM(INDEX($A481:$AJ481,MATCH(Lists!$L$12,$A$1:$AJ$1,0))&amp;""),""))</f>
        <v/>
      </c>
      <c r="BE481" s="23">
        <f>IF(AT481="","",IFERROR(IF(TRIM(INDEX($A481:$AJ481,MATCH(Lists!$L$13,$A$1:$AJ$1,0))&amp;"")="","",IF(ISNUMBER(INDEX($A481:$AJ481,MATCH(Lists!$L$13,$A$1:$AJ$1,0))),INT(INDEX($A481:$AJ481,MATCH(Lists!$L$13,$A$1:$AJ$1,0))),DATE(VALUE(LEFT(INDEX($A481:$AJ481,MATCH(Lists!$L$13,$A$1:$AJ$1,0)),4)),VALUE(MID(INDEX($A481:$AJ481,MATCH(Lists!$L$13,$A$1:$AJ$1,0)),6,2)),VALUE(MID(INDEX($A481:$AJ481,MATCH(Lists!$L$13,$A$1:$AJ$1,0)),9,2))))),""))</f>
        <v/>
      </c>
      <c r="BF481" s="22">
        <f>IF(AT481="","",IFERROR(TRIM(INDEX($A481:$AJ481,MATCH(Lists!$L$14,$A$1:$AJ$1,0))&amp;""),""))</f>
        <v/>
      </c>
      <c r="BG481" s="23">
        <f>IF(AT481="","",IFERROR(IF(ISNUMBER(INDEX($A481:$AJ481,MATCH(Lists!$L$15,$A$1:$AJ$1,0))),INDEX($A481:$AJ481,MATCH(Lists!$L$15,$A$1:$AJ$1,0)),DATE(VALUE(LEFT(IFERROR(TRIM(INDEX($A481:$AJ481,MATCH(Lists!$L$15,$A$1:$AJ$1,0))&amp;""),""),4)),VALUE(MID(IFERROR(TRIM(INDEX($A481:$AJ481,MATCH(Lists!$L$15,$A$1:$AJ$1,0))&amp;""),""),6,2)),VALUE(MID(IFERROR(TRIM(INDEX($A481:$AJ481,MATCH(Lists!$L$15,$A$1:$AJ$1,0))&amp;""),""),9,2)))+TIME(VALUE(MID(IFERROR(TRIM(INDEX($A481:$AJ481,MATCH(Lists!$L$15,$A$1:$AJ$1,0))&amp;""),""),12,2)),VALUE(MID(IFERROR(TRIM(INDEX($A481:$AJ481,MATCH(Lists!$L$15,$A$1:$AJ$1,0))&amp;""),""),15,2)),VALUE(MID(IFERROR(TRIM(INDEX($A481:$AJ481,MATCH(Lists!$L$15,$A$1:$AJ$1,0))&amp;""),""),18,2)))),""))</f>
        <v/>
      </c>
      <c r="BH481" s="22">
        <f>IF(AT481="","",IF(AL481="","New",AL481))</f>
        <v/>
      </c>
      <c r="BI481" s="22">
        <f>IF(AT481="",0,IF(OR(BH481="Hired",BH481="Not now"),0,1))</f>
        <v/>
      </c>
      <c r="BJ481" s="22">
        <f>IF(AT481="","",IF(COUNTIF(AN481:AQ481,"No")&gt;0,"Has a No",IF(COUNTIF(AN481:AQ481,"Yes")=4,"All yes","Still checking")))</f>
        <v/>
      </c>
      <c r="BK481" s="22">
        <f>IF(AT481="","",IF(AND(BH481="New",NOT(ISNUMBER(AM481)),ISNUMBER(BG481)),IF(Pipeline!$M$14-INT(BG481)&gt;Pipeline!$M$15,"Reply due",""),""))</f>
        <v/>
      </c>
      <c r="BL481" s="22">
        <f>IF(AT481="","",IF(AND(ISNUMBER(AM481),ISNUMBER(BG481)),MAX(0,AM481-INT(BG481)),""))</f>
        <v/>
      </c>
      <c r="BM481" s="22">
        <f>IF(BI481=0,0,IF(AND(OR('Shift match'!$B$5="",ISNUMBER(SEARCH('Shift match'!$B$5,AY481))),OR('Shift match'!$B$6="",ISNUMBER(SEARCH('Shift match'!$B$6,BA481)))),1,0))</f>
        <v/>
      </c>
      <c r="BN481" s="22">
        <f>IF(BM481=1,SUM($BM$2:BM481),"")</f>
        <v/>
      </c>
      <c r="BO481" s="22">
        <f>IF(AT481="",0,IF(AX481="",0,IF(COUNTIF($AX$2:AX481,AX481)=1,1,0)))</f>
        <v/>
      </c>
      <c r="BP481" s="22">
        <f>IF(BO481=1,SUM($BO$2:BO481),"")</f>
        <v/>
      </c>
    </row>
    <row r="482">
      <c r="AK482" s="19" t="n"/>
      <c r="AL482" s="24" t="n"/>
      <c r="AM482" s="25" t="n"/>
      <c r="AN482" s="24" t="n"/>
      <c r="AO482" s="24" t="n"/>
      <c r="AP482" s="24" t="n"/>
      <c r="AQ482" s="24" t="n"/>
      <c r="AR482" s="24" t="n"/>
      <c r="AS482" s="19" t="n"/>
      <c r="AT482" s="22">
        <f>IFERROR(TRIM(INDEX($A482:$AJ482,MATCH(Lists!$L$2,$A$1:$AJ$1,0))&amp;""),"")</f>
        <v/>
      </c>
      <c r="AU482" s="22">
        <f>IF(AT482="","",IFERROR(TRIM(INDEX($A482:$AJ482,MATCH(Lists!$L$3,$A$1:$AJ$1,0))&amp;""),""))</f>
        <v/>
      </c>
      <c r="AV482" s="22">
        <f>IF(AT482="","",LOWER(IFERROR(TRIM(INDEX($A482:$AJ482,MATCH(Lists!$L$4,$A$1:$AJ$1,0))&amp;""),"")))</f>
        <v/>
      </c>
      <c r="AW482" s="22">
        <f>IF(AT482="","",IFERROR(TRIM(INDEX($A482:$AJ482,MATCH(Lists!$L$5,$A$1:$AJ$1,0))&amp;""),""))</f>
        <v/>
      </c>
      <c r="AX482" s="22">
        <f>IF(AT482="","",IFERROR(TRIM(INDEX($A482:$AJ482,MATCH(Lists!$L$6,$A$1:$AJ$1,0))&amp;""),""))</f>
        <v/>
      </c>
      <c r="AY482" s="22">
        <f>IF(AT482="","",IFERROR(TRIM(INDEX($A482:$AJ482,MATCH(Lists!$L$7,$A$1:$AJ$1,0))&amp;""),""))</f>
        <v/>
      </c>
      <c r="AZ482" s="22">
        <f>IF(AT482="","",IFERROR(TRIM(INDEX($A482:$AJ482,MATCH(Lists!$L$8,$A$1:$AJ$1,0))&amp;""),""))</f>
        <v/>
      </c>
      <c r="BA482" s="22">
        <f>IF(AT482="","",IFERROR(TRIM(INDEX($A482:$AJ482,MATCH(Lists!$L$9,$A$1:$AJ$1,0))&amp;""),""))</f>
        <v/>
      </c>
      <c r="BB482" s="22">
        <f>IF(AT482="","",IFERROR(TRIM(INDEX($A482:$AJ482,MATCH(Lists!$L$10,$A$1:$AJ$1,0))&amp;""),""))</f>
        <v/>
      </c>
      <c r="BC482" s="22">
        <f>IF(AT482="","",IFERROR(TRIM(INDEX($A482:$AJ482,MATCH(Lists!$L$11,$A$1:$AJ$1,0))&amp;""),""))</f>
        <v/>
      </c>
      <c r="BD482" s="22">
        <f>IF(AT482="","",IFERROR(TRIM(INDEX($A482:$AJ482,MATCH(Lists!$L$12,$A$1:$AJ$1,0))&amp;""),""))</f>
        <v/>
      </c>
      <c r="BE482" s="23">
        <f>IF(AT482="","",IFERROR(IF(TRIM(INDEX($A482:$AJ482,MATCH(Lists!$L$13,$A$1:$AJ$1,0))&amp;"")="","",IF(ISNUMBER(INDEX($A482:$AJ482,MATCH(Lists!$L$13,$A$1:$AJ$1,0))),INT(INDEX($A482:$AJ482,MATCH(Lists!$L$13,$A$1:$AJ$1,0))),DATE(VALUE(LEFT(INDEX($A482:$AJ482,MATCH(Lists!$L$13,$A$1:$AJ$1,0)),4)),VALUE(MID(INDEX($A482:$AJ482,MATCH(Lists!$L$13,$A$1:$AJ$1,0)),6,2)),VALUE(MID(INDEX($A482:$AJ482,MATCH(Lists!$L$13,$A$1:$AJ$1,0)),9,2))))),""))</f>
        <v/>
      </c>
      <c r="BF482" s="22">
        <f>IF(AT482="","",IFERROR(TRIM(INDEX($A482:$AJ482,MATCH(Lists!$L$14,$A$1:$AJ$1,0))&amp;""),""))</f>
        <v/>
      </c>
      <c r="BG482" s="23">
        <f>IF(AT482="","",IFERROR(IF(ISNUMBER(INDEX($A482:$AJ482,MATCH(Lists!$L$15,$A$1:$AJ$1,0))),INDEX($A482:$AJ482,MATCH(Lists!$L$15,$A$1:$AJ$1,0)),DATE(VALUE(LEFT(IFERROR(TRIM(INDEX($A482:$AJ482,MATCH(Lists!$L$15,$A$1:$AJ$1,0))&amp;""),""),4)),VALUE(MID(IFERROR(TRIM(INDEX($A482:$AJ482,MATCH(Lists!$L$15,$A$1:$AJ$1,0))&amp;""),""),6,2)),VALUE(MID(IFERROR(TRIM(INDEX($A482:$AJ482,MATCH(Lists!$L$15,$A$1:$AJ$1,0))&amp;""),""),9,2)))+TIME(VALUE(MID(IFERROR(TRIM(INDEX($A482:$AJ482,MATCH(Lists!$L$15,$A$1:$AJ$1,0))&amp;""),""),12,2)),VALUE(MID(IFERROR(TRIM(INDEX($A482:$AJ482,MATCH(Lists!$L$15,$A$1:$AJ$1,0))&amp;""),""),15,2)),VALUE(MID(IFERROR(TRIM(INDEX($A482:$AJ482,MATCH(Lists!$L$15,$A$1:$AJ$1,0))&amp;""),""),18,2)))),""))</f>
        <v/>
      </c>
      <c r="BH482" s="22">
        <f>IF(AT482="","",IF(AL482="","New",AL482))</f>
        <v/>
      </c>
      <c r="BI482" s="22">
        <f>IF(AT482="",0,IF(OR(BH482="Hired",BH482="Not now"),0,1))</f>
        <v/>
      </c>
      <c r="BJ482" s="22">
        <f>IF(AT482="","",IF(COUNTIF(AN482:AQ482,"No")&gt;0,"Has a No",IF(COUNTIF(AN482:AQ482,"Yes")=4,"All yes","Still checking")))</f>
        <v/>
      </c>
      <c r="BK482" s="22">
        <f>IF(AT482="","",IF(AND(BH482="New",NOT(ISNUMBER(AM482)),ISNUMBER(BG482)),IF(Pipeline!$M$14-INT(BG482)&gt;Pipeline!$M$15,"Reply due",""),""))</f>
        <v/>
      </c>
      <c r="BL482" s="22">
        <f>IF(AT482="","",IF(AND(ISNUMBER(AM482),ISNUMBER(BG482)),MAX(0,AM482-INT(BG482)),""))</f>
        <v/>
      </c>
      <c r="BM482" s="22">
        <f>IF(BI482=0,0,IF(AND(OR('Shift match'!$B$5="",ISNUMBER(SEARCH('Shift match'!$B$5,AY482))),OR('Shift match'!$B$6="",ISNUMBER(SEARCH('Shift match'!$B$6,BA482)))),1,0))</f>
        <v/>
      </c>
      <c r="BN482" s="22">
        <f>IF(BM482=1,SUM($BM$2:BM482),"")</f>
        <v/>
      </c>
      <c r="BO482" s="22">
        <f>IF(AT482="",0,IF(AX482="",0,IF(COUNTIF($AX$2:AX482,AX482)=1,1,0)))</f>
        <v/>
      </c>
      <c r="BP482" s="22">
        <f>IF(BO482=1,SUM($BO$2:BO482),"")</f>
        <v/>
      </c>
    </row>
    <row r="483">
      <c r="AK483" s="19" t="n"/>
      <c r="AL483" s="24" t="n"/>
      <c r="AM483" s="25" t="n"/>
      <c r="AN483" s="24" t="n"/>
      <c r="AO483" s="24" t="n"/>
      <c r="AP483" s="24" t="n"/>
      <c r="AQ483" s="24" t="n"/>
      <c r="AR483" s="24" t="n"/>
      <c r="AS483" s="19" t="n"/>
      <c r="AT483" s="22">
        <f>IFERROR(TRIM(INDEX($A483:$AJ483,MATCH(Lists!$L$2,$A$1:$AJ$1,0))&amp;""),"")</f>
        <v/>
      </c>
      <c r="AU483" s="22">
        <f>IF(AT483="","",IFERROR(TRIM(INDEX($A483:$AJ483,MATCH(Lists!$L$3,$A$1:$AJ$1,0))&amp;""),""))</f>
        <v/>
      </c>
      <c r="AV483" s="22">
        <f>IF(AT483="","",LOWER(IFERROR(TRIM(INDEX($A483:$AJ483,MATCH(Lists!$L$4,$A$1:$AJ$1,0))&amp;""),"")))</f>
        <v/>
      </c>
      <c r="AW483" s="22">
        <f>IF(AT483="","",IFERROR(TRIM(INDEX($A483:$AJ483,MATCH(Lists!$L$5,$A$1:$AJ$1,0))&amp;""),""))</f>
        <v/>
      </c>
      <c r="AX483" s="22">
        <f>IF(AT483="","",IFERROR(TRIM(INDEX($A483:$AJ483,MATCH(Lists!$L$6,$A$1:$AJ$1,0))&amp;""),""))</f>
        <v/>
      </c>
      <c r="AY483" s="22">
        <f>IF(AT483="","",IFERROR(TRIM(INDEX($A483:$AJ483,MATCH(Lists!$L$7,$A$1:$AJ$1,0))&amp;""),""))</f>
        <v/>
      </c>
      <c r="AZ483" s="22">
        <f>IF(AT483="","",IFERROR(TRIM(INDEX($A483:$AJ483,MATCH(Lists!$L$8,$A$1:$AJ$1,0))&amp;""),""))</f>
        <v/>
      </c>
      <c r="BA483" s="22">
        <f>IF(AT483="","",IFERROR(TRIM(INDEX($A483:$AJ483,MATCH(Lists!$L$9,$A$1:$AJ$1,0))&amp;""),""))</f>
        <v/>
      </c>
      <c r="BB483" s="22">
        <f>IF(AT483="","",IFERROR(TRIM(INDEX($A483:$AJ483,MATCH(Lists!$L$10,$A$1:$AJ$1,0))&amp;""),""))</f>
        <v/>
      </c>
      <c r="BC483" s="22">
        <f>IF(AT483="","",IFERROR(TRIM(INDEX($A483:$AJ483,MATCH(Lists!$L$11,$A$1:$AJ$1,0))&amp;""),""))</f>
        <v/>
      </c>
      <c r="BD483" s="22">
        <f>IF(AT483="","",IFERROR(TRIM(INDEX($A483:$AJ483,MATCH(Lists!$L$12,$A$1:$AJ$1,0))&amp;""),""))</f>
        <v/>
      </c>
      <c r="BE483" s="23">
        <f>IF(AT483="","",IFERROR(IF(TRIM(INDEX($A483:$AJ483,MATCH(Lists!$L$13,$A$1:$AJ$1,0))&amp;"")="","",IF(ISNUMBER(INDEX($A483:$AJ483,MATCH(Lists!$L$13,$A$1:$AJ$1,0))),INT(INDEX($A483:$AJ483,MATCH(Lists!$L$13,$A$1:$AJ$1,0))),DATE(VALUE(LEFT(INDEX($A483:$AJ483,MATCH(Lists!$L$13,$A$1:$AJ$1,0)),4)),VALUE(MID(INDEX($A483:$AJ483,MATCH(Lists!$L$13,$A$1:$AJ$1,0)),6,2)),VALUE(MID(INDEX($A483:$AJ483,MATCH(Lists!$L$13,$A$1:$AJ$1,0)),9,2))))),""))</f>
        <v/>
      </c>
      <c r="BF483" s="22">
        <f>IF(AT483="","",IFERROR(TRIM(INDEX($A483:$AJ483,MATCH(Lists!$L$14,$A$1:$AJ$1,0))&amp;""),""))</f>
        <v/>
      </c>
      <c r="BG483" s="23">
        <f>IF(AT483="","",IFERROR(IF(ISNUMBER(INDEX($A483:$AJ483,MATCH(Lists!$L$15,$A$1:$AJ$1,0))),INDEX($A483:$AJ483,MATCH(Lists!$L$15,$A$1:$AJ$1,0)),DATE(VALUE(LEFT(IFERROR(TRIM(INDEX($A483:$AJ483,MATCH(Lists!$L$15,$A$1:$AJ$1,0))&amp;""),""),4)),VALUE(MID(IFERROR(TRIM(INDEX($A483:$AJ483,MATCH(Lists!$L$15,$A$1:$AJ$1,0))&amp;""),""),6,2)),VALUE(MID(IFERROR(TRIM(INDEX($A483:$AJ483,MATCH(Lists!$L$15,$A$1:$AJ$1,0))&amp;""),""),9,2)))+TIME(VALUE(MID(IFERROR(TRIM(INDEX($A483:$AJ483,MATCH(Lists!$L$15,$A$1:$AJ$1,0))&amp;""),""),12,2)),VALUE(MID(IFERROR(TRIM(INDEX($A483:$AJ483,MATCH(Lists!$L$15,$A$1:$AJ$1,0))&amp;""),""),15,2)),VALUE(MID(IFERROR(TRIM(INDEX($A483:$AJ483,MATCH(Lists!$L$15,$A$1:$AJ$1,0))&amp;""),""),18,2)))),""))</f>
        <v/>
      </c>
      <c r="BH483" s="22">
        <f>IF(AT483="","",IF(AL483="","New",AL483))</f>
        <v/>
      </c>
      <c r="BI483" s="22">
        <f>IF(AT483="",0,IF(OR(BH483="Hired",BH483="Not now"),0,1))</f>
        <v/>
      </c>
      <c r="BJ483" s="22">
        <f>IF(AT483="","",IF(COUNTIF(AN483:AQ483,"No")&gt;0,"Has a No",IF(COUNTIF(AN483:AQ483,"Yes")=4,"All yes","Still checking")))</f>
        <v/>
      </c>
      <c r="BK483" s="22">
        <f>IF(AT483="","",IF(AND(BH483="New",NOT(ISNUMBER(AM483)),ISNUMBER(BG483)),IF(Pipeline!$M$14-INT(BG483)&gt;Pipeline!$M$15,"Reply due",""),""))</f>
        <v/>
      </c>
      <c r="BL483" s="22">
        <f>IF(AT483="","",IF(AND(ISNUMBER(AM483),ISNUMBER(BG483)),MAX(0,AM483-INT(BG483)),""))</f>
        <v/>
      </c>
      <c r="BM483" s="22">
        <f>IF(BI483=0,0,IF(AND(OR('Shift match'!$B$5="",ISNUMBER(SEARCH('Shift match'!$B$5,AY483))),OR('Shift match'!$B$6="",ISNUMBER(SEARCH('Shift match'!$B$6,BA483)))),1,0))</f>
        <v/>
      </c>
      <c r="BN483" s="22">
        <f>IF(BM483=1,SUM($BM$2:BM483),"")</f>
        <v/>
      </c>
      <c r="BO483" s="22">
        <f>IF(AT483="",0,IF(AX483="",0,IF(COUNTIF($AX$2:AX483,AX483)=1,1,0)))</f>
        <v/>
      </c>
      <c r="BP483" s="22">
        <f>IF(BO483=1,SUM($BO$2:BO483),"")</f>
        <v/>
      </c>
    </row>
    <row r="484">
      <c r="AK484" s="19" t="n"/>
      <c r="AL484" s="24" t="n"/>
      <c r="AM484" s="25" t="n"/>
      <c r="AN484" s="24" t="n"/>
      <c r="AO484" s="24" t="n"/>
      <c r="AP484" s="24" t="n"/>
      <c r="AQ484" s="24" t="n"/>
      <c r="AR484" s="24" t="n"/>
      <c r="AS484" s="19" t="n"/>
      <c r="AT484" s="22">
        <f>IFERROR(TRIM(INDEX($A484:$AJ484,MATCH(Lists!$L$2,$A$1:$AJ$1,0))&amp;""),"")</f>
        <v/>
      </c>
      <c r="AU484" s="22">
        <f>IF(AT484="","",IFERROR(TRIM(INDEX($A484:$AJ484,MATCH(Lists!$L$3,$A$1:$AJ$1,0))&amp;""),""))</f>
        <v/>
      </c>
      <c r="AV484" s="22">
        <f>IF(AT484="","",LOWER(IFERROR(TRIM(INDEX($A484:$AJ484,MATCH(Lists!$L$4,$A$1:$AJ$1,0))&amp;""),"")))</f>
        <v/>
      </c>
      <c r="AW484" s="22">
        <f>IF(AT484="","",IFERROR(TRIM(INDEX($A484:$AJ484,MATCH(Lists!$L$5,$A$1:$AJ$1,0))&amp;""),""))</f>
        <v/>
      </c>
      <c r="AX484" s="22">
        <f>IF(AT484="","",IFERROR(TRIM(INDEX($A484:$AJ484,MATCH(Lists!$L$6,$A$1:$AJ$1,0))&amp;""),""))</f>
        <v/>
      </c>
      <c r="AY484" s="22">
        <f>IF(AT484="","",IFERROR(TRIM(INDEX($A484:$AJ484,MATCH(Lists!$L$7,$A$1:$AJ$1,0))&amp;""),""))</f>
        <v/>
      </c>
      <c r="AZ484" s="22">
        <f>IF(AT484="","",IFERROR(TRIM(INDEX($A484:$AJ484,MATCH(Lists!$L$8,$A$1:$AJ$1,0))&amp;""),""))</f>
        <v/>
      </c>
      <c r="BA484" s="22">
        <f>IF(AT484="","",IFERROR(TRIM(INDEX($A484:$AJ484,MATCH(Lists!$L$9,$A$1:$AJ$1,0))&amp;""),""))</f>
        <v/>
      </c>
      <c r="BB484" s="22">
        <f>IF(AT484="","",IFERROR(TRIM(INDEX($A484:$AJ484,MATCH(Lists!$L$10,$A$1:$AJ$1,0))&amp;""),""))</f>
        <v/>
      </c>
      <c r="BC484" s="22">
        <f>IF(AT484="","",IFERROR(TRIM(INDEX($A484:$AJ484,MATCH(Lists!$L$11,$A$1:$AJ$1,0))&amp;""),""))</f>
        <v/>
      </c>
      <c r="BD484" s="22">
        <f>IF(AT484="","",IFERROR(TRIM(INDEX($A484:$AJ484,MATCH(Lists!$L$12,$A$1:$AJ$1,0))&amp;""),""))</f>
        <v/>
      </c>
      <c r="BE484" s="23">
        <f>IF(AT484="","",IFERROR(IF(TRIM(INDEX($A484:$AJ484,MATCH(Lists!$L$13,$A$1:$AJ$1,0))&amp;"")="","",IF(ISNUMBER(INDEX($A484:$AJ484,MATCH(Lists!$L$13,$A$1:$AJ$1,0))),INT(INDEX($A484:$AJ484,MATCH(Lists!$L$13,$A$1:$AJ$1,0))),DATE(VALUE(LEFT(INDEX($A484:$AJ484,MATCH(Lists!$L$13,$A$1:$AJ$1,0)),4)),VALUE(MID(INDEX($A484:$AJ484,MATCH(Lists!$L$13,$A$1:$AJ$1,0)),6,2)),VALUE(MID(INDEX($A484:$AJ484,MATCH(Lists!$L$13,$A$1:$AJ$1,0)),9,2))))),""))</f>
        <v/>
      </c>
      <c r="BF484" s="22">
        <f>IF(AT484="","",IFERROR(TRIM(INDEX($A484:$AJ484,MATCH(Lists!$L$14,$A$1:$AJ$1,0))&amp;""),""))</f>
        <v/>
      </c>
      <c r="BG484" s="23">
        <f>IF(AT484="","",IFERROR(IF(ISNUMBER(INDEX($A484:$AJ484,MATCH(Lists!$L$15,$A$1:$AJ$1,0))),INDEX($A484:$AJ484,MATCH(Lists!$L$15,$A$1:$AJ$1,0)),DATE(VALUE(LEFT(IFERROR(TRIM(INDEX($A484:$AJ484,MATCH(Lists!$L$15,$A$1:$AJ$1,0))&amp;""),""),4)),VALUE(MID(IFERROR(TRIM(INDEX($A484:$AJ484,MATCH(Lists!$L$15,$A$1:$AJ$1,0))&amp;""),""),6,2)),VALUE(MID(IFERROR(TRIM(INDEX($A484:$AJ484,MATCH(Lists!$L$15,$A$1:$AJ$1,0))&amp;""),""),9,2)))+TIME(VALUE(MID(IFERROR(TRIM(INDEX($A484:$AJ484,MATCH(Lists!$L$15,$A$1:$AJ$1,0))&amp;""),""),12,2)),VALUE(MID(IFERROR(TRIM(INDEX($A484:$AJ484,MATCH(Lists!$L$15,$A$1:$AJ$1,0))&amp;""),""),15,2)),VALUE(MID(IFERROR(TRIM(INDEX($A484:$AJ484,MATCH(Lists!$L$15,$A$1:$AJ$1,0))&amp;""),""),18,2)))),""))</f>
        <v/>
      </c>
      <c r="BH484" s="22">
        <f>IF(AT484="","",IF(AL484="","New",AL484))</f>
        <v/>
      </c>
      <c r="BI484" s="22">
        <f>IF(AT484="",0,IF(OR(BH484="Hired",BH484="Not now"),0,1))</f>
        <v/>
      </c>
      <c r="BJ484" s="22">
        <f>IF(AT484="","",IF(COUNTIF(AN484:AQ484,"No")&gt;0,"Has a No",IF(COUNTIF(AN484:AQ484,"Yes")=4,"All yes","Still checking")))</f>
        <v/>
      </c>
      <c r="BK484" s="22">
        <f>IF(AT484="","",IF(AND(BH484="New",NOT(ISNUMBER(AM484)),ISNUMBER(BG484)),IF(Pipeline!$M$14-INT(BG484)&gt;Pipeline!$M$15,"Reply due",""),""))</f>
        <v/>
      </c>
      <c r="BL484" s="22">
        <f>IF(AT484="","",IF(AND(ISNUMBER(AM484),ISNUMBER(BG484)),MAX(0,AM484-INT(BG484)),""))</f>
        <v/>
      </c>
      <c r="BM484" s="22">
        <f>IF(BI484=0,0,IF(AND(OR('Shift match'!$B$5="",ISNUMBER(SEARCH('Shift match'!$B$5,AY484))),OR('Shift match'!$B$6="",ISNUMBER(SEARCH('Shift match'!$B$6,BA484)))),1,0))</f>
        <v/>
      </c>
      <c r="BN484" s="22">
        <f>IF(BM484=1,SUM($BM$2:BM484),"")</f>
        <v/>
      </c>
      <c r="BO484" s="22">
        <f>IF(AT484="",0,IF(AX484="",0,IF(COUNTIF($AX$2:AX484,AX484)=1,1,0)))</f>
        <v/>
      </c>
      <c r="BP484" s="22">
        <f>IF(BO484=1,SUM($BO$2:BO484),"")</f>
        <v/>
      </c>
    </row>
    <row r="485">
      <c r="AK485" s="19" t="n"/>
      <c r="AL485" s="24" t="n"/>
      <c r="AM485" s="25" t="n"/>
      <c r="AN485" s="24" t="n"/>
      <c r="AO485" s="24" t="n"/>
      <c r="AP485" s="24" t="n"/>
      <c r="AQ485" s="24" t="n"/>
      <c r="AR485" s="24" t="n"/>
      <c r="AS485" s="19" t="n"/>
      <c r="AT485" s="22">
        <f>IFERROR(TRIM(INDEX($A485:$AJ485,MATCH(Lists!$L$2,$A$1:$AJ$1,0))&amp;""),"")</f>
        <v/>
      </c>
      <c r="AU485" s="22">
        <f>IF(AT485="","",IFERROR(TRIM(INDEX($A485:$AJ485,MATCH(Lists!$L$3,$A$1:$AJ$1,0))&amp;""),""))</f>
        <v/>
      </c>
      <c r="AV485" s="22">
        <f>IF(AT485="","",LOWER(IFERROR(TRIM(INDEX($A485:$AJ485,MATCH(Lists!$L$4,$A$1:$AJ$1,0))&amp;""),"")))</f>
        <v/>
      </c>
      <c r="AW485" s="22">
        <f>IF(AT485="","",IFERROR(TRIM(INDEX($A485:$AJ485,MATCH(Lists!$L$5,$A$1:$AJ$1,0))&amp;""),""))</f>
        <v/>
      </c>
      <c r="AX485" s="22">
        <f>IF(AT485="","",IFERROR(TRIM(INDEX($A485:$AJ485,MATCH(Lists!$L$6,$A$1:$AJ$1,0))&amp;""),""))</f>
        <v/>
      </c>
      <c r="AY485" s="22">
        <f>IF(AT485="","",IFERROR(TRIM(INDEX($A485:$AJ485,MATCH(Lists!$L$7,$A$1:$AJ$1,0))&amp;""),""))</f>
        <v/>
      </c>
      <c r="AZ485" s="22">
        <f>IF(AT485="","",IFERROR(TRIM(INDEX($A485:$AJ485,MATCH(Lists!$L$8,$A$1:$AJ$1,0))&amp;""),""))</f>
        <v/>
      </c>
      <c r="BA485" s="22">
        <f>IF(AT485="","",IFERROR(TRIM(INDEX($A485:$AJ485,MATCH(Lists!$L$9,$A$1:$AJ$1,0))&amp;""),""))</f>
        <v/>
      </c>
      <c r="BB485" s="22">
        <f>IF(AT485="","",IFERROR(TRIM(INDEX($A485:$AJ485,MATCH(Lists!$L$10,$A$1:$AJ$1,0))&amp;""),""))</f>
        <v/>
      </c>
      <c r="BC485" s="22">
        <f>IF(AT485="","",IFERROR(TRIM(INDEX($A485:$AJ485,MATCH(Lists!$L$11,$A$1:$AJ$1,0))&amp;""),""))</f>
        <v/>
      </c>
      <c r="BD485" s="22">
        <f>IF(AT485="","",IFERROR(TRIM(INDEX($A485:$AJ485,MATCH(Lists!$L$12,$A$1:$AJ$1,0))&amp;""),""))</f>
        <v/>
      </c>
      <c r="BE485" s="23">
        <f>IF(AT485="","",IFERROR(IF(TRIM(INDEX($A485:$AJ485,MATCH(Lists!$L$13,$A$1:$AJ$1,0))&amp;"")="","",IF(ISNUMBER(INDEX($A485:$AJ485,MATCH(Lists!$L$13,$A$1:$AJ$1,0))),INT(INDEX($A485:$AJ485,MATCH(Lists!$L$13,$A$1:$AJ$1,0))),DATE(VALUE(LEFT(INDEX($A485:$AJ485,MATCH(Lists!$L$13,$A$1:$AJ$1,0)),4)),VALUE(MID(INDEX($A485:$AJ485,MATCH(Lists!$L$13,$A$1:$AJ$1,0)),6,2)),VALUE(MID(INDEX($A485:$AJ485,MATCH(Lists!$L$13,$A$1:$AJ$1,0)),9,2))))),""))</f>
        <v/>
      </c>
      <c r="BF485" s="22">
        <f>IF(AT485="","",IFERROR(TRIM(INDEX($A485:$AJ485,MATCH(Lists!$L$14,$A$1:$AJ$1,0))&amp;""),""))</f>
        <v/>
      </c>
      <c r="BG485" s="23">
        <f>IF(AT485="","",IFERROR(IF(ISNUMBER(INDEX($A485:$AJ485,MATCH(Lists!$L$15,$A$1:$AJ$1,0))),INDEX($A485:$AJ485,MATCH(Lists!$L$15,$A$1:$AJ$1,0)),DATE(VALUE(LEFT(IFERROR(TRIM(INDEX($A485:$AJ485,MATCH(Lists!$L$15,$A$1:$AJ$1,0))&amp;""),""),4)),VALUE(MID(IFERROR(TRIM(INDEX($A485:$AJ485,MATCH(Lists!$L$15,$A$1:$AJ$1,0))&amp;""),""),6,2)),VALUE(MID(IFERROR(TRIM(INDEX($A485:$AJ485,MATCH(Lists!$L$15,$A$1:$AJ$1,0))&amp;""),""),9,2)))+TIME(VALUE(MID(IFERROR(TRIM(INDEX($A485:$AJ485,MATCH(Lists!$L$15,$A$1:$AJ$1,0))&amp;""),""),12,2)),VALUE(MID(IFERROR(TRIM(INDEX($A485:$AJ485,MATCH(Lists!$L$15,$A$1:$AJ$1,0))&amp;""),""),15,2)),VALUE(MID(IFERROR(TRIM(INDEX($A485:$AJ485,MATCH(Lists!$L$15,$A$1:$AJ$1,0))&amp;""),""),18,2)))),""))</f>
        <v/>
      </c>
      <c r="BH485" s="22">
        <f>IF(AT485="","",IF(AL485="","New",AL485))</f>
        <v/>
      </c>
      <c r="BI485" s="22">
        <f>IF(AT485="",0,IF(OR(BH485="Hired",BH485="Not now"),0,1))</f>
        <v/>
      </c>
      <c r="BJ485" s="22">
        <f>IF(AT485="","",IF(COUNTIF(AN485:AQ485,"No")&gt;0,"Has a No",IF(COUNTIF(AN485:AQ485,"Yes")=4,"All yes","Still checking")))</f>
        <v/>
      </c>
      <c r="BK485" s="22">
        <f>IF(AT485="","",IF(AND(BH485="New",NOT(ISNUMBER(AM485)),ISNUMBER(BG485)),IF(Pipeline!$M$14-INT(BG485)&gt;Pipeline!$M$15,"Reply due",""),""))</f>
        <v/>
      </c>
      <c r="BL485" s="22">
        <f>IF(AT485="","",IF(AND(ISNUMBER(AM485),ISNUMBER(BG485)),MAX(0,AM485-INT(BG485)),""))</f>
        <v/>
      </c>
      <c r="BM485" s="22">
        <f>IF(BI485=0,0,IF(AND(OR('Shift match'!$B$5="",ISNUMBER(SEARCH('Shift match'!$B$5,AY485))),OR('Shift match'!$B$6="",ISNUMBER(SEARCH('Shift match'!$B$6,BA485)))),1,0))</f>
        <v/>
      </c>
      <c r="BN485" s="22">
        <f>IF(BM485=1,SUM($BM$2:BM485),"")</f>
        <v/>
      </c>
      <c r="BO485" s="22">
        <f>IF(AT485="",0,IF(AX485="",0,IF(COUNTIF($AX$2:AX485,AX485)=1,1,0)))</f>
        <v/>
      </c>
      <c r="BP485" s="22">
        <f>IF(BO485=1,SUM($BO$2:BO485),"")</f>
        <v/>
      </c>
    </row>
    <row r="486">
      <c r="AK486" s="19" t="n"/>
      <c r="AL486" s="24" t="n"/>
      <c r="AM486" s="25" t="n"/>
      <c r="AN486" s="24" t="n"/>
      <c r="AO486" s="24" t="n"/>
      <c r="AP486" s="24" t="n"/>
      <c r="AQ486" s="24" t="n"/>
      <c r="AR486" s="24" t="n"/>
      <c r="AS486" s="19" t="n"/>
      <c r="AT486" s="22">
        <f>IFERROR(TRIM(INDEX($A486:$AJ486,MATCH(Lists!$L$2,$A$1:$AJ$1,0))&amp;""),"")</f>
        <v/>
      </c>
      <c r="AU486" s="22">
        <f>IF(AT486="","",IFERROR(TRIM(INDEX($A486:$AJ486,MATCH(Lists!$L$3,$A$1:$AJ$1,0))&amp;""),""))</f>
        <v/>
      </c>
      <c r="AV486" s="22">
        <f>IF(AT486="","",LOWER(IFERROR(TRIM(INDEX($A486:$AJ486,MATCH(Lists!$L$4,$A$1:$AJ$1,0))&amp;""),"")))</f>
        <v/>
      </c>
      <c r="AW486" s="22">
        <f>IF(AT486="","",IFERROR(TRIM(INDEX($A486:$AJ486,MATCH(Lists!$L$5,$A$1:$AJ$1,0))&amp;""),""))</f>
        <v/>
      </c>
      <c r="AX486" s="22">
        <f>IF(AT486="","",IFERROR(TRIM(INDEX($A486:$AJ486,MATCH(Lists!$L$6,$A$1:$AJ$1,0))&amp;""),""))</f>
        <v/>
      </c>
      <c r="AY486" s="22">
        <f>IF(AT486="","",IFERROR(TRIM(INDEX($A486:$AJ486,MATCH(Lists!$L$7,$A$1:$AJ$1,0))&amp;""),""))</f>
        <v/>
      </c>
      <c r="AZ486" s="22">
        <f>IF(AT486="","",IFERROR(TRIM(INDEX($A486:$AJ486,MATCH(Lists!$L$8,$A$1:$AJ$1,0))&amp;""),""))</f>
        <v/>
      </c>
      <c r="BA486" s="22">
        <f>IF(AT486="","",IFERROR(TRIM(INDEX($A486:$AJ486,MATCH(Lists!$L$9,$A$1:$AJ$1,0))&amp;""),""))</f>
        <v/>
      </c>
      <c r="BB486" s="22">
        <f>IF(AT486="","",IFERROR(TRIM(INDEX($A486:$AJ486,MATCH(Lists!$L$10,$A$1:$AJ$1,0))&amp;""),""))</f>
        <v/>
      </c>
      <c r="BC486" s="22">
        <f>IF(AT486="","",IFERROR(TRIM(INDEX($A486:$AJ486,MATCH(Lists!$L$11,$A$1:$AJ$1,0))&amp;""),""))</f>
        <v/>
      </c>
      <c r="BD486" s="22">
        <f>IF(AT486="","",IFERROR(TRIM(INDEX($A486:$AJ486,MATCH(Lists!$L$12,$A$1:$AJ$1,0))&amp;""),""))</f>
        <v/>
      </c>
      <c r="BE486" s="23">
        <f>IF(AT486="","",IFERROR(IF(TRIM(INDEX($A486:$AJ486,MATCH(Lists!$L$13,$A$1:$AJ$1,0))&amp;"")="","",IF(ISNUMBER(INDEX($A486:$AJ486,MATCH(Lists!$L$13,$A$1:$AJ$1,0))),INT(INDEX($A486:$AJ486,MATCH(Lists!$L$13,$A$1:$AJ$1,0))),DATE(VALUE(LEFT(INDEX($A486:$AJ486,MATCH(Lists!$L$13,$A$1:$AJ$1,0)),4)),VALUE(MID(INDEX($A486:$AJ486,MATCH(Lists!$L$13,$A$1:$AJ$1,0)),6,2)),VALUE(MID(INDEX($A486:$AJ486,MATCH(Lists!$L$13,$A$1:$AJ$1,0)),9,2))))),""))</f>
        <v/>
      </c>
      <c r="BF486" s="22">
        <f>IF(AT486="","",IFERROR(TRIM(INDEX($A486:$AJ486,MATCH(Lists!$L$14,$A$1:$AJ$1,0))&amp;""),""))</f>
        <v/>
      </c>
      <c r="BG486" s="23">
        <f>IF(AT486="","",IFERROR(IF(ISNUMBER(INDEX($A486:$AJ486,MATCH(Lists!$L$15,$A$1:$AJ$1,0))),INDEX($A486:$AJ486,MATCH(Lists!$L$15,$A$1:$AJ$1,0)),DATE(VALUE(LEFT(IFERROR(TRIM(INDEX($A486:$AJ486,MATCH(Lists!$L$15,$A$1:$AJ$1,0))&amp;""),""),4)),VALUE(MID(IFERROR(TRIM(INDEX($A486:$AJ486,MATCH(Lists!$L$15,$A$1:$AJ$1,0))&amp;""),""),6,2)),VALUE(MID(IFERROR(TRIM(INDEX($A486:$AJ486,MATCH(Lists!$L$15,$A$1:$AJ$1,0))&amp;""),""),9,2)))+TIME(VALUE(MID(IFERROR(TRIM(INDEX($A486:$AJ486,MATCH(Lists!$L$15,$A$1:$AJ$1,0))&amp;""),""),12,2)),VALUE(MID(IFERROR(TRIM(INDEX($A486:$AJ486,MATCH(Lists!$L$15,$A$1:$AJ$1,0))&amp;""),""),15,2)),VALUE(MID(IFERROR(TRIM(INDEX($A486:$AJ486,MATCH(Lists!$L$15,$A$1:$AJ$1,0))&amp;""),""),18,2)))),""))</f>
        <v/>
      </c>
      <c r="BH486" s="22">
        <f>IF(AT486="","",IF(AL486="","New",AL486))</f>
        <v/>
      </c>
      <c r="BI486" s="22">
        <f>IF(AT486="",0,IF(OR(BH486="Hired",BH486="Not now"),0,1))</f>
        <v/>
      </c>
      <c r="BJ486" s="22">
        <f>IF(AT486="","",IF(COUNTIF(AN486:AQ486,"No")&gt;0,"Has a No",IF(COUNTIF(AN486:AQ486,"Yes")=4,"All yes","Still checking")))</f>
        <v/>
      </c>
      <c r="BK486" s="22">
        <f>IF(AT486="","",IF(AND(BH486="New",NOT(ISNUMBER(AM486)),ISNUMBER(BG486)),IF(Pipeline!$M$14-INT(BG486)&gt;Pipeline!$M$15,"Reply due",""),""))</f>
        <v/>
      </c>
      <c r="BL486" s="22">
        <f>IF(AT486="","",IF(AND(ISNUMBER(AM486),ISNUMBER(BG486)),MAX(0,AM486-INT(BG486)),""))</f>
        <v/>
      </c>
      <c r="BM486" s="22">
        <f>IF(BI486=0,0,IF(AND(OR('Shift match'!$B$5="",ISNUMBER(SEARCH('Shift match'!$B$5,AY486))),OR('Shift match'!$B$6="",ISNUMBER(SEARCH('Shift match'!$B$6,BA486)))),1,0))</f>
        <v/>
      </c>
      <c r="BN486" s="22">
        <f>IF(BM486=1,SUM($BM$2:BM486),"")</f>
        <v/>
      </c>
      <c r="BO486" s="22">
        <f>IF(AT486="",0,IF(AX486="",0,IF(COUNTIF($AX$2:AX486,AX486)=1,1,0)))</f>
        <v/>
      </c>
      <c r="BP486" s="22">
        <f>IF(BO486=1,SUM($BO$2:BO486),"")</f>
        <v/>
      </c>
    </row>
    <row r="487">
      <c r="AK487" s="19" t="n"/>
      <c r="AL487" s="24" t="n"/>
      <c r="AM487" s="25" t="n"/>
      <c r="AN487" s="24" t="n"/>
      <c r="AO487" s="24" t="n"/>
      <c r="AP487" s="24" t="n"/>
      <c r="AQ487" s="24" t="n"/>
      <c r="AR487" s="24" t="n"/>
      <c r="AS487" s="19" t="n"/>
      <c r="AT487" s="22">
        <f>IFERROR(TRIM(INDEX($A487:$AJ487,MATCH(Lists!$L$2,$A$1:$AJ$1,0))&amp;""),"")</f>
        <v/>
      </c>
      <c r="AU487" s="22">
        <f>IF(AT487="","",IFERROR(TRIM(INDEX($A487:$AJ487,MATCH(Lists!$L$3,$A$1:$AJ$1,0))&amp;""),""))</f>
        <v/>
      </c>
      <c r="AV487" s="22">
        <f>IF(AT487="","",LOWER(IFERROR(TRIM(INDEX($A487:$AJ487,MATCH(Lists!$L$4,$A$1:$AJ$1,0))&amp;""),"")))</f>
        <v/>
      </c>
      <c r="AW487" s="22">
        <f>IF(AT487="","",IFERROR(TRIM(INDEX($A487:$AJ487,MATCH(Lists!$L$5,$A$1:$AJ$1,0))&amp;""),""))</f>
        <v/>
      </c>
      <c r="AX487" s="22">
        <f>IF(AT487="","",IFERROR(TRIM(INDEX($A487:$AJ487,MATCH(Lists!$L$6,$A$1:$AJ$1,0))&amp;""),""))</f>
        <v/>
      </c>
      <c r="AY487" s="22">
        <f>IF(AT487="","",IFERROR(TRIM(INDEX($A487:$AJ487,MATCH(Lists!$L$7,$A$1:$AJ$1,0))&amp;""),""))</f>
        <v/>
      </c>
      <c r="AZ487" s="22">
        <f>IF(AT487="","",IFERROR(TRIM(INDEX($A487:$AJ487,MATCH(Lists!$L$8,$A$1:$AJ$1,0))&amp;""),""))</f>
        <v/>
      </c>
      <c r="BA487" s="22">
        <f>IF(AT487="","",IFERROR(TRIM(INDEX($A487:$AJ487,MATCH(Lists!$L$9,$A$1:$AJ$1,0))&amp;""),""))</f>
        <v/>
      </c>
      <c r="BB487" s="22">
        <f>IF(AT487="","",IFERROR(TRIM(INDEX($A487:$AJ487,MATCH(Lists!$L$10,$A$1:$AJ$1,0))&amp;""),""))</f>
        <v/>
      </c>
      <c r="BC487" s="22">
        <f>IF(AT487="","",IFERROR(TRIM(INDEX($A487:$AJ487,MATCH(Lists!$L$11,$A$1:$AJ$1,0))&amp;""),""))</f>
        <v/>
      </c>
      <c r="BD487" s="22">
        <f>IF(AT487="","",IFERROR(TRIM(INDEX($A487:$AJ487,MATCH(Lists!$L$12,$A$1:$AJ$1,0))&amp;""),""))</f>
        <v/>
      </c>
      <c r="BE487" s="23">
        <f>IF(AT487="","",IFERROR(IF(TRIM(INDEX($A487:$AJ487,MATCH(Lists!$L$13,$A$1:$AJ$1,0))&amp;"")="","",IF(ISNUMBER(INDEX($A487:$AJ487,MATCH(Lists!$L$13,$A$1:$AJ$1,0))),INT(INDEX($A487:$AJ487,MATCH(Lists!$L$13,$A$1:$AJ$1,0))),DATE(VALUE(LEFT(INDEX($A487:$AJ487,MATCH(Lists!$L$13,$A$1:$AJ$1,0)),4)),VALUE(MID(INDEX($A487:$AJ487,MATCH(Lists!$L$13,$A$1:$AJ$1,0)),6,2)),VALUE(MID(INDEX($A487:$AJ487,MATCH(Lists!$L$13,$A$1:$AJ$1,0)),9,2))))),""))</f>
        <v/>
      </c>
      <c r="BF487" s="22">
        <f>IF(AT487="","",IFERROR(TRIM(INDEX($A487:$AJ487,MATCH(Lists!$L$14,$A$1:$AJ$1,0))&amp;""),""))</f>
        <v/>
      </c>
      <c r="BG487" s="23">
        <f>IF(AT487="","",IFERROR(IF(ISNUMBER(INDEX($A487:$AJ487,MATCH(Lists!$L$15,$A$1:$AJ$1,0))),INDEX($A487:$AJ487,MATCH(Lists!$L$15,$A$1:$AJ$1,0)),DATE(VALUE(LEFT(IFERROR(TRIM(INDEX($A487:$AJ487,MATCH(Lists!$L$15,$A$1:$AJ$1,0))&amp;""),""),4)),VALUE(MID(IFERROR(TRIM(INDEX($A487:$AJ487,MATCH(Lists!$L$15,$A$1:$AJ$1,0))&amp;""),""),6,2)),VALUE(MID(IFERROR(TRIM(INDEX($A487:$AJ487,MATCH(Lists!$L$15,$A$1:$AJ$1,0))&amp;""),""),9,2)))+TIME(VALUE(MID(IFERROR(TRIM(INDEX($A487:$AJ487,MATCH(Lists!$L$15,$A$1:$AJ$1,0))&amp;""),""),12,2)),VALUE(MID(IFERROR(TRIM(INDEX($A487:$AJ487,MATCH(Lists!$L$15,$A$1:$AJ$1,0))&amp;""),""),15,2)),VALUE(MID(IFERROR(TRIM(INDEX($A487:$AJ487,MATCH(Lists!$L$15,$A$1:$AJ$1,0))&amp;""),""),18,2)))),""))</f>
        <v/>
      </c>
      <c r="BH487" s="22">
        <f>IF(AT487="","",IF(AL487="","New",AL487))</f>
        <v/>
      </c>
      <c r="BI487" s="22">
        <f>IF(AT487="",0,IF(OR(BH487="Hired",BH487="Not now"),0,1))</f>
        <v/>
      </c>
      <c r="BJ487" s="22">
        <f>IF(AT487="","",IF(COUNTIF(AN487:AQ487,"No")&gt;0,"Has a No",IF(COUNTIF(AN487:AQ487,"Yes")=4,"All yes","Still checking")))</f>
        <v/>
      </c>
      <c r="BK487" s="22">
        <f>IF(AT487="","",IF(AND(BH487="New",NOT(ISNUMBER(AM487)),ISNUMBER(BG487)),IF(Pipeline!$M$14-INT(BG487)&gt;Pipeline!$M$15,"Reply due",""),""))</f>
        <v/>
      </c>
      <c r="BL487" s="22">
        <f>IF(AT487="","",IF(AND(ISNUMBER(AM487),ISNUMBER(BG487)),MAX(0,AM487-INT(BG487)),""))</f>
        <v/>
      </c>
      <c r="BM487" s="22">
        <f>IF(BI487=0,0,IF(AND(OR('Shift match'!$B$5="",ISNUMBER(SEARCH('Shift match'!$B$5,AY487))),OR('Shift match'!$B$6="",ISNUMBER(SEARCH('Shift match'!$B$6,BA487)))),1,0))</f>
        <v/>
      </c>
      <c r="BN487" s="22">
        <f>IF(BM487=1,SUM($BM$2:BM487),"")</f>
        <v/>
      </c>
      <c r="BO487" s="22">
        <f>IF(AT487="",0,IF(AX487="",0,IF(COUNTIF($AX$2:AX487,AX487)=1,1,0)))</f>
        <v/>
      </c>
      <c r="BP487" s="22">
        <f>IF(BO487=1,SUM($BO$2:BO487),"")</f>
        <v/>
      </c>
    </row>
    <row r="488">
      <c r="AK488" s="19" t="n"/>
      <c r="AL488" s="24" t="n"/>
      <c r="AM488" s="25" t="n"/>
      <c r="AN488" s="24" t="n"/>
      <c r="AO488" s="24" t="n"/>
      <c r="AP488" s="24" t="n"/>
      <c r="AQ488" s="24" t="n"/>
      <c r="AR488" s="24" t="n"/>
      <c r="AS488" s="19" t="n"/>
      <c r="AT488" s="22">
        <f>IFERROR(TRIM(INDEX($A488:$AJ488,MATCH(Lists!$L$2,$A$1:$AJ$1,0))&amp;""),"")</f>
        <v/>
      </c>
      <c r="AU488" s="22">
        <f>IF(AT488="","",IFERROR(TRIM(INDEX($A488:$AJ488,MATCH(Lists!$L$3,$A$1:$AJ$1,0))&amp;""),""))</f>
        <v/>
      </c>
      <c r="AV488" s="22">
        <f>IF(AT488="","",LOWER(IFERROR(TRIM(INDEX($A488:$AJ488,MATCH(Lists!$L$4,$A$1:$AJ$1,0))&amp;""),"")))</f>
        <v/>
      </c>
      <c r="AW488" s="22">
        <f>IF(AT488="","",IFERROR(TRIM(INDEX($A488:$AJ488,MATCH(Lists!$L$5,$A$1:$AJ$1,0))&amp;""),""))</f>
        <v/>
      </c>
      <c r="AX488" s="22">
        <f>IF(AT488="","",IFERROR(TRIM(INDEX($A488:$AJ488,MATCH(Lists!$L$6,$A$1:$AJ$1,0))&amp;""),""))</f>
        <v/>
      </c>
      <c r="AY488" s="22">
        <f>IF(AT488="","",IFERROR(TRIM(INDEX($A488:$AJ488,MATCH(Lists!$L$7,$A$1:$AJ$1,0))&amp;""),""))</f>
        <v/>
      </c>
      <c r="AZ488" s="22">
        <f>IF(AT488="","",IFERROR(TRIM(INDEX($A488:$AJ488,MATCH(Lists!$L$8,$A$1:$AJ$1,0))&amp;""),""))</f>
        <v/>
      </c>
      <c r="BA488" s="22">
        <f>IF(AT488="","",IFERROR(TRIM(INDEX($A488:$AJ488,MATCH(Lists!$L$9,$A$1:$AJ$1,0))&amp;""),""))</f>
        <v/>
      </c>
      <c r="BB488" s="22">
        <f>IF(AT488="","",IFERROR(TRIM(INDEX($A488:$AJ488,MATCH(Lists!$L$10,$A$1:$AJ$1,0))&amp;""),""))</f>
        <v/>
      </c>
      <c r="BC488" s="22">
        <f>IF(AT488="","",IFERROR(TRIM(INDEX($A488:$AJ488,MATCH(Lists!$L$11,$A$1:$AJ$1,0))&amp;""),""))</f>
        <v/>
      </c>
      <c r="BD488" s="22">
        <f>IF(AT488="","",IFERROR(TRIM(INDEX($A488:$AJ488,MATCH(Lists!$L$12,$A$1:$AJ$1,0))&amp;""),""))</f>
        <v/>
      </c>
      <c r="BE488" s="23">
        <f>IF(AT488="","",IFERROR(IF(TRIM(INDEX($A488:$AJ488,MATCH(Lists!$L$13,$A$1:$AJ$1,0))&amp;"")="","",IF(ISNUMBER(INDEX($A488:$AJ488,MATCH(Lists!$L$13,$A$1:$AJ$1,0))),INT(INDEX($A488:$AJ488,MATCH(Lists!$L$13,$A$1:$AJ$1,0))),DATE(VALUE(LEFT(INDEX($A488:$AJ488,MATCH(Lists!$L$13,$A$1:$AJ$1,0)),4)),VALUE(MID(INDEX($A488:$AJ488,MATCH(Lists!$L$13,$A$1:$AJ$1,0)),6,2)),VALUE(MID(INDEX($A488:$AJ488,MATCH(Lists!$L$13,$A$1:$AJ$1,0)),9,2))))),""))</f>
        <v/>
      </c>
      <c r="BF488" s="22">
        <f>IF(AT488="","",IFERROR(TRIM(INDEX($A488:$AJ488,MATCH(Lists!$L$14,$A$1:$AJ$1,0))&amp;""),""))</f>
        <v/>
      </c>
      <c r="BG488" s="23">
        <f>IF(AT488="","",IFERROR(IF(ISNUMBER(INDEX($A488:$AJ488,MATCH(Lists!$L$15,$A$1:$AJ$1,0))),INDEX($A488:$AJ488,MATCH(Lists!$L$15,$A$1:$AJ$1,0)),DATE(VALUE(LEFT(IFERROR(TRIM(INDEX($A488:$AJ488,MATCH(Lists!$L$15,$A$1:$AJ$1,0))&amp;""),""),4)),VALUE(MID(IFERROR(TRIM(INDEX($A488:$AJ488,MATCH(Lists!$L$15,$A$1:$AJ$1,0))&amp;""),""),6,2)),VALUE(MID(IFERROR(TRIM(INDEX($A488:$AJ488,MATCH(Lists!$L$15,$A$1:$AJ$1,0))&amp;""),""),9,2)))+TIME(VALUE(MID(IFERROR(TRIM(INDEX($A488:$AJ488,MATCH(Lists!$L$15,$A$1:$AJ$1,0))&amp;""),""),12,2)),VALUE(MID(IFERROR(TRIM(INDEX($A488:$AJ488,MATCH(Lists!$L$15,$A$1:$AJ$1,0))&amp;""),""),15,2)),VALUE(MID(IFERROR(TRIM(INDEX($A488:$AJ488,MATCH(Lists!$L$15,$A$1:$AJ$1,0))&amp;""),""),18,2)))),""))</f>
        <v/>
      </c>
      <c r="BH488" s="22">
        <f>IF(AT488="","",IF(AL488="","New",AL488))</f>
        <v/>
      </c>
      <c r="BI488" s="22">
        <f>IF(AT488="",0,IF(OR(BH488="Hired",BH488="Not now"),0,1))</f>
        <v/>
      </c>
      <c r="BJ488" s="22">
        <f>IF(AT488="","",IF(COUNTIF(AN488:AQ488,"No")&gt;0,"Has a No",IF(COUNTIF(AN488:AQ488,"Yes")=4,"All yes","Still checking")))</f>
        <v/>
      </c>
      <c r="BK488" s="22">
        <f>IF(AT488="","",IF(AND(BH488="New",NOT(ISNUMBER(AM488)),ISNUMBER(BG488)),IF(Pipeline!$M$14-INT(BG488)&gt;Pipeline!$M$15,"Reply due",""),""))</f>
        <v/>
      </c>
      <c r="BL488" s="22">
        <f>IF(AT488="","",IF(AND(ISNUMBER(AM488),ISNUMBER(BG488)),MAX(0,AM488-INT(BG488)),""))</f>
        <v/>
      </c>
      <c r="BM488" s="22">
        <f>IF(BI488=0,0,IF(AND(OR('Shift match'!$B$5="",ISNUMBER(SEARCH('Shift match'!$B$5,AY488))),OR('Shift match'!$B$6="",ISNUMBER(SEARCH('Shift match'!$B$6,BA488)))),1,0))</f>
        <v/>
      </c>
      <c r="BN488" s="22">
        <f>IF(BM488=1,SUM($BM$2:BM488),"")</f>
        <v/>
      </c>
      <c r="BO488" s="22">
        <f>IF(AT488="",0,IF(AX488="",0,IF(COUNTIF($AX$2:AX488,AX488)=1,1,0)))</f>
        <v/>
      </c>
      <c r="BP488" s="22">
        <f>IF(BO488=1,SUM($BO$2:BO488),"")</f>
        <v/>
      </c>
    </row>
    <row r="489">
      <c r="AK489" s="19" t="n"/>
      <c r="AL489" s="24" t="n"/>
      <c r="AM489" s="25" t="n"/>
      <c r="AN489" s="24" t="n"/>
      <c r="AO489" s="24" t="n"/>
      <c r="AP489" s="24" t="n"/>
      <c r="AQ489" s="24" t="n"/>
      <c r="AR489" s="24" t="n"/>
      <c r="AS489" s="19" t="n"/>
      <c r="AT489" s="22">
        <f>IFERROR(TRIM(INDEX($A489:$AJ489,MATCH(Lists!$L$2,$A$1:$AJ$1,0))&amp;""),"")</f>
        <v/>
      </c>
      <c r="AU489" s="22">
        <f>IF(AT489="","",IFERROR(TRIM(INDEX($A489:$AJ489,MATCH(Lists!$L$3,$A$1:$AJ$1,0))&amp;""),""))</f>
        <v/>
      </c>
      <c r="AV489" s="22">
        <f>IF(AT489="","",LOWER(IFERROR(TRIM(INDEX($A489:$AJ489,MATCH(Lists!$L$4,$A$1:$AJ$1,0))&amp;""),"")))</f>
        <v/>
      </c>
      <c r="AW489" s="22">
        <f>IF(AT489="","",IFERROR(TRIM(INDEX($A489:$AJ489,MATCH(Lists!$L$5,$A$1:$AJ$1,0))&amp;""),""))</f>
        <v/>
      </c>
      <c r="AX489" s="22">
        <f>IF(AT489="","",IFERROR(TRIM(INDEX($A489:$AJ489,MATCH(Lists!$L$6,$A$1:$AJ$1,0))&amp;""),""))</f>
        <v/>
      </c>
      <c r="AY489" s="22">
        <f>IF(AT489="","",IFERROR(TRIM(INDEX($A489:$AJ489,MATCH(Lists!$L$7,$A$1:$AJ$1,0))&amp;""),""))</f>
        <v/>
      </c>
      <c r="AZ489" s="22">
        <f>IF(AT489="","",IFERROR(TRIM(INDEX($A489:$AJ489,MATCH(Lists!$L$8,$A$1:$AJ$1,0))&amp;""),""))</f>
        <v/>
      </c>
      <c r="BA489" s="22">
        <f>IF(AT489="","",IFERROR(TRIM(INDEX($A489:$AJ489,MATCH(Lists!$L$9,$A$1:$AJ$1,0))&amp;""),""))</f>
        <v/>
      </c>
      <c r="BB489" s="22">
        <f>IF(AT489="","",IFERROR(TRIM(INDEX($A489:$AJ489,MATCH(Lists!$L$10,$A$1:$AJ$1,0))&amp;""),""))</f>
        <v/>
      </c>
      <c r="BC489" s="22">
        <f>IF(AT489="","",IFERROR(TRIM(INDEX($A489:$AJ489,MATCH(Lists!$L$11,$A$1:$AJ$1,0))&amp;""),""))</f>
        <v/>
      </c>
      <c r="BD489" s="22">
        <f>IF(AT489="","",IFERROR(TRIM(INDEX($A489:$AJ489,MATCH(Lists!$L$12,$A$1:$AJ$1,0))&amp;""),""))</f>
        <v/>
      </c>
      <c r="BE489" s="23">
        <f>IF(AT489="","",IFERROR(IF(TRIM(INDEX($A489:$AJ489,MATCH(Lists!$L$13,$A$1:$AJ$1,0))&amp;"")="","",IF(ISNUMBER(INDEX($A489:$AJ489,MATCH(Lists!$L$13,$A$1:$AJ$1,0))),INT(INDEX($A489:$AJ489,MATCH(Lists!$L$13,$A$1:$AJ$1,0))),DATE(VALUE(LEFT(INDEX($A489:$AJ489,MATCH(Lists!$L$13,$A$1:$AJ$1,0)),4)),VALUE(MID(INDEX($A489:$AJ489,MATCH(Lists!$L$13,$A$1:$AJ$1,0)),6,2)),VALUE(MID(INDEX($A489:$AJ489,MATCH(Lists!$L$13,$A$1:$AJ$1,0)),9,2))))),""))</f>
        <v/>
      </c>
      <c r="BF489" s="22">
        <f>IF(AT489="","",IFERROR(TRIM(INDEX($A489:$AJ489,MATCH(Lists!$L$14,$A$1:$AJ$1,0))&amp;""),""))</f>
        <v/>
      </c>
      <c r="BG489" s="23">
        <f>IF(AT489="","",IFERROR(IF(ISNUMBER(INDEX($A489:$AJ489,MATCH(Lists!$L$15,$A$1:$AJ$1,0))),INDEX($A489:$AJ489,MATCH(Lists!$L$15,$A$1:$AJ$1,0)),DATE(VALUE(LEFT(IFERROR(TRIM(INDEX($A489:$AJ489,MATCH(Lists!$L$15,$A$1:$AJ$1,0))&amp;""),""),4)),VALUE(MID(IFERROR(TRIM(INDEX($A489:$AJ489,MATCH(Lists!$L$15,$A$1:$AJ$1,0))&amp;""),""),6,2)),VALUE(MID(IFERROR(TRIM(INDEX($A489:$AJ489,MATCH(Lists!$L$15,$A$1:$AJ$1,0))&amp;""),""),9,2)))+TIME(VALUE(MID(IFERROR(TRIM(INDEX($A489:$AJ489,MATCH(Lists!$L$15,$A$1:$AJ$1,0))&amp;""),""),12,2)),VALUE(MID(IFERROR(TRIM(INDEX($A489:$AJ489,MATCH(Lists!$L$15,$A$1:$AJ$1,0))&amp;""),""),15,2)),VALUE(MID(IFERROR(TRIM(INDEX($A489:$AJ489,MATCH(Lists!$L$15,$A$1:$AJ$1,0))&amp;""),""),18,2)))),""))</f>
        <v/>
      </c>
      <c r="BH489" s="22">
        <f>IF(AT489="","",IF(AL489="","New",AL489))</f>
        <v/>
      </c>
      <c r="BI489" s="22">
        <f>IF(AT489="",0,IF(OR(BH489="Hired",BH489="Not now"),0,1))</f>
        <v/>
      </c>
      <c r="BJ489" s="22">
        <f>IF(AT489="","",IF(COUNTIF(AN489:AQ489,"No")&gt;0,"Has a No",IF(COUNTIF(AN489:AQ489,"Yes")=4,"All yes","Still checking")))</f>
        <v/>
      </c>
      <c r="BK489" s="22">
        <f>IF(AT489="","",IF(AND(BH489="New",NOT(ISNUMBER(AM489)),ISNUMBER(BG489)),IF(Pipeline!$M$14-INT(BG489)&gt;Pipeline!$M$15,"Reply due",""),""))</f>
        <v/>
      </c>
      <c r="BL489" s="22">
        <f>IF(AT489="","",IF(AND(ISNUMBER(AM489),ISNUMBER(BG489)),MAX(0,AM489-INT(BG489)),""))</f>
        <v/>
      </c>
      <c r="BM489" s="22">
        <f>IF(BI489=0,0,IF(AND(OR('Shift match'!$B$5="",ISNUMBER(SEARCH('Shift match'!$B$5,AY489))),OR('Shift match'!$B$6="",ISNUMBER(SEARCH('Shift match'!$B$6,BA489)))),1,0))</f>
        <v/>
      </c>
      <c r="BN489" s="22">
        <f>IF(BM489=1,SUM($BM$2:BM489),"")</f>
        <v/>
      </c>
      <c r="BO489" s="22">
        <f>IF(AT489="",0,IF(AX489="",0,IF(COUNTIF($AX$2:AX489,AX489)=1,1,0)))</f>
        <v/>
      </c>
      <c r="BP489" s="22">
        <f>IF(BO489=1,SUM($BO$2:BO489),"")</f>
        <v/>
      </c>
    </row>
    <row r="490">
      <c r="AK490" s="19" t="n"/>
      <c r="AL490" s="24" t="n"/>
      <c r="AM490" s="25" t="n"/>
      <c r="AN490" s="24" t="n"/>
      <c r="AO490" s="24" t="n"/>
      <c r="AP490" s="24" t="n"/>
      <c r="AQ490" s="24" t="n"/>
      <c r="AR490" s="24" t="n"/>
      <c r="AS490" s="19" t="n"/>
      <c r="AT490" s="22">
        <f>IFERROR(TRIM(INDEX($A490:$AJ490,MATCH(Lists!$L$2,$A$1:$AJ$1,0))&amp;""),"")</f>
        <v/>
      </c>
      <c r="AU490" s="22">
        <f>IF(AT490="","",IFERROR(TRIM(INDEX($A490:$AJ490,MATCH(Lists!$L$3,$A$1:$AJ$1,0))&amp;""),""))</f>
        <v/>
      </c>
      <c r="AV490" s="22">
        <f>IF(AT490="","",LOWER(IFERROR(TRIM(INDEX($A490:$AJ490,MATCH(Lists!$L$4,$A$1:$AJ$1,0))&amp;""),"")))</f>
        <v/>
      </c>
      <c r="AW490" s="22">
        <f>IF(AT490="","",IFERROR(TRIM(INDEX($A490:$AJ490,MATCH(Lists!$L$5,$A$1:$AJ$1,0))&amp;""),""))</f>
        <v/>
      </c>
      <c r="AX490" s="22">
        <f>IF(AT490="","",IFERROR(TRIM(INDEX($A490:$AJ490,MATCH(Lists!$L$6,$A$1:$AJ$1,0))&amp;""),""))</f>
        <v/>
      </c>
      <c r="AY490" s="22">
        <f>IF(AT490="","",IFERROR(TRIM(INDEX($A490:$AJ490,MATCH(Lists!$L$7,$A$1:$AJ$1,0))&amp;""),""))</f>
        <v/>
      </c>
      <c r="AZ490" s="22">
        <f>IF(AT490="","",IFERROR(TRIM(INDEX($A490:$AJ490,MATCH(Lists!$L$8,$A$1:$AJ$1,0))&amp;""),""))</f>
        <v/>
      </c>
      <c r="BA490" s="22">
        <f>IF(AT490="","",IFERROR(TRIM(INDEX($A490:$AJ490,MATCH(Lists!$L$9,$A$1:$AJ$1,0))&amp;""),""))</f>
        <v/>
      </c>
      <c r="BB490" s="22">
        <f>IF(AT490="","",IFERROR(TRIM(INDEX($A490:$AJ490,MATCH(Lists!$L$10,$A$1:$AJ$1,0))&amp;""),""))</f>
        <v/>
      </c>
      <c r="BC490" s="22">
        <f>IF(AT490="","",IFERROR(TRIM(INDEX($A490:$AJ490,MATCH(Lists!$L$11,$A$1:$AJ$1,0))&amp;""),""))</f>
        <v/>
      </c>
      <c r="BD490" s="22">
        <f>IF(AT490="","",IFERROR(TRIM(INDEX($A490:$AJ490,MATCH(Lists!$L$12,$A$1:$AJ$1,0))&amp;""),""))</f>
        <v/>
      </c>
      <c r="BE490" s="23">
        <f>IF(AT490="","",IFERROR(IF(TRIM(INDEX($A490:$AJ490,MATCH(Lists!$L$13,$A$1:$AJ$1,0))&amp;"")="","",IF(ISNUMBER(INDEX($A490:$AJ490,MATCH(Lists!$L$13,$A$1:$AJ$1,0))),INT(INDEX($A490:$AJ490,MATCH(Lists!$L$13,$A$1:$AJ$1,0))),DATE(VALUE(LEFT(INDEX($A490:$AJ490,MATCH(Lists!$L$13,$A$1:$AJ$1,0)),4)),VALUE(MID(INDEX($A490:$AJ490,MATCH(Lists!$L$13,$A$1:$AJ$1,0)),6,2)),VALUE(MID(INDEX($A490:$AJ490,MATCH(Lists!$L$13,$A$1:$AJ$1,0)),9,2))))),""))</f>
        <v/>
      </c>
      <c r="BF490" s="22">
        <f>IF(AT490="","",IFERROR(TRIM(INDEX($A490:$AJ490,MATCH(Lists!$L$14,$A$1:$AJ$1,0))&amp;""),""))</f>
        <v/>
      </c>
      <c r="BG490" s="23">
        <f>IF(AT490="","",IFERROR(IF(ISNUMBER(INDEX($A490:$AJ490,MATCH(Lists!$L$15,$A$1:$AJ$1,0))),INDEX($A490:$AJ490,MATCH(Lists!$L$15,$A$1:$AJ$1,0)),DATE(VALUE(LEFT(IFERROR(TRIM(INDEX($A490:$AJ490,MATCH(Lists!$L$15,$A$1:$AJ$1,0))&amp;""),""),4)),VALUE(MID(IFERROR(TRIM(INDEX($A490:$AJ490,MATCH(Lists!$L$15,$A$1:$AJ$1,0))&amp;""),""),6,2)),VALUE(MID(IFERROR(TRIM(INDEX($A490:$AJ490,MATCH(Lists!$L$15,$A$1:$AJ$1,0))&amp;""),""),9,2)))+TIME(VALUE(MID(IFERROR(TRIM(INDEX($A490:$AJ490,MATCH(Lists!$L$15,$A$1:$AJ$1,0))&amp;""),""),12,2)),VALUE(MID(IFERROR(TRIM(INDEX($A490:$AJ490,MATCH(Lists!$L$15,$A$1:$AJ$1,0))&amp;""),""),15,2)),VALUE(MID(IFERROR(TRIM(INDEX($A490:$AJ490,MATCH(Lists!$L$15,$A$1:$AJ$1,0))&amp;""),""),18,2)))),""))</f>
        <v/>
      </c>
      <c r="BH490" s="22">
        <f>IF(AT490="","",IF(AL490="","New",AL490))</f>
        <v/>
      </c>
      <c r="BI490" s="22">
        <f>IF(AT490="",0,IF(OR(BH490="Hired",BH490="Not now"),0,1))</f>
        <v/>
      </c>
      <c r="BJ490" s="22">
        <f>IF(AT490="","",IF(COUNTIF(AN490:AQ490,"No")&gt;0,"Has a No",IF(COUNTIF(AN490:AQ490,"Yes")=4,"All yes","Still checking")))</f>
        <v/>
      </c>
      <c r="BK490" s="22">
        <f>IF(AT490="","",IF(AND(BH490="New",NOT(ISNUMBER(AM490)),ISNUMBER(BG490)),IF(Pipeline!$M$14-INT(BG490)&gt;Pipeline!$M$15,"Reply due",""),""))</f>
        <v/>
      </c>
      <c r="BL490" s="22">
        <f>IF(AT490="","",IF(AND(ISNUMBER(AM490),ISNUMBER(BG490)),MAX(0,AM490-INT(BG490)),""))</f>
        <v/>
      </c>
      <c r="BM490" s="22">
        <f>IF(BI490=0,0,IF(AND(OR('Shift match'!$B$5="",ISNUMBER(SEARCH('Shift match'!$B$5,AY490))),OR('Shift match'!$B$6="",ISNUMBER(SEARCH('Shift match'!$B$6,BA490)))),1,0))</f>
        <v/>
      </c>
      <c r="BN490" s="22">
        <f>IF(BM490=1,SUM($BM$2:BM490),"")</f>
        <v/>
      </c>
      <c r="BO490" s="22">
        <f>IF(AT490="",0,IF(AX490="",0,IF(COUNTIF($AX$2:AX490,AX490)=1,1,0)))</f>
        <v/>
      </c>
      <c r="BP490" s="22">
        <f>IF(BO490=1,SUM($BO$2:BO490),"")</f>
        <v/>
      </c>
    </row>
    <row r="491">
      <c r="AK491" s="19" t="n"/>
      <c r="AL491" s="24" t="n"/>
      <c r="AM491" s="25" t="n"/>
      <c r="AN491" s="24" t="n"/>
      <c r="AO491" s="24" t="n"/>
      <c r="AP491" s="24" t="n"/>
      <c r="AQ491" s="24" t="n"/>
      <c r="AR491" s="24" t="n"/>
      <c r="AS491" s="19" t="n"/>
      <c r="AT491" s="22">
        <f>IFERROR(TRIM(INDEX($A491:$AJ491,MATCH(Lists!$L$2,$A$1:$AJ$1,0))&amp;""),"")</f>
        <v/>
      </c>
      <c r="AU491" s="22">
        <f>IF(AT491="","",IFERROR(TRIM(INDEX($A491:$AJ491,MATCH(Lists!$L$3,$A$1:$AJ$1,0))&amp;""),""))</f>
        <v/>
      </c>
      <c r="AV491" s="22">
        <f>IF(AT491="","",LOWER(IFERROR(TRIM(INDEX($A491:$AJ491,MATCH(Lists!$L$4,$A$1:$AJ$1,0))&amp;""),"")))</f>
        <v/>
      </c>
      <c r="AW491" s="22">
        <f>IF(AT491="","",IFERROR(TRIM(INDEX($A491:$AJ491,MATCH(Lists!$L$5,$A$1:$AJ$1,0))&amp;""),""))</f>
        <v/>
      </c>
      <c r="AX491" s="22">
        <f>IF(AT491="","",IFERROR(TRIM(INDEX($A491:$AJ491,MATCH(Lists!$L$6,$A$1:$AJ$1,0))&amp;""),""))</f>
        <v/>
      </c>
      <c r="AY491" s="22">
        <f>IF(AT491="","",IFERROR(TRIM(INDEX($A491:$AJ491,MATCH(Lists!$L$7,$A$1:$AJ$1,0))&amp;""),""))</f>
        <v/>
      </c>
      <c r="AZ491" s="22">
        <f>IF(AT491="","",IFERROR(TRIM(INDEX($A491:$AJ491,MATCH(Lists!$L$8,$A$1:$AJ$1,0))&amp;""),""))</f>
        <v/>
      </c>
      <c r="BA491" s="22">
        <f>IF(AT491="","",IFERROR(TRIM(INDEX($A491:$AJ491,MATCH(Lists!$L$9,$A$1:$AJ$1,0))&amp;""),""))</f>
        <v/>
      </c>
      <c r="BB491" s="22">
        <f>IF(AT491="","",IFERROR(TRIM(INDEX($A491:$AJ491,MATCH(Lists!$L$10,$A$1:$AJ$1,0))&amp;""),""))</f>
        <v/>
      </c>
      <c r="BC491" s="22">
        <f>IF(AT491="","",IFERROR(TRIM(INDEX($A491:$AJ491,MATCH(Lists!$L$11,$A$1:$AJ$1,0))&amp;""),""))</f>
        <v/>
      </c>
      <c r="BD491" s="22">
        <f>IF(AT491="","",IFERROR(TRIM(INDEX($A491:$AJ491,MATCH(Lists!$L$12,$A$1:$AJ$1,0))&amp;""),""))</f>
        <v/>
      </c>
      <c r="BE491" s="23">
        <f>IF(AT491="","",IFERROR(IF(TRIM(INDEX($A491:$AJ491,MATCH(Lists!$L$13,$A$1:$AJ$1,0))&amp;"")="","",IF(ISNUMBER(INDEX($A491:$AJ491,MATCH(Lists!$L$13,$A$1:$AJ$1,0))),INT(INDEX($A491:$AJ491,MATCH(Lists!$L$13,$A$1:$AJ$1,0))),DATE(VALUE(LEFT(INDEX($A491:$AJ491,MATCH(Lists!$L$13,$A$1:$AJ$1,0)),4)),VALUE(MID(INDEX($A491:$AJ491,MATCH(Lists!$L$13,$A$1:$AJ$1,0)),6,2)),VALUE(MID(INDEX($A491:$AJ491,MATCH(Lists!$L$13,$A$1:$AJ$1,0)),9,2))))),""))</f>
        <v/>
      </c>
      <c r="BF491" s="22">
        <f>IF(AT491="","",IFERROR(TRIM(INDEX($A491:$AJ491,MATCH(Lists!$L$14,$A$1:$AJ$1,0))&amp;""),""))</f>
        <v/>
      </c>
      <c r="BG491" s="23">
        <f>IF(AT491="","",IFERROR(IF(ISNUMBER(INDEX($A491:$AJ491,MATCH(Lists!$L$15,$A$1:$AJ$1,0))),INDEX($A491:$AJ491,MATCH(Lists!$L$15,$A$1:$AJ$1,0)),DATE(VALUE(LEFT(IFERROR(TRIM(INDEX($A491:$AJ491,MATCH(Lists!$L$15,$A$1:$AJ$1,0))&amp;""),""),4)),VALUE(MID(IFERROR(TRIM(INDEX($A491:$AJ491,MATCH(Lists!$L$15,$A$1:$AJ$1,0))&amp;""),""),6,2)),VALUE(MID(IFERROR(TRIM(INDEX($A491:$AJ491,MATCH(Lists!$L$15,$A$1:$AJ$1,0))&amp;""),""),9,2)))+TIME(VALUE(MID(IFERROR(TRIM(INDEX($A491:$AJ491,MATCH(Lists!$L$15,$A$1:$AJ$1,0))&amp;""),""),12,2)),VALUE(MID(IFERROR(TRIM(INDEX($A491:$AJ491,MATCH(Lists!$L$15,$A$1:$AJ$1,0))&amp;""),""),15,2)),VALUE(MID(IFERROR(TRIM(INDEX($A491:$AJ491,MATCH(Lists!$L$15,$A$1:$AJ$1,0))&amp;""),""),18,2)))),""))</f>
        <v/>
      </c>
      <c r="BH491" s="22">
        <f>IF(AT491="","",IF(AL491="","New",AL491))</f>
        <v/>
      </c>
      <c r="BI491" s="22">
        <f>IF(AT491="",0,IF(OR(BH491="Hired",BH491="Not now"),0,1))</f>
        <v/>
      </c>
      <c r="BJ491" s="22">
        <f>IF(AT491="","",IF(COUNTIF(AN491:AQ491,"No")&gt;0,"Has a No",IF(COUNTIF(AN491:AQ491,"Yes")=4,"All yes","Still checking")))</f>
        <v/>
      </c>
      <c r="BK491" s="22">
        <f>IF(AT491="","",IF(AND(BH491="New",NOT(ISNUMBER(AM491)),ISNUMBER(BG491)),IF(Pipeline!$M$14-INT(BG491)&gt;Pipeline!$M$15,"Reply due",""),""))</f>
        <v/>
      </c>
      <c r="BL491" s="22">
        <f>IF(AT491="","",IF(AND(ISNUMBER(AM491),ISNUMBER(BG491)),MAX(0,AM491-INT(BG491)),""))</f>
        <v/>
      </c>
      <c r="BM491" s="22">
        <f>IF(BI491=0,0,IF(AND(OR('Shift match'!$B$5="",ISNUMBER(SEARCH('Shift match'!$B$5,AY491))),OR('Shift match'!$B$6="",ISNUMBER(SEARCH('Shift match'!$B$6,BA491)))),1,0))</f>
        <v/>
      </c>
      <c r="BN491" s="22">
        <f>IF(BM491=1,SUM($BM$2:BM491),"")</f>
        <v/>
      </c>
      <c r="BO491" s="22">
        <f>IF(AT491="",0,IF(AX491="",0,IF(COUNTIF($AX$2:AX491,AX491)=1,1,0)))</f>
        <v/>
      </c>
      <c r="BP491" s="22">
        <f>IF(BO491=1,SUM($BO$2:BO491),"")</f>
        <v/>
      </c>
    </row>
    <row r="492">
      <c r="AK492" s="19" t="n"/>
      <c r="AL492" s="24" t="n"/>
      <c r="AM492" s="25" t="n"/>
      <c r="AN492" s="24" t="n"/>
      <c r="AO492" s="24" t="n"/>
      <c r="AP492" s="24" t="n"/>
      <c r="AQ492" s="24" t="n"/>
      <c r="AR492" s="24" t="n"/>
      <c r="AS492" s="19" t="n"/>
      <c r="AT492" s="22">
        <f>IFERROR(TRIM(INDEX($A492:$AJ492,MATCH(Lists!$L$2,$A$1:$AJ$1,0))&amp;""),"")</f>
        <v/>
      </c>
      <c r="AU492" s="22">
        <f>IF(AT492="","",IFERROR(TRIM(INDEX($A492:$AJ492,MATCH(Lists!$L$3,$A$1:$AJ$1,0))&amp;""),""))</f>
        <v/>
      </c>
      <c r="AV492" s="22">
        <f>IF(AT492="","",LOWER(IFERROR(TRIM(INDEX($A492:$AJ492,MATCH(Lists!$L$4,$A$1:$AJ$1,0))&amp;""),"")))</f>
        <v/>
      </c>
      <c r="AW492" s="22">
        <f>IF(AT492="","",IFERROR(TRIM(INDEX($A492:$AJ492,MATCH(Lists!$L$5,$A$1:$AJ$1,0))&amp;""),""))</f>
        <v/>
      </c>
      <c r="AX492" s="22">
        <f>IF(AT492="","",IFERROR(TRIM(INDEX($A492:$AJ492,MATCH(Lists!$L$6,$A$1:$AJ$1,0))&amp;""),""))</f>
        <v/>
      </c>
      <c r="AY492" s="22">
        <f>IF(AT492="","",IFERROR(TRIM(INDEX($A492:$AJ492,MATCH(Lists!$L$7,$A$1:$AJ$1,0))&amp;""),""))</f>
        <v/>
      </c>
      <c r="AZ492" s="22">
        <f>IF(AT492="","",IFERROR(TRIM(INDEX($A492:$AJ492,MATCH(Lists!$L$8,$A$1:$AJ$1,0))&amp;""),""))</f>
        <v/>
      </c>
      <c r="BA492" s="22">
        <f>IF(AT492="","",IFERROR(TRIM(INDEX($A492:$AJ492,MATCH(Lists!$L$9,$A$1:$AJ$1,0))&amp;""),""))</f>
        <v/>
      </c>
      <c r="BB492" s="22">
        <f>IF(AT492="","",IFERROR(TRIM(INDEX($A492:$AJ492,MATCH(Lists!$L$10,$A$1:$AJ$1,0))&amp;""),""))</f>
        <v/>
      </c>
      <c r="BC492" s="22">
        <f>IF(AT492="","",IFERROR(TRIM(INDEX($A492:$AJ492,MATCH(Lists!$L$11,$A$1:$AJ$1,0))&amp;""),""))</f>
        <v/>
      </c>
      <c r="BD492" s="22">
        <f>IF(AT492="","",IFERROR(TRIM(INDEX($A492:$AJ492,MATCH(Lists!$L$12,$A$1:$AJ$1,0))&amp;""),""))</f>
        <v/>
      </c>
      <c r="BE492" s="23">
        <f>IF(AT492="","",IFERROR(IF(TRIM(INDEX($A492:$AJ492,MATCH(Lists!$L$13,$A$1:$AJ$1,0))&amp;"")="","",IF(ISNUMBER(INDEX($A492:$AJ492,MATCH(Lists!$L$13,$A$1:$AJ$1,0))),INT(INDEX($A492:$AJ492,MATCH(Lists!$L$13,$A$1:$AJ$1,0))),DATE(VALUE(LEFT(INDEX($A492:$AJ492,MATCH(Lists!$L$13,$A$1:$AJ$1,0)),4)),VALUE(MID(INDEX($A492:$AJ492,MATCH(Lists!$L$13,$A$1:$AJ$1,0)),6,2)),VALUE(MID(INDEX($A492:$AJ492,MATCH(Lists!$L$13,$A$1:$AJ$1,0)),9,2))))),""))</f>
        <v/>
      </c>
      <c r="BF492" s="22">
        <f>IF(AT492="","",IFERROR(TRIM(INDEX($A492:$AJ492,MATCH(Lists!$L$14,$A$1:$AJ$1,0))&amp;""),""))</f>
        <v/>
      </c>
      <c r="BG492" s="23">
        <f>IF(AT492="","",IFERROR(IF(ISNUMBER(INDEX($A492:$AJ492,MATCH(Lists!$L$15,$A$1:$AJ$1,0))),INDEX($A492:$AJ492,MATCH(Lists!$L$15,$A$1:$AJ$1,0)),DATE(VALUE(LEFT(IFERROR(TRIM(INDEX($A492:$AJ492,MATCH(Lists!$L$15,$A$1:$AJ$1,0))&amp;""),""),4)),VALUE(MID(IFERROR(TRIM(INDEX($A492:$AJ492,MATCH(Lists!$L$15,$A$1:$AJ$1,0))&amp;""),""),6,2)),VALUE(MID(IFERROR(TRIM(INDEX($A492:$AJ492,MATCH(Lists!$L$15,$A$1:$AJ$1,0))&amp;""),""),9,2)))+TIME(VALUE(MID(IFERROR(TRIM(INDEX($A492:$AJ492,MATCH(Lists!$L$15,$A$1:$AJ$1,0))&amp;""),""),12,2)),VALUE(MID(IFERROR(TRIM(INDEX($A492:$AJ492,MATCH(Lists!$L$15,$A$1:$AJ$1,0))&amp;""),""),15,2)),VALUE(MID(IFERROR(TRIM(INDEX($A492:$AJ492,MATCH(Lists!$L$15,$A$1:$AJ$1,0))&amp;""),""),18,2)))),""))</f>
        <v/>
      </c>
      <c r="BH492" s="22">
        <f>IF(AT492="","",IF(AL492="","New",AL492))</f>
        <v/>
      </c>
      <c r="BI492" s="22">
        <f>IF(AT492="",0,IF(OR(BH492="Hired",BH492="Not now"),0,1))</f>
        <v/>
      </c>
      <c r="BJ492" s="22">
        <f>IF(AT492="","",IF(COUNTIF(AN492:AQ492,"No")&gt;0,"Has a No",IF(COUNTIF(AN492:AQ492,"Yes")=4,"All yes","Still checking")))</f>
        <v/>
      </c>
      <c r="BK492" s="22">
        <f>IF(AT492="","",IF(AND(BH492="New",NOT(ISNUMBER(AM492)),ISNUMBER(BG492)),IF(Pipeline!$M$14-INT(BG492)&gt;Pipeline!$M$15,"Reply due",""),""))</f>
        <v/>
      </c>
      <c r="BL492" s="22">
        <f>IF(AT492="","",IF(AND(ISNUMBER(AM492),ISNUMBER(BG492)),MAX(0,AM492-INT(BG492)),""))</f>
        <v/>
      </c>
      <c r="BM492" s="22">
        <f>IF(BI492=0,0,IF(AND(OR('Shift match'!$B$5="",ISNUMBER(SEARCH('Shift match'!$B$5,AY492))),OR('Shift match'!$B$6="",ISNUMBER(SEARCH('Shift match'!$B$6,BA492)))),1,0))</f>
        <v/>
      </c>
      <c r="BN492" s="22">
        <f>IF(BM492=1,SUM($BM$2:BM492),"")</f>
        <v/>
      </c>
      <c r="BO492" s="22">
        <f>IF(AT492="",0,IF(AX492="",0,IF(COUNTIF($AX$2:AX492,AX492)=1,1,0)))</f>
        <v/>
      </c>
      <c r="BP492" s="22">
        <f>IF(BO492=1,SUM($BO$2:BO492),"")</f>
        <v/>
      </c>
    </row>
    <row r="493">
      <c r="AK493" s="19" t="n"/>
      <c r="AL493" s="24" t="n"/>
      <c r="AM493" s="25" t="n"/>
      <c r="AN493" s="24" t="n"/>
      <c r="AO493" s="24" t="n"/>
      <c r="AP493" s="24" t="n"/>
      <c r="AQ493" s="24" t="n"/>
      <c r="AR493" s="24" t="n"/>
      <c r="AS493" s="19" t="n"/>
      <c r="AT493" s="22">
        <f>IFERROR(TRIM(INDEX($A493:$AJ493,MATCH(Lists!$L$2,$A$1:$AJ$1,0))&amp;""),"")</f>
        <v/>
      </c>
      <c r="AU493" s="22">
        <f>IF(AT493="","",IFERROR(TRIM(INDEX($A493:$AJ493,MATCH(Lists!$L$3,$A$1:$AJ$1,0))&amp;""),""))</f>
        <v/>
      </c>
      <c r="AV493" s="22">
        <f>IF(AT493="","",LOWER(IFERROR(TRIM(INDEX($A493:$AJ493,MATCH(Lists!$L$4,$A$1:$AJ$1,0))&amp;""),"")))</f>
        <v/>
      </c>
      <c r="AW493" s="22">
        <f>IF(AT493="","",IFERROR(TRIM(INDEX($A493:$AJ493,MATCH(Lists!$L$5,$A$1:$AJ$1,0))&amp;""),""))</f>
        <v/>
      </c>
      <c r="AX493" s="22">
        <f>IF(AT493="","",IFERROR(TRIM(INDEX($A493:$AJ493,MATCH(Lists!$L$6,$A$1:$AJ$1,0))&amp;""),""))</f>
        <v/>
      </c>
      <c r="AY493" s="22">
        <f>IF(AT493="","",IFERROR(TRIM(INDEX($A493:$AJ493,MATCH(Lists!$L$7,$A$1:$AJ$1,0))&amp;""),""))</f>
        <v/>
      </c>
      <c r="AZ493" s="22">
        <f>IF(AT493="","",IFERROR(TRIM(INDEX($A493:$AJ493,MATCH(Lists!$L$8,$A$1:$AJ$1,0))&amp;""),""))</f>
        <v/>
      </c>
      <c r="BA493" s="22">
        <f>IF(AT493="","",IFERROR(TRIM(INDEX($A493:$AJ493,MATCH(Lists!$L$9,$A$1:$AJ$1,0))&amp;""),""))</f>
        <v/>
      </c>
      <c r="BB493" s="22">
        <f>IF(AT493="","",IFERROR(TRIM(INDEX($A493:$AJ493,MATCH(Lists!$L$10,$A$1:$AJ$1,0))&amp;""),""))</f>
        <v/>
      </c>
      <c r="BC493" s="22">
        <f>IF(AT493="","",IFERROR(TRIM(INDEX($A493:$AJ493,MATCH(Lists!$L$11,$A$1:$AJ$1,0))&amp;""),""))</f>
        <v/>
      </c>
      <c r="BD493" s="22">
        <f>IF(AT493="","",IFERROR(TRIM(INDEX($A493:$AJ493,MATCH(Lists!$L$12,$A$1:$AJ$1,0))&amp;""),""))</f>
        <v/>
      </c>
      <c r="BE493" s="23">
        <f>IF(AT493="","",IFERROR(IF(TRIM(INDEX($A493:$AJ493,MATCH(Lists!$L$13,$A$1:$AJ$1,0))&amp;"")="","",IF(ISNUMBER(INDEX($A493:$AJ493,MATCH(Lists!$L$13,$A$1:$AJ$1,0))),INT(INDEX($A493:$AJ493,MATCH(Lists!$L$13,$A$1:$AJ$1,0))),DATE(VALUE(LEFT(INDEX($A493:$AJ493,MATCH(Lists!$L$13,$A$1:$AJ$1,0)),4)),VALUE(MID(INDEX($A493:$AJ493,MATCH(Lists!$L$13,$A$1:$AJ$1,0)),6,2)),VALUE(MID(INDEX($A493:$AJ493,MATCH(Lists!$L$13,$A$1:$AJ$1,0)),9,2))))),""))</f>
        <v/>
      </c>
      <c r="BF493" s="22">
        <f>IF(AT493="","",IFERROR(TRIM(INDEX($A493:$AJ493,MATCH(Lists!$L$14,$A$1:$AJ$1,0))&amp;""),""))</f>
        <v/>
      </c>
      <c r="BG493" s="23">
        <f>IF(AT493="","",IFERROR(IF(ISNUMBER(INDEX($A493:$AJ493,MATCH(Lists!$L$15,$A$1:$AJ$1,0))),INDEX($A493:$AJ493,MATCH(Lists!$L$15,$A$1:$AJ$1,0)),DATE(VALUE(LEFT(IFERROR(TRIM(INDEX($A493:$AJ493,MATCH(Lists!$L$15,$A$1:$AJ$1,0))&amp;""),""),4)),VALUE(MID(IFERROR(TRIM(INDEX($A493:$AJ493,MATCH(Lists!$L$15,$A$1:$AJ$1,0))&amp;""),""),6,2)),VALUE(MID(IFERROR(TRIM(INDEX($A493:$AJ493,MATCH(Lists!$L$15,$A$1:$AJ$1,0))&amp;""),""),9,2)))+TIME(VALUE(MID(IFERROR(TRIM(INDEX($A493:$AJ493,MATCH(Lists!$L$15,$A$1:$AJ$1,0))&amp;""),""),12,2)),VALUE(MID(IFERROR(TRIM(INDEX($A493:$AJ493,MATCH(Lists!$L$15,$A$1:$AJ$1,0))&amp;""),""),15,2)),VALUE(MID(IFERROR(TRIM(INDEX($A493:$AJ493,MATCH(Lists!$L$15,$A$1:$AJ$1,0))&amp;""),""),18,2)))),""))</f>
        <v/>
      </c>
      <c r="BH493" s="22">
        <f>IF(AT493="","",IF(AL493="","New",AL493))</f>
        <v/>
      </c>
      <c r="BI493" s="22">
        <f>IF(AT493="",0,IF(OR(BH493="Hired",BH493="Not now"),0,1))</f>
        <v/>
      </c>
      <c r="BJ493" s="22">
        <f>IF(AT493="","",IF(COUNTIF(AN493:AQ493,"No")&gt;0,"Has a No",IF(COUNTIF(AN493:AQ493,"Yes")=4,"All yes","Still checking")))</f>
        <v/>
      </c>
      <c r="BK493" s="22">
        <f>IF(AT493="","",IF(AND(BH493="New",NOT(ISNUMBER(AM493)),ISNUMBER(BG493)),IF(Pipeline!$M$14-INT(BG493)&gt;Pipeline!$M$15,"Reply due",""),""))</f>
        <v/>
      </c>
      <c r="BL493" s="22">
        <f>IF(AT493="","",IF(AND(ISNUMBER(AM493),ISNUMBER(BG493)),MAX(0,AM493-INT(BG493)),""))</f>
        <v/>
      </c>
      <c r="BM493" s="22">
        <f>IF(BI493=0,0,IF(AND(OR('Shift match'!$B$5="",ISNUMBER(SEARCH('Shift match'!$B$5,AY493))),OR('Shift match'!$B$6="",ISNUMBER(SEARCH('Shift match'!$B$6,BA493)))),1,0))</f>
        <v/>
      </c>
      <c r="BN493" s="22">
        <f>IF(BM493=1,SUM($BM$2:BM493),"")</f>
        <v/>
      </c>
      <c r="BO493" s="22">
        <f>IF(AT493="",0,IF(AX493="",0,IF(COUNTIF($AX$2:AX493,AX493)=1,1,0)))</f>
        <v/>
      </c>
      <c r="BP493" s="22">
        <f>IF(BO493=1,SUM($BO$2:BO493),"")</f>
        <v/>
      </c>
    </row>
    <row r="494">
      <c r="AK494" s="19" t="n"/>
      <c r="AL494" s="24" t="n"/>
      <c r="AM494" s="25" t="n"/>
      <c r="AN494" s="24" t="n"/>
      <c r="AO494" s="24" t="n"/>
      <c r="AP494" s="24" t="n"/>
      <c r="AQ494" s="24" t="n"/>
      <c r="AR494" s="24" t="n"/>
      <c r="AS494" s="19" t="n"/>
      <c r="AT494" s="22">
        <f>IFERROR(TRIM(INDEX($A494:$AJ494,MATCH(Lists!$L$2,$A$1:$AJ$1,0))&amp;""),"")</f>
        <v/>
      </c>
      <c r="AU494" s="22">
        <f>IF(AT494="","",IFERROR(TRIM(INDEX($A494:$AJ494,MATCH(Lists!$L$3,$A$1:$AJ$1,0))&amp;""),""))</f>
        <v/>
      </c>
      <c r="AV494" s="22">
        <f>IF(AT494="","",LOWER(IFERROR(TRIM(INDEX($A494:$AJ494,MATCH(Lists!$L$4,$A$1:$AJ$1,0))&amp;""),"")))</f>
        <v/>
      </c>
      <c r="AW494" s="22">
        <f>IF(AT494="","",IFERROR(TRIM(INDEX($A494:$AJ494,MATCH(Lists!$L$5,$A$1:$AJ$1,0))&amp;""),""))</f>
        <v/>
      </c>
      <c r="AX494" s="22">
        <f>IF(AT494="","",IFERROR(TRIM(INDEX($A494:$AJ494,MATCH(Lists!$L$6,$A$1:$AJ$1,0))&amp;""),""))</f>
        <v/>
      </c>
      <c r="AY494" s="22">
        <f>IF(AT494="","",IFERROR(TRIM(INDEX($A494:$AJ494,MATCH(Lists!$L$7,$A$1:$AJ$1,0))&amp;""),""))</f>
        <v/>
      </c>
      <c r="AZ494" s="22">
        <f>IF(AT494="","",IFERROR(TRIM(INDEX($A494:$AJ494,MATCH(Lists!$L$8,$A$1:$AJ$1,0))&amp;""),""))</f>
        <v/>
      </c>
      <c r="BA494" s="22">
        <f>IF(AT494="","",IFERROR(TRIM(INDEX($A494:$AJ494,MATCH(Lists!$L$9,$A$1:$AJ$1,0))&amp;""),""))</f>
        <v/>
      </c>
      <c r="BB494" s="22">
        <f>IF(AT494="","",IFERROR(TRIM(INDEX($A494:$AJ494,MATCH(Lists!$L$10,$A$1:$AJ$1,0))&amp;""),""))</f>
        <v/>
      </c>
      <c r="BC494" s="22">
        <f>IF(AT494="","",IFERROR(TRIM(INDEX($A494:$AJ494,MATCH(Lists!$L$11,$A$1:$AJ$1,0))&amp;""),""))</f>
        <v/>
      </c>
      <c r="BD494" s="22">
        <f>IF(AT494="","",IFERROR(TRIM(INDEX($A494:$AJ494,MATCH(Lists!$L$12,$A$1:$AJ$1,0))&amp;""),""))</f>
        <v/>
      </c>
      <c r="BE494" s="23">
        <f>IF(AT494="","",IFERROR(IF(TRIM(INDEX($A494:$AJ494,MATCH(Lists!$L$13,$A$1:$AJ$1,0))&amp;"")="","",IF(ISNUMBER(INDEX($A494:$AJ494,MATCH(Lists!$L$13,$A$1:$AJ$1,0))),INT(INDEX($A494:$AJ494,MATCH(Lists!$L$13,$A$1:$AJ$1,0))),DATE(VALUE(LEFT(INDEX($A494:$AJ494,MATCH(Lists!$L$13,$A$1:$AJ$1,0)),4)),VALUE(MID(INDEX($A494:$AJ494,MATCH(Lists!$L$13,$A$1:$AJ$1,0)),6,2)),VALUE(MID(INDEX($A494:$AJ494,MATCH(Lists!$L$13,$A$1:$AJ$1,0)),9,2))))),""))</f>
        <v/>
      </c>
      <c r="BF494" s="22">
        <f>IF(AT494="","",IFERROR(TRIM(INDEX($A494:$AJ494,MATCH(Lists!$L$14,$A$1:$AJ$1,0))&amp;""),""))</f>
        <v/>
      </c>
      <c r="BG494" s="23">
        <f>IF(AT494="","",IFERROR(IF(ISNUMBER(INDEX($A494:$AJ494,MATCH(Lists!$L$15,$A$1:$AJ$1,0))),INDEX($A494:$AJ494,MATCH(Lists!$L$15,$A$1:$AJ$1,0)),DATE(VALUE(LEFT(IFERROR(TRIM(INDEX($A494:$AJ494,MATCH(Lists!$L$15,$A$1:$AJ$1,0))&amp;""),""),4)),VALUE(MID(IFERROR(TRIM(INDEX($A494:$AJ494,MATCH(Lists!$L$15,$A$1:$AJ$1,0))&amp;""),""),6,2)),VALUE(MID(IFERROR(TRIM(INDEX($A494:$AJ494,MATCH(Lists!$L$15,$A$1:$AJ$1,0))&amp;""),""),9,2)))+TIME(VALUE(MID(IFERROR(TRIM(INDEX($A494:$AJ494,MATCH(Lists!$L$15,$A$1:$AJ$1,0))&amp;""),""),12,2)),VALUE(MID(IFERROR(TRIM(INDEX($A494:$AJ494,MATCH(Lists!$L$15,$A$1:$AJ$1,0))&amp;""),""),15,2)),VALUE(MID(IFERROR(TRIM(INDEX($A494:$AJ494,MATCH(Lists!$L$15,$A$1:$AJ$1,0))&amp;""),""),18,2)))),""))</f>
        <v/>
      </c>
      <c r="BH494" s="22">
        <f>IF(AT494="","",IF(AL494="","New",AL494))</f>
        <v/>
      </c>
      <c r="BI494" s="22">
        <f>IF(AT494="",0,IF(OR(BH494="Hired",BH494="Not now"),0,1))</f>
        <v/>
      </c>
      <c r="BJ494" s="22">
        <f>IF(AT494="","",IF(COUNTIF(AN494:AQ494,"No")&gt;0,"Has a No",IF(COUNTIF(AN494:AQ494,"Yes")=4,"All yes","Still checking")))</f>
        <v/>
      </c>
      <c r="BK494" s="22">
        <f>IF(AT494="","",IF(AND(BH494="New",NOT(ISNUMBER(AM494)),ISNUMBER(BG494)),IF(Pipeline!$M$14-INT(BG494)&gt;Pipeline!$M$15,"Reply due",""),""))</f>
        <v/>
      </c>
      <c r="BL494" s="22">
        <f>IF(AT494="","",IF(AND(ISNUMBER(AM494),ISNUMBER(BG494)),MAX(0,AM494-INT(BG494)),""))</f>
        <v/>
      </c>
      <c r="BM494" s="22">
        <f>IF(BI494=0,0,IF(AND(OR('Shift match'!$B$5="",ISNUMBER(SEARCH('Shift match'!$B$5,AY494))),OR('Shift match'!$B$6="",ISNUMBER(SEARCH('Shift match'!$B$6,BA494)))),1,0))</f>
        <v/>
      </c>
      <c r="BN494" s="22">
        <f>IF(BM494=1,SUM($BM$2:BM494),"")</f>
        <v/>
      </c>
      <c r="BO494" s="22">
        <f>IF(AT494="",0,IF(AX494="",0,IF(COUNTIF($AX$2:AX494,AX494)=1,1,0)))</f>
        <v/>
      </c>
      <c r="BP494" s="22">
        <f>IF(BO494=1,SUM($BO$2:BO494),"")</f>
        <v/>
      </c>
    </row>
    <row r="495">
      <c r="AK495" s="19" t="n"/>
      <c r="AL495" s="24" t="n"/>
      <c r="AM495" s="25" t="n"/>
      <c r="AN495" s="24" t="n"/>
      <c r="AO495" s="24" t="n"/>
      <c r="AP495" s="24" t="n"/>
      <c r="AQ495" s="24" t="n"/>
      <c r="AR495" s="24" t="n"/>
      <c r="AS495" s="19" t="n"/>
      <c r="AT495" s="22">
        <f>IFERROR(TRIM(INDEX($A495:$AJ495,MATCH(Lists!$L$2,$A$1:$AJ$1,0))&amp;""),"")</f>
        <v/>
      </c>
      <c r="AU495" s="22">
        <f>IF(AT495="","",IFERROR(TRIM(INDEX($A495:$AJ495,MATCH(Lists!$L$3,$A$1:$AJ$1,0))&amp;""),""))</f>
        <v/>
      </c>
      <c r="AV495" s="22">
        <f>IF(AT495="","",LOWER(IFERROR(TRIM(INDEX($A495:$AJ495,MATCH(Lists!$L$4,$A$1:$AJ$1,0))&amp;""),"")))</f>
        <v/>
      </c>
      <c r="AW495" s="22">
        <f>IF(AT495="","",IFERROR(TRIM(INDEX($A495:$AJ495,MATCH(Lists!$L$5,$A$1:$AJ$1,0))&amp;""),""))</f>
        <v/>
      </c>
      <c r="AX495" s="22">
        <f>IF(AT495="","",IFERROR(TRIM(INDEX($A495:$AJ495,MATCH(Lists!$L$6,$A$1:$AJ$1,0))&amp;""),""))</f>
        <v/>
      </c>
      <c r="AY495" s="22">
        <f>IF(AT495="","",IFERROR(TRIM(INDEX($A495:$AJ495,MATCH(Lists!$L$7,$A$1:$AJ$1,0))&amp;""),""))</f>
        <v/>
      </c>
      <c r="AZ495" s="22">
        <f>IF(AT495="","",IFERROR(TRIM(INDEX($A495:$AJ495,MATCH(Lists!$L$8,$A$1:$AJ$1,0))&amp;""),""))</f>
        <v/>
      </c>
      <c r="BA495" s="22">
        <f>IF(AT495="","",IFERROR(TRIM(INDEX($A495:$AJ495,MATCH(Lists!$L$9,$A$1:$AJ$1,0))&amp;""),""))</f>
        <v/>
      </c>
      <c r="BB495" s="22">
        <f>IF(AT495="","",IFERROR(TRIM(INDEX($A495:$AJ495,MATCH(Lists!$L$10,$A$1:$AJ$1,0))&amp;""),""))</f>
        <v/>
      </c>
      <c r="BC495" s="22">
        <f>IF(AT495="","",IFERROR(TRIM(INDEX($A495:$AJ495,MATCH(Lists!$L$11,$A$1:$AJ$1,0))&amp;""),""))</f>
        <v/>
      </c>
      <c r="BD495" s="22">
        <f>IF(AT495="","",IFERROR(TRIM(INDEX($A495:$AJ495,MATCH(Lists!$L$12,$A$1:$AJ$1,0))&amp;""),""))</f>
        <v/>
      </c>
      <c r="BE495" s="23">
        <f>IF(AT495="","",IFERROR(IF(TRIM(INDEX($A495:$AJ495,MATCH(Lists!$L$13,$A$1:$AJ$1,0))&amp;"")="","",IF(ISNUMBER(INDEX($A495:$AJ495,MATCH(Lists!$L$13,$A$1:$AJ$1,0))),INT(INDEX($A495:$AJ495,MATCH(Lists!$L$13,$A$1:$AJ$1,0))),DATE(VALUE(LEFT(INDEX($A495:$AJ495,MATCH(Lists!$L$13,$A$1:$AJ$1,0)),4)),VALUE(MID(INDEX($A495:$AJ495,MATCH(Lists!$L$13,$A$1:$AJ$1,0)),6,2)),VALUE(MID(INDEX($A495:$AJ495,MATCH(Lists!$L$13,$A$1:$AJ$1,0)),9,2))))),""))</f>
        <v/>
      </c>
      <c r="BF495" s="22">
        <f>IF(AT495="","",IFERROR(TRIM(INDEX($A495:$AJ495,MATCH(Lists!$L$14,$A$1:$AJ$1,0))&amp;""),""))</f>
        <v/>
      </c>
      <c r="BG495" s="23">
        <f>IF(AT495="","",IFERROR(IF(ISNUMBER(INDEX($A495:$AJ495,MATCH(Lists!$L$15,$A$1:$AJ$1,0))),INDEX($A495:$AJ495,MATCH(Lists!$L$15,$A$1:$AJ$1,0)),DATE(VALUE(LEFT(IFERROR(TRIM(INDEX($A495:$AJ495,MATCH(Lists!$L$15,$A$1:$AJ$1,0))&amp;""),""),4)),VALUE(MID(IFERROR(TRIM(INDEX($A495:$AJ495,MATCH(Lists!$L$15,$A$1:$AJ$1,0))&amp;""),""),6,2)),VALUE(MID(IFERROR(TRIM(INDEX($A495:$AJ495,MATCH(Lists!$L$15,$A$1:$AJ$1,0))&amp;""),""),9,2)))+TIME(VALUE(MID(IFERROR(TRIM(INDEX($A495:$AJ495,MATCH(Lists!$L$15,$A$1:$AJ$1,0))&amp;""),""),12,2)),VALUE(MID(IFERROR(TRIM(INDEX($A495:$AJ495,MATCH(Lists!$L$15,$A$1:$AJ$1,0))&amp;""),""),15,2)),VALUE(MID(IFERROR(TRIM(INDEX($A495:$AJ495,MATCH(Lists!$L$15,$A$1:$AJ$1,0))&amp;""),""),18,2)))),""))</f>
        <v/>
      </c>
      <c r="BH495" s="22">
        <f>IF(AT495="","",IF(AL495="","New",AL495))</f>
        <v/>
      </c>
      <c r="BI495" s="22">
        <f>IF(AT495="",0,IF(OR(BH495="Hired",BH495="Not now"),0,1))</f>
        <v/>
      </c>
      <c r="BJ495" s="22">
        <f>IF(AT495="","",IF(COUNTIF(AN495:AQ495,"No")&gt;0,"Has a No",IF(COUNTIF(AN495:AQ495,"Yes")=4,"All yes","Still checking")))</f>
        <v/>
      </c>
      <c r="BK495" s="22">
        <f>IF(AT495="","",IF(AND(BH495="New",NOT(ISNUMBER(AM495)),ISNUMBER(BG495)),IF(Pipeline!$M$14-INT(BG495)&gt;Pipeline!$M$15,"Reply due",""),""))</f>
        <v/>
      </c>
      <c r="BL495" s="22">
        <f>IF(AT495="","",IF(AND(ISNUMBER(AM495),ISNUMBER(BG495)),MAX(0,AM495-INT(BG495)),""))</f>
        <v/>
      </c>
      <c r="BM495" s="22">
        <f>IF(BI495=0,0,IF(AND(OR('Shift match'!$B$5="",ISNUMBER(SEARCH('Shift match'!$B$5,AY495))),OR('Shift match'!$B$6="",ISNUMBER(SEARCH('Shift match'!$B$6,BA495)))),1,0))</f>
        <v/>
      </c>
      <c r="BN495" s="22">
        <f>IF(BM495=1,SUM($BM$2:BM495),"")</f>
        <v/>
      </c>
      <c r="BO495" s="22">
        <f>IF(AT495="",0,IF(AX495="",0,IF(COUNTIF($AX$2:AX495,AX495)=1,1,0)))</f>
        <v/>
      </c>
      <c r="BP495" s="22">
        <f>IF(BO495=1,SUM($BO$2:BO495),"")</f>
        <v/>
      </c>
    </row>
    <row r="496">
      <c r="AK496" s="19" t="n"/>
      <c r="AL496" s="24" t="n"/>
      <c r="AM496" s="25" t="n"/>
      <c r="AN496" s="24" t="n"/>
      <c r="AO496" s="24" t="n"/>
      <c r="AP496" s="24" t="n"/>
      <c r="AQ496" s="24" t="n"/>
      <c r="AR496" s="24" t="n"/>
      <c r="AS496" s="19" t="n"/>
      <c r="AT496" s="22">
        <f>IFERROR(TRIM(INDEX($A496:$AJ496,MATCH(Lists!$L$2,$A$1:$AJ$1,0))&amp;""),"")</f>
        <v/>
      </c>
      <c r="AU496" s="22">
        <f>IF(AT496="","",IFERROR(TRIM(INDEX($A496:$AJ496,MATCH(Lists!$L$3,$A$1:$AJ$1,0))&amp;""),""))</f>
        <v/>
      </c>
      <c r="AV496" s="22">
        <f>IF(AT496="","",LOWER(IFERROR(TRIM(INDEX($A496:$AJ496,MATCH(Lists!$L$4,$A$1:$AJ$1,0))&amp;""),"")))</f>
        <v/>
      </c>
      <c r="AW496" s="22">
        <f>IF(AT496="","",IFERROR(TRIM(INDEX($A496:$AJ496,MATCH(Lists!$L$5,$A$1:$AJ$1,0))&amp;""),""))</f>
        <v/>
      </c>
      <c r="AX496" s="22">
        <f>IF(AT496="","",IFERROR(TRIM(INDEX($A496:$AJ496,MATCH(Lists!$L$6,$A$1:$AJ$1,0))&amp;""),""))</f>
        <v/>
      </c>
      <c r="AY496" s="22">
        <f>IF(AT496="","",IFERROR(TRIM(INDEX($A496:$AJ496,MATCH(Lists!$L$7,$A$1:$AJ$1,0))&amp;""),""))</f>
        <v/>
      </c>
      <c r="AZ496" s="22">
        <f>IF(AT496="","",IFERROR(TRIM(INDEX($A496:$AJ496,MATCH(Lists!$L$8,$A$1:$AJ$1,0))&amp;""),""))</f>
        <v/>
      </c>
      <c r="BA496" s="22">
        <f>IF(AT496="","",IFERROR(TRIM(INDEX($A496:$AJ496,MATCH(Lists!$L$9,$A$1:$AJ$1,0))&amp;""),""))</f>
        <v/>
      </c>
      <c r="BB496" s="22">
        <f>IF(AT496="","",IFERROR(TRIM(INDEX($A496:$AJ496,MATCH(Lists!$L$10,$A$1:$AJ$1,0))&amp;""),""))</f>
        <v/>
      </c>
      <c r="BC496" s="22">
        <f>IF(AT496="","",IFERROR(TRIM(INDEX($A496:$AJ496,MATCH(Lists!$L$11,$A$1:$AJ$1,0))&amp;""),""))</f>
        <v/>
      </c>
      <c r="BD496" s="22">
        <f>IF(AT496="","",IFERROR(TRIM(INDEX($A496:$AJ496,MATCH(Lists!$L$12,$A$1:$AJ$1,0))&amp;""),""))</f>
        <v/>
      </c>
      <c r="BE496" s="23">
        <f>IF(AT496="","",IFERROR(IF(TRIM(INDEX($A496:$AJ496,MATCH(Lists!$L$13,$A$1:$AJ$1,0))&amp;"")="","",IF(ISNUMBER(INDEX($A496:$AJ496,MATCH(Lists!$L$13,$A$1:$AJ$1,0))),INT(INDEX($A496:$AJ496,MATCH(Lists!$L$13,$A$1:$AJ$1,0))),DATE(VALUE(LEFT(INDEX($A496:$AJ496,MATCH(Lists!$L$13,$A$1:$AJ$1,0)),4)),VALUE(MID(INDEX($A496:$AJ496,MATCH(Lists!$L$13,$A$1:$AJ$1,0)),6,2)),VALUE(MID(INDEX($A496:$AJ496,MATCH(Lists!$L$13,$A$1:$AJ$1,0)),9,2))))),""))</f>
        <v/>
      </c>
      <c r="BF496" s="22">
        <f>IF(AT496="","",IFERROR(TRIM(INDEX($A496:$AJ496,MATCH(Lists!$L$14,$A$1:$AJ$1,0))&amp;""),""))</f>
        <v/>
      </c>
      <c r="BG496" s="23">
        <f>IF(AT496="","",IFERROR(IF(ISNUMBER(INDEX($A496:$AJ496,MATCH(Lists!$L$15,$A$1:$AJ$1,0))),INDEX($A496:$AJ496,MATCH(Lists!$L$15,$A$1:$AJ$1,0)),DATE(VALUE(LEFT(IFERROR(TRIM(INDEX($A496:$AJ496,MATCH(Lists!$L$15,$A$1:$AJ$1,0))&amp;""),""),4)),VALUE(MID(IFERROR(TRIM(INDEX($A496:$AJ496,MATCH(Lists!$L$15,$A$1:$AJ$1,0))&amp;""),""),6,2)),VALUE(MID(IFERROR(TRIM(INDEX($A496:$AJ496,MATCH(Lists!$L$15,$A$1:$AJ$1,0))&amp;""),""),9,2)))+TIME(VALUE(MID(IFERROR(TRIM(INDEX($A496:$AJ496,MATCH(Lists!$L$15,$A$1:$AJ$1,0))&amp;""),""),12,2)),VALUE(MID(IFERROR(TRIM(INDEX($A496:$AJ496,MATCH(Lists!$L$15,$A$1:$AJ$1,0))&amp;""),""),15,2)),VALUE(MID(IFERROR(TRIM(INDEX($A496:$AJ496,MATCH(Lists!$L$15,$A$1:$AJ$1,0))&amp;""),""),18,2)))),""))</f>
        <v/>
      </c>
      <c r="BH496" s="22">
        <f>IF(AT496="","",IF(AL496="","New",AL496))</f>
        <v/>
      </c>
      <c r="BI496" s="22">
        <f>IF(AT496="",0,IF(OR(BH496="Hired",BH496="Not now"),0,1))</f>
        <v/>
      </c>
      <c r="BJ496" s="22">
        <f>IF(AT496="","",IF(COUNTIF(AN496:AQ496,"No")&gt;0,"Has a No",IF(COUNTIF(AN496:AQ496,"Yes")=4,"All yes","Still checking")))</f>
        <v/>
      </c>
      <c r="BK496" s="22">
        <f>IF(AT496="","",IF(AND(BH496="New",NOT(ISNUMBER(AM496)),ISNUMBER(BG496)),IF(Pipeline!$M$14-INT(BG496)&gt;Pipeline!$M$15,"Reply due",""),""))</f>
        <v/>
      </c>
      <c r="BL496" s="22">
        <f>IF(AT496="","",IF(AND(ISNUMBER(AM496),ISNUMBER(BG496)),MAX(0,AM496-INT(BG496)),""))</f>
        <v/>
      </c>
      <c r="BM496" s="22">
        <f>IF(BI496=0,0,IF(AND(OR('Shift match'!$B$5="",ISNUMBER(SEARCH('Shift match'!$B$5,AY496))),OR('Shift match'!$B$6="",ISNUMBER(SEARCH('Shift match'!$B$6,BA496)))),1,0))</f>
        <v/>
      </c>
      <c r="BN496" s="22">
        <f>IF(BM496=1,SUM($BM$2:BM496),"")</f>
        <v/>
      </c>
      <c r="BO496" s="22">
        <f>IF(AT496="",0,IF(AX496="",0,IF(COUNTIF($AX$2:AX496,AX496)=1,1,0)))</f>
        <v/>
      </c>
      <c r="BP496" s="22">
        <f>IF(BO496=1,SUM($BO$2:BO496),"")</f>
        <v/>
      </c>
    </row>
    <row r="497">
      <c r="AK497" s="19" t="n"/>
      <c r="AL497" s="24" t="n"/>
      <c r="AM497" s="25" t="n"/>
      <c r="AN497" s="24" t="n"/>
      <c r="AO497" s="24" t="n"/>
      <c r="AP497" s="24" t="n"/>
      <c r="AQ497" s="24" t="n"/>
      <c r="AR497" s="24" t="n"/>
      <c r="AS497" s="19" t="n"/>
      <c r="AT497" s="22">
        <f>IFERROR(TRIM(INDEX($A497:$AJ497,MATCH(Lists!$L$2,$A$1:$AJ$1,0))&amp;""),"")</f>
        <v/>
      </c>
      <c r="AU497" s="22">
        <f>IF(AT497="","",IFERROR(TRIM(INDEX($A497:$AJ497,MATCH(Lists!$L$3,$A$1:$AJ$1,0))&amp;""),""))</f>
        <v/>
      </c>
      <c r="AV497" s="22">
        <f>IF(AT497="","",LOWER(IFERROR(TRIM(INDEX($A497:$AJ497,MATCH(Lists!$L$4,$A$1:$AJ$1,0))&amp;""),"")))</f>
        <v/>
      </c>
      <c r="AW497" s="22">
        <f>IF(AT497="","",IFERROR(TRIM(INDEX($A497:$AJ497,MATCH(Lists!$L$5,$A$1:$AJ$1,0))&amp;""),""))</f>
        <v/>
      </c>
      <c r="AX497" s="22">
        <f>IF(AT497="","",IFERROR(TRIM(INDEX($A497:$AJ497,MATCH(Lists!$L$6,$A$1:$AJ$1,0))&amp;""),""))</f>
        <v/>
      </c>
      <c r="AY497" s="22">
        <f>IF(AT497="","",IFERROR(TRIM(INDEX($A497:$AJ497,MATCH(Lists!$L$7,$A$1:$AJ$1,0))&amp;""),""))</f>
        <v/>
      </c>
      <c r="AZ497" s="22">
        <f>IF(AT497="","",IFERROR(TRIM(INDEX($A497:$AJ497,MATCH(Lists!$L$8,$A$1:$AJ$1,0))&amp;""),""))</f>
        <v/>
      </c>
      <c r="BA497" s="22">
        <f>IF(AT497="","",IFERROR(TRIM(INDEX($A497:$AJ497,MATCH(Lists!$L$9,$A$1:$AJ$1,0))&amp;""),""))</f>
        <v/>
      </c>
      <c r="BB497" s="22">
        <f>IF(AT497="","",IFERROR(TRIM(INDEX($A497:$AJ497,MATCH(Lists!$L$10,$A$1:$AJ$1,0))&amp;""),""))</f>
        <v/>
      </c>
      <c r="BC497" s="22">
        <f>IF(AT497="","",IFERROR(TRIM(INDEX($A497:$AJ497,MATCH(Lists!$L$11,$A$1:$AJ$1,0))&amp;""),""))</f>
        <v/>
      </c>
      <c r="BD497" s="22">
        <f>IF(AT497="","",IFERROR(TRIM(INDEX($A497:$AJ497,MATCH(Lists!$L$12,$A$1:$AJ$1,0))&amp;""),""))</f>
        <v/>
      </c>
      <c r="BE497" s="23">
        <f>IF(AT497="","",IFERROR(IF(TRIM(INDEX($A497:$AJ497,MATCH(Lists!$L$13,$A$1:$AJ$1,0))&amp;"")="","",IF(ISNUMBER(INDEX($A497:$AJ497,MATCH(Lists!$L$13,$A$1:$AJ$1,0))),INT(INDEX($A497:$AJ497,MATCH(Lists!$L$13,$A$1:$AJ$1,0))),DATE(VALUE(LEFT(INDEX($A497:$AJ497,MATCH(Lists!$L$13,$A$1:$AJ$1,0)),4)),VALUE(MID(INDEX($A497:$AJ497,MATCH(Lists!$L$13,$A$1:$AJ$1,0)),6,2)),VALUE(MID(INDEX($A497:$AJ497,MATCH(Lists!$L$13,$A$1:$AJ$1,0)),9,2))))),""))</f>
        <v/>
      </c>
      <c r="BF497" s="22">
        <f>IF(AT497="","",IFERROR(TRIM(INDEX($A497:$AJ497,MATCH(Lists!$L$14,$A$1:$AJ$1,0))&amp;""),""))</f>
        <v/>
      </c>
      <c r="BG497" s="23">
        <f>IF(AT497="","",IFERROR(IF(ISNUMBER(INDEX($A497:$AJ497,MATCH(Lists!$L$15,$A$1:$AJ$1,0))),INDEX($A497:$AJ497,MATCH(Lists!$L$15,$A$1:$AJ$1,0)),DATE(VALUE(LEFT(IFERROR(TRIM(INDEX($A497:$AJ497,MATCH(Lists!$L$15,$A$1:$AJ$1,0))&amp;""),""),4)),VALUE(MID(IFERROR(TRIM(INDEX($A497:$AJ497,MATCH(Lists!$L$15,$A$1:$AJ$1,0))&amp;""),""),6,2)),VALUE(MID(IFERROR(TRIM(INDEX($A497:$AJ497,MATCH(Lists!$L$15,$A$1:$AJ$1,0))&amp;""),""),9,2)))+TIME(VALUE(MID(IFERROR(TRIM(INDEX($A497:$AJ497,MATCH(Lists!$L$15,$A$1:$AJ$1,0))&amp;""),""),12,2)),VALUE(MID(IFERROR(TRIM(INDEX($A497:$AJ497,MATCH(Lists!$L$15,$A$1:$AJ$1,0))&amp;""),""),15,2)),VALUE(MID(IFERROR(TRIM(INDEX($A497:$AJ497,MATCH(Lists!$L$15,$A$1:$AJ$1,0))&amp;""),""),18,2)))),""))</f>
        <v/>
      </c>
      <c r="BH497" s="22">
        <f>IF(AT497="","",IF(AL497="","New",AL497))</f>
        <v/>
      </c>
      <c r="BI497" s="22">
        <f>IF(AT497="",0,IF(OR(BH497="Hired",BH497="Not now"),0,1))</f>
        <v/>
      </c>
      <c r="BJ497" s="22">
        <f>IF(AT497="","",IF(COUNTIF(AN497:AQ497,"No")&gt;0,"Has a No",IF(COUNTIF(AN497:AQ497,"Yes")=4,"All yes","Still checking")))</f>
        <v/>
      </c>
      <c r="BK497" s="22">
        <f>IF(AT497="","",IF(AND(BH497="New",NOT(ISNUMBER(AM497)),ISNUMBER(BG497)),IF(Pipeline!$M$14-INT(BG497)&gt;Pipeline!$M$15,"Reply due",""),""))</f>
        <v/>
      </c>
      <c r="BL497" s="22">
        <f>IF(AT497="","",IF(AND(ISNUMBER(AM497),ISNUMBER(BG497)),MAX(0,AM497-INT(BG497)),""))</f>
        <v/>
      </c>
      <c r="BM497" s="22">
        <f>IF(BI497=0,0,IF(AND(OR('Shift match'!$B$5="",ISNUMBER(SEARCH('Shift match'!$B$5,AY497))),OR('Shift match'!$B$6="",ISNUMBER(SEARCH('Shift match'!$B$6,BA497)))),1,0))</f>
        <v/>
      </c>
      <c r="BN497" s="22">
        <f>IF(BM497=1,SUM($BM$2:BM497),"")</f>
        <v/>
      </c>
      <c r="BO497" s="22">
        <f>IF(AT497="",0,IF(AX497="",0,IF(COUNTIF($AX$2:AX497,AX497)=1,1,0)))</f>
        <v/>
      </c>
      <c r="BP497" s="22">
        <f>IF(BO497=1,SUM($BO$2:BO497),"")</f>
        <v/>
      </c>
    </row>
    <row r="498">
      <c r="AK498" s="19" t="n"/>
      <c r="AL498" s="24" t="n"/>
      <c r="AM498" s="25" t="n"/>
      <c r="AN498" s="24" t="n"/>
      <c r="AO498" s="24" t="n"/>
      <c r="AP498" s="24" t="n"/>
      <c r="AQ498" s="24" t="n"/>
      <c r="AR498" s="24" t="n"/>
      <c r="AS498" s="19" t="n"/>
      <c r="AT498" s="22">
        <f>IFERROR(TRIM(INDEX($A498:$AJ498,MATCH(Lists!$L$2,$A$1:$AJ$1,0))&amp;""),"")</f>
        <v/>
      </c>
      <c r="AU498" s="22">
        <f>IF(AT498="","",IFERROR(TRIM(INDEX($A498:$AJ498,MATCH(Lists!$L$3,$A$1:$AJ$1,0))&amp;""),""))</f>
        <v/>
      </c>
      <c r="AV498" s="22">
        <f>IF(AT498="","",LOWER(IFERROR(TRIM(INDEX($A498:$AJ498,MATCH(Lists!$L$4,$A$1:$AJ$1,0))&amp;""),"")))</f>
        <v/>
      </c>
      <c r="AW498" s="22">
        <f>IF(AT498="","",IFERROR(TRIM(INDEX($A498:$AJ498,MATCH(Lists!$L$5,$A$1:$AJ$1,0))&amp;""),""))</f>
        <v/>
      </c>
      <c r="AX498" s="22">
        <f>IF(AT498="","",IFERROR(TRIM(INDEX($A498:$AJ498,MATCH(Lists!$L$6,$A$1:$AJ$1,0))&amp;""),""))</f>
        <v/>
      </c>
      <c r="AY498" s="22">
        <f>IF(AT498="","",IFERROR(TRIM(INDEX($A498:$AJ498,MATCH(Lists!$L$7,$A$1:$AJ$1,0))&amp;""),""))</f>
        <v/>
      </c>
      <c r="AZ498" s="22">
        <f>IF(AT498="","",IFERROR(TRIM(INDEX($A498:$AJ498,MATCH(Lists!$L$8,$A$1:$AJ$1,0))&amp;""),""))</f>
        <v/>
      </c>
      <c r="BA498" s="22">
        <f>IF(AT498="","",IFERROR(TRIM(INDEX($A498:$AJ498,MATCH(Lists!$L$9,$A$1:$AJ$1,0))&amp;""),""))</f>
        <v/>
      </c>
      <c r="BB498" s="22">
        <f>IF(AT498="","",IFERROR(TRIM(INDEX($A498:$AJ498,MATCH(Lists!$L$10,$A$1:$AJ$1,0))&amp;""),""))</f>
        <v/>
      </c>
      <c r="BC498" s="22">
        <f>IF(AT498="","",IFERROR(TRIM(INDEX($A498:$AJ498,MATCH(Lists!$L$11,$A$1:$AJ$1,0))&amp;""),""))</f>
        <v/>
      </c>
      <c r="BD498" s="22">
        <f>IF(AT498="","",IFERROR(TRIM(INDEX($A498:$AJ498,MATCH(Lists!$L$12,$A$1:$AJ$1,0))&amp;""),""))</f>
        <v/>
      </c>
      <c r="BE498" s="23">
        <f>IF(AT498="","",IFERROR(IF(TRIM(INDEX($A498:$AJ498,MATCH(Lists!$L$13,$A$1:$AJ$1,0))&amp;"")="","",IF(ISNUMBER(INDEX($A498:$AJ498,MATCH(Lists!$L$13,$A$1:$AJ$1,0))),INT(INDEX($A498:$AJ498,MATCH(Lists!$L$13,$A$1:$AJ$1,0))),DATE(VALUE(LEFT(INDEX($A498:$AJ498,MATCH(Lists!$L$13,$A$1:$AJ$1,0)),4)),VALUE(MID(INDEX($A498:$AJ498,MATCH(Lists!$L$13,$A$1:$AJ$1,0)),6,2)),VALUE(MID(INDEX($A498:$AJ498,MATCH(Lists!$L$13,$A$1:$AJ$1,0)),9,2))))),""))</f>
        <v/>
      </c>
      <c r="BF498" s="22">
        <f>IF(AT498="","",IFERROR(TRIM(INDEX($A498:$AJ498,MATCH(Lists!$L$14,$A$1:$AJ$1,0))&amp;""),""))</f>
        <v/>
      </c>
      <c r="BG498" s="23">
        <f>IF(AT498="","",IFERROR(IF(ISNUMBER(INDEX($A498:$AJ498,MATCH(Lists!$L$15,$A$1:$AJ$1,0))),INDEX($A498:$AJ498,MATCH(Lists!$L$15,$A$1:$AJ$1,0)),DATE(VALUE(LEFT(IFERROR(TRIM(INDEX($A498:$AJ498,MATCH(Lists!$L$15,$A$1:$AJ$1,0))&amp;""),""),4)),VALUE(MID(IFERROR(TRIM(INDEX($A498:$AJ498,MATCH(Lists!$L$15,$A$1:$AJ$1,0))&amp;""),""),6,2)),VALUE(MID(IFERROR(TRIM(INDEX($A498:$AJ498,MATCH(Lists!$L$15,$A$1:$AJ$1,0))&amp;""),""),9,2)))+TIME(VALUE(MID(IFERROR(TRIM(INDEX($A498:$AJ498,MATCH(Lists!$L$15,$A$1:$AJ$1,0))&amp;""),""),12,2)),VALUE(MID(IFERROR(TRIM(INDEX($A498:$AJ498,MATCH(Lists!$L$15,$A$1:$AJ$1,0))&amp;""),""),15,2)),VALUE(MID(IFERROR(TRIM(INDEX($A498:$AJ498,MATCH(Lists!$L$15,$A$1:$AJ$1,0))&amp;""),""),18,2)))),""))</f>
        <v/>
      </c>
      <c r="BH498" s="22">
        <f>IF(AT498="","",IF(AL498="","New",AL498))</f>
        <v/>
      </c>
      <c r="BI498" s="22">
        <f>IF(AT498="",0,IF(OR(BH498="Hired",BH498="Not now"),0,1))</f>
        <v/>
      </c>
      <c r="BJ498" s="22">
        <f>IF(AT498="","",IF(COUNTIF(AN498:AQ498,"No")&gt;0,"Has a No",IF(COUNTIF(AN498:AQ498,"Yes")=4,"All yes","Still checking")))</f>
        <v/>
      </c>
      <c r="BK498" s="22">
        <f>IF(AT498="","",IF(AND(BH498="New",NOT(ISNUMBER(AM498)),ISNUMBER(BG498)),IF(Pipeline!$M$14-INT(BG498)&gt;Pipeline!$M$15,"Reply due",""),""))</f>
        <v/>
      </c>
      <c r="BL498" s="22">
        <f>IF(AT498="","",IF(AND(ISNUMBER(AM498),ISNUMBER(BG498)),MAX(0,AM498-INT(BG498)),""))</f>
        <v/>
      </c>
      <c r="BM498" s="22">
        <f>IF(BI498=0,0,IF(AND(OR('Shift match'!$B$5="",ISNUMBER(SEARCH('Shift match'!$B$5,AY498))),OR('Shift match'!$B$6="",ISNUMBER(SEARCH('Shift match'!$B$6,BA498)))),1,0))</f>
        <v/>
      </c>
      <c r="BN498" s="22">
        <f>IF(BM498=1,SUM($BM$2:BM498),"")</f>
        <v/>
      </c>
      <c r="BO498" s="22">
        <f>IF(AT498="",0,IF(AX498="",0,IF(COUNTIF($AX$2:AX498,AX498)=1,1,0)))</f>
        <v/>
      </c>
      <c r="BP498" s="22">
        <f>IF(BO498=1,SUM($BO$2:BO498),"")</f>
        <v/>
      </c>
    </row>
    <row r="499">
      <c r="AK499" s="19" t="n"/>
      <c r="AL499" s="24" t="n"/>
      <c r="AM499" s="25" t="n"/>
      <c r="AN499" s="24" t="n"/>
      <c r="AO499" s="24" t="n"/>
      <c r="AP499" s="24" t="n"/>
      <c r="AQ499" s="24" t="n"/>
      <c r="AR499" s="24" t="n"/>
      <c r="AS499" s="19" t="n"/>
      <c r="AT499" s="22">
        <f>IFERROR(TRIM(INDEX($A499:$AJ499,MATCH(Lists!$L$2,$A$1:$AJ$1,0))&amp;""),"")</f>
        <v/>
      </c>
      <c r="AU499" s="22">
        <f>IF(AT499="","",IFERROR(TRIM(INDEX($A499:$AJ499,MATCH(Lists!$L$3,$A$1:$AJ$1,0))&amp;""),""))</f>
        <v/>
      </c>
      <c r="AV499" s="22">
        <f>IF(AT499="","",LOWER(IFERROR(TRIM(INDEX($A499:$AJ499,MATCH(Lists!$L$4,$A$1:$AJ$1,0))&amp;""),"")))</f>
        <v/>
      </c>
      <c r="AW499" s="22">
        <f>IF(AT499="","",IFERROR(TRIM(INDEX($A499:$AJ499,MATCH(Lists!$L$5,$A$1:$AJ$1,0))&amp;""),""))</f>
        <v/>
      </c>
      <c r="AX499" s="22">
        <f>IF(AT499="","",IFERROR(TRIM(INDEX($A499:$AJ499,MATCH(Lists!$L$6,$A$1:$AJ$1,0))&amp;""),""))</f>
        <v/>
      </c>
      <c r="AY499" s="22">
        <f>IF(AT499="","",IFERROR(TRIM(INDEX($A499:$AJ499,MATCH(Lists!$L$7,$A$1:$AJ$1,0))&amp;""),""))</f>
        <v/>
      </c>
      <c r="AZ499" s="22">
        <f>IF(AT499="","",IFERROR(TRIM(INDEX($A499:$AJ499,MATCH(Lists!$L$8,$A$1:$AJ$1,0))&amp;""),""))</f>
        <v/>
      </c>
      <c r="BA499" s="22">
        <f>IF(AT499="","",IFERROR(TRIM(INDEX($A499:$AJ499,MATCH(Lists!$L$9,$A$1:$AJ$1,0))&amp;""),""))</f>
        <v/>
      </c>
      <c r="BB499" s="22">
        <f>IF(AT499="","",IFERROR(TRIM(INDEX($A499:$AJ499,MATCH(Lists!$L$10,$A$1:$AJ$1,0))&amp;""),""))</f>
        <v/>
      </c>
      <c r="BC499" s="22">
        <f>IF(AT499="","",IFERROR(TRIM(INDEX($A499:$AJ499,MATCH(Lists!$L$11,$A$1:$AJ$1,0))&amp;""),""))</f>
        <v/>
      </c>
      <c r="BD499" s="22">
        <f>IF(AT499="","",IFERROR(TRIM(INDEX($A499:$AJ499,MATCH(Lists!$L$12,$A$1:$AJ$1,0))&amp;""),""))</f>
        <v/>
      </c>
      <c r="BE499" s="23">
        <f>IF(AT499="","",IFERROR(IF(TRIM(INDEX($A499:$AJ499,MATCH(Lists!$L$13,$A$1:$AJ$1,0))&amp;"")="","",IF(ISNUMBER(INDEX($A499:$AJ499,MATCH(Lists!$L$13,$A$1:$AJ$1,0))),INT(INDEX($A499:$AJ499,MATCH(Lists!$L$13,$A$1:$AJ$1,0))),DATE(VALUE(LEFT(INDEX($A499:$AJ499,MATCH(Lists!$L$13,$A$1:$AJ$1,0)),4)),VALUE(MID(INDEX($A499:$AJ499,MATCH(Lists!$L$13,$A$1:$AJ$1,0)),6,2)),VALUE(MID(INDEX($A499:$AJ499,MATCH(Lists!$L$13,$A$1:$AJ$1,0)),9,2))))),""))</f>
        <v/>
      </c>
      <c r="BF499" s="22">
        <f>IF(AT499="","",IFERROR(TRIM(INDEX($A499:$AJ499,MATCH(Lists!$L$14,$A$1:$AJ$1,0))&amp;""),""))</f>
        <v/>
      </c>
      <c r="BG499" s="23">
        <f>IF(AT499="","",IFERROR(IF(ISNUMBER(INDEX($A499:$AJ499,MATCH(Lists!$L$15,$A$1:$AJ$1,0))),INDEX($A499:$AJ499,MATCH(Lists!$L$15,$A$1:$AJ$1,0)),DATE(VALUE(LEFT(IFERROR(TRIM(INDEX($A499:$AJ499,MATCH(Lists!$L$15,$A$1:$AJ$1,0))&amp;""),""),4)),VALUE(MID(IFERROR(TRIM(INDEX($A499:$AJ499,MATCH(Lists!$L$15,$A$1:$AJ$1,0))&amp;""),""),6,2)),VALUE(MID(IFERROR(TRIM(INDEX($A499:$AJ499,MATCH(Lists!$L$15,$A$1:$AJ$1,0))&amp;""),""),9,2)))+TIME(VALUE(MID(IFERROR(TRIM(INDEX($A499:$AJ499,MATCH(Lists!$L$15,$A$1:$AJ$1,0))&amp;""),""),12,2)),VALUE(MID(IFERROR(TRIM(INDEX($A499:$AJ499,MATCH(Lists!$L$15,$A$1:$AJ$1,0))&amp;""),""),15,2)),VALUE(MID(IFERROR(TRIM(INDEX($A499:$AJ499,MATCH(Lists!$L$15,$A$1:$AJ$1,0))&amp;""),""),18,2)))),""))</f>
        <v/>
      </c>
      <c r="BH499" s="22">
        <f>IF(AT499="","",IF(AL499="","New",AL499))</f>
        <v/>
      </c>
      <c r="BI499" s="22">
        <f>IF(AT499="",0,IF(OR(BH499="Hired",BH499="Not now"),0,1))</f>
        <v/>
      </c>
      <c r="BJ499" s="22">
        <f>IF(AT499="","",IF(COUNTIF(AN499:AQ499,"No")&gt;0,"Has a No",IF(COUNTIF(AN499:AQ499,"Yes")=4,"All yes","Still checking")))</f>
        <v/>
      </c>
      <c r="BK499" s="22">
        <f>IF(AT499="","",IF(AND(BH499="New",NOT(ISNUMBER(AM499)),ISNUMBER(BG499)),IF(Pipeline!$M$14-INT(BG499)&gt;Pipeline!$M$15,"Reply due",""),""))</f>
        <v/>
      </c>
      <c r="BL499" s="22">
        <f>IF(AT499="","",IF(AND(ISNUMBER(AM499),ISNUMBER(BG499)),MAX(0,AM499-INT(BG499)),""))</f>
        <v/>
      </c>
      <c r="BM499" s="22">
        <f>IF(BI499=0,0,IF(AND(OR('Shift match'!$B$5="",ISNUMBER(SEARCH('Shift match'!$B$5,AY499))),OR('Shift match'!$B$6="",ISNUMBER(SEARCH('Shift match'!$B$6,BA499)))),1,0))</f>
        <v/>
      </c>
      <c r="BN499" s="22">
        <f>IF(BM499=1,SUM($BM$2:BM499),"")</f>
        <v/>
      </c>
      <c r="BO499" s="22">
        <f>IF(AT499="",0,IF(AX499="",0,IF(COUNTIF($AX$2:AX499,AX499)=1,1,0)))</f>
        <v/>
      </c>
      <c r="BP499" s="22">
        <f>IF(BO499=1,SUM($BO$2:BO499),"")</f>
        <v/>
      </c>
    </row>
    <row r="500">
      <c r="AK500" s="19" t="n"/>
      <c r="AL500" s="24" t="n"/>
      <c r="AM500" s="25" t="n"/>
      <c r="AN500" s="24" t="n"/>
      <c r="AO500" s="24" t="n"/>
      <c r="AP500" s="24" t="n"/>
      <c r="AQ500" s="24" t="n"/>
      <c r="AR500" s="24" t="n"/>
      <c r="AS500" s="19" t="n"/>
      <c r="AT500" s="22">
        <f>IFERROR(TRIM(INDEX($A500:$AJ500,MATCH(Lists!$L$2,$A$1:$AJ$1,0))&amp;""),"")</f>
        <v/>
      </c>
      <c r="AU500" s="22">
        <f>IF(AT500="","",IFERROR(TRIM(INDEX($A500:$AJ500,MATCH(Lists!$L$3,$A$1:$AJ$1,0))&amp;""),""))</f>
        <v/>
      </c>
      <c r="AV500" s="22">
        <f>IF(AT500="","",LOWER(IFERROR(TRIM(INDEX($A500:$AJ500,MATCH(Lists!$L$4,$A$1:$AJ$1,0))&amp;""),"")))</f>
        <v/>
      </c>
      <c r="AW500" s="22">
        <f>IF(AT500="","",IFERROR(TRIM(INDEX($A500:$AJ500,MATCH(Lists!$L$5,$A$1:$AJ$1,0))&amp;""),""))</f>
        <v/>
      </c>
      <c r="AX500" s="22">
        <f>IF(AT500="","",IFERROR(TRIM(INDEX($A500:$AJ500,MATCH(Lists!$L$6,$A$1:$AJ$1,0))&amp;""),""))</f>
        <v/>
      </c>
      <c r="AY500" s="22">
        <f>IF(AT500="","",IFERROR(TRIM(INDEX($A500:$AJ500,MATCH(Lists!$L$7,$A$1:$AJ$1,0))&amp;""),""))</f>
        <v/>
      </c>
      <c r="AZ500" s="22">
        <f>IF(AT500="","",IFERROR(TRIM(INDEX($A500:$AJ500,MATCH(Lists!$L$8,$A$1:$AJ$1,0))&amp;""),""))</f>
        <v/>
      </c>
      <c r="BA500" s="22">
        <f>IF(AT500="","",IFERROR(TRIM(INDEX($A500:$AJ500,MATCH(Lists!$L$9,$A$1:$AJ$1,0))&amp;""),""))</f>
        <v/>
      </c>
      <c r="BB500" s="22">
        <f>IF(AT500="","",IFERROR(TRIM(INDEX($A500:$AJ500,MATCH(Lists!$L$10,$A$1:$AJ$1,0))&amp;""),""))</f>
        <v/>
      </c>
      <c r="BC500" s="22">
        <f>IF(AT500="","",IFERROR(TRIM(INDEX($A500:$AJ500,MATCH(Lists!$L$11,$A$1:$AJ$1,0))&amp;""),""))</f>
        <v/>
      </c>
      <c r="BD500" s="22">
        <f>IF(AT500="","",IFERROR(TRIM(INDEX($A500:$AJ500,MATCH(Lists!$L$12,$A$1:$AJ$1,0))&amp;""),""))</f>
        <v/>
      </c>
      <c r="BE500" s="23">
        <f>IF(AT500="","",IFERROR(IF(TRIM(INDEX($A500:$AJ500,MATCH(Lists!$L$13,$A$1:$AJ$1,0))&amp;"")="","",IF(ISNUMBER(INDEX($A500:$AJ500,MATCH(Lists!$L$13,$A$1:$AJ$1,0))),INT(INDEX($A500:$AJ500,MATCH(Lists!$L$13,$A$1:$AJ$1,0))),DATE(VALUE(LEFT(INDEX($A500:$AJ500,MATCH(Lists!$L$13,$A$1:$AJ$1,0)),4)),VALUE(MID(INDEX($A500:$AJ500,MATCH(Lists!$L$13,$A$1:$AJ$1,0)),6,2)),VALUE(MID(INDEX($A500:$AJ500,MATCH(Lists!$L$13,$A$1:$AJ$1,0)),9,2))))),""))</f>
        <v/>
      </c>
      <c r="BF500" s="22">
        <f>IF(AT500="","",IFERROR(TRIM(INDEX($A500:$AJ500,MATCH(Lists!$L$14,$A$1:$AJ$1,0))&amp;""),""))</f>
        <v/>
      </c>
      <c r="BG500" s="23">
        <f>IF(AT500="","",IFERROR(IF(ISNUMBER(INDEX($A500:$AJ500,MATCH(Lists!$L$15,$A$1:$AJ$1,0))),INDEX($A500:$AJ500,MATCH(Lists!$L$15,$A$1:$AJ$1,0)),DATE(VALUE(LEFT(IFERROR(TRIM(INDEX($A500:$AJ500,MATCH(Lists!$L$15,$A$1:$AJ$1,0))&amp;""),""),4)),VALUE(MID(IFERROR(TRIM(INDEX($A500:$AJ500,MATCH(Lists!$L$15,$A$1:$AJ$1,0))&amp;""),""),6,2)),VALUE(MID(IFERROR(TRIM(INDEX($A500:$AJ500,MATCH(Lists!$L$15,$A$1:$AJ$1,0))&amp;""),""),9,2)))+TIME(VALUE(MID(IFERROR(TRIM(INDEX($A500:$AJ500,MATCH(Lists!$L$15,$A$1:$AJ$1,0))&amp;""),""),12,2)),VALUE(MID(IFERROR(TRIM(INDEX($A500:$AJ500,MATCH(Lists!$L$15,$A$1:$AJ$1,0))&amp;""),""),15,2)),VALUE(MID(IFERROR(TRIM(INDEX($A500:$AJ500,MATCH(Lists!$L$15,$A$1:$AJ$1,0))&amp;""),""),18,2)))),""))</f>
        <v/>
      </c>
      <c r="BH500" s="22">
        <f>IF(AT500="","",IF(AL500="","New",AL500))</f>
        <v/>
      </c>
      <c r="BI500" s="22">
        <f>IF(AT500="",0,IF(OR(BH500="Hired",BH500="Not now"),0,1))</f>
        <v/>
      </c>
      <c r="BJ500" s="22">
        <f>IF(AT500="","",IF(COUNTIF(AN500:AQ500,"No")&gt;0,"Has a No",IF(COUNTIF(AN500:AQ500,"Yes")=4,"All yes","Still checking")))</f>
        <v/>
      </c>
      <c r="BK500" s="22">
        <f>IF(AT500="","",IF(AND(BH500="New",NOT(ISNUMBER(AM500)),ISNUMBER(BG500)),IF(Pipeline!$M$14-INT(BG500)&gt;Pipeline!$M$15,"Reply due",""),""))</f>
        <v/>
      </c>
      <c r="BL500" s="22">
        <f>IF(AT500="","",IF(AND(ISNUMBER(AM500),ISNUMBER(BG500)),MAX(0,AM500-INT(BG500)),""))</f>
        <v/>
      </c>
      <c r="BM500" s="22">
        <f>IF(BI500=0,0,IF(AND(OR('Shift match'!$B$5="",ISNUMBER(SEARCH('Shift match'!$B$5,AY500))),OR('Shift match'!$B$6="",ISNUMBER(SEARCH('Shift match'!$B$6,BA500)))),1,0))</f>
        <v/>
      </c>
      <c r="BN500" s="22">
        <f>IF(BM500=1,SUM($BM$2:BM500),"")</f>
        <v/>
      </c>
      <c r="BO500" s="22">
        <f>IF(AT500="",0,IF(AX500="",0,IF(COUNTIF($AX$2:AX500,AX500)=1,1,0)))</f>
        <v/>
      </c>
      <c r="BP500" s="22">
        <f>IF(BO500=1,SUM($BO$2:BO500),"")</f>
        <v/>
      </c>
    </row>
    <row r="501">
      <c r="AK501" s="19" t="n"/>
      <c r="AL501" s="24" t="n"/>
      <c r="AM501" s="25" t="n"/>
      <c r="AN501" s="24" t="n"/>
      <c r="AO501" s="24" t="n"/>
      <c r="AP501" s="24" t="n"/>
      <c r="AQ501" s="24" t="n"/>
      <c r="AR501" s="24" t="n"/>
      <c r="AS501" s="19" t="n"/>
      <c r="AT501" s="22">
        <f>IFERROR(TRIM(INDEX($A501:$AJ501,MATCH(Lists!$L$2,$A$1:$AJ$1,0))&amp;""),"")</f>
        <v/>
      </c>
      <c r="AU501" s="22">
        <f>IF(AT501="","",IFERROR(TRIM(INDEX($A501:$AJ501,MATCH(Lists!$L$3,$A$1:$AJ$1,0))&amp;""),""))</f>
        <v/>
      </c>
      <c r="AV501" s="22">
        <f>IF(AT501="","",LOWER(IFERROR(TRIM(INDEX($A501:$AJ501,MATCH(Lists!$L$4,$A$1:$AJ$1,0))&amp;""),"")))</f>
        <v/>
      </c>
      <c r="AW501" s="22">
        <f>IF(AT501="","",IFERROR(TRIM(INDEX($A501:$AJ501,MATCH(Lists!$L$5,$A$1:$AJ$1,0))&amp;""),""))</f>
        <v/>
      </c>
      <c r="AX501" s="22">
        <f>IF(AT501="","",IFERROR(TRIM(INDEX($A501:$AJ501,MATCH(Lists!$L$6,$A$1:$AJ$1,0))&amp;""),""))</f>
        <v/>
      </c>
      <c r="AY501" s="22">
        <f>IF(AT501="","",IFERROR(TRIM(INDEX($A501:$AJ501,MATCH(Lists!$L$7,$A$1:$AJ$1,0))&amp;""),""))</f>
        <v/>
      </c>
      <c r="AZ501" s="22">
        <f>IF(AT501="","",IFERROR(TRIM(INDEX($A501:$AJ501,MATCH(Lists!$L$8,$A$1:$AJ$1,0))&amp;""),""))</f>
        <v/>
      </c>
      <c r="BA501" s="22">
        <f>IF(AT501="","",IFERROR(TRIM(INDEX($A501:$AJ501,MATCH(Lists!$L$9,$A$1:$AJ$1,0))&amp;""),""))</f>
        <v/>
      </c>
      <c r="BB501" s="22">
        <f>IF(AT501="","",IFERROR(TRIM(INDEX($A501:$AJ501,MATCH(Lists!$L$10,$A$1:$AJ$1,0))&amp;""),""))</f>
        <v/>
      </c>
      <c r="BC501" s="22">
        <f>IF(AT501="","",IFERROR(TRIM(INDEX($A501:$AJ501,MATCH(Lists!$L$11,$A$1:$AJ$1,0))&amp;""),""))</f>
        <v/>
      </c>
      <c r="BD501" s="22">
        <f>IF(AT501="","",IFERROR(TRIM(INDEX($A501:$AJ501,MATCH(Lists!$L$12,$A$1:$AJ$1,0))&amp;""),""))</f>
        <v/>
      </c>
      <c r="BE501" s="23">
        <f>IF(AT501="","",IFERROR(IF(TRIM(INDEX($A501:$AJ501,MATCH(Lists!$L$13,$A$1:$AJ$1,0))&amp;"")="","",IF(ISNUMBER(INDEX($A501:$AJ501,MATCH(Lists!$L$13,$A$1:$AJ$1,0))),INT(INDEX($A501:$AJ501,MATCH(Lists!$L$13,$A$1:$AJ$1,0))),DATE(VALUE(LEFT(INDEX($A501:$AJ501,MATCH(Lists!$L$13,$A$1:$AJ$1,0)),4)),VALUE(MID(INDEX($A501:$AJ501,MATCH(Lists!$L$13,$A$1:$AJ$1,0)),6,2)),VALUE(MID(INDEX($A501:$AJ501,MATCH(Lists!$L$13,$A$1:$AJ$1,0)),9,2))))),""))</f>
        <v/>
      </c>
      <c r="BF501" s="22">
        <f>IF(AT501="","",IFERROR(TRIM(INDEX($A501:$AJ501,MATCH(Lists!$L$14,$A$1:$AJ$1,0))&amp;""),""))</f>
        <v/>
      </c>
      <c r="BG501" s="23">
        <f>IF(AT501="","",IFERROR(IF(ISNUMBER(INDEX($A501:$AJ501,MATCH(Lists!$L$15,$A$1:$AJ$1,0))),INDEX($A501:$AJ501,MATCH(Lists!$L$15,$A$1:$AJ$1,0)),DATE(VALUE(LEFT(IFERROR(TRIM(INDEX($A501:$AJ501,MATCH(Lists!$L$15,$A$1:$AJ$1,0))&amp;""),""),4)),VALUE(MID(IFERROR(TRIM(INDEX($A501:$AJ501,MATCH(Lists!$L$15,$A$1:$AJ$1,0))&amp;""),""),6,2)),VALUE(MID(IFERROR(TRIM(INDEX($A501:$AJ501,MATCH(Lists!$L$15,$A$1:$AJ$1,0))&amp;""),""),9,2)))+TIME(VALUE(MID(IFERROR(TRIM(INDEX($A501:$AJ501,MATCH(Lists!$L$15,$A$1:$AJ$1,0))&amp;""),""),12,2)),VALUE(MID(IFERROR(TRIM(INDEX($A501:$AJ501,MATCH(Lists!$L$15,$A$1:$AJ$1,0))&amp;""),""),15,2)),VALUE(MID(IFERROR(TRIM(INDEX($A501:$AJ501,MATCH(Lists!$L$15,$A$1:$AJ$1,0))&amp;""),""),18,2)))),""))</f>
        <v/>
      </c>
      <c r="BH501" s="22">
        <f>IF(AT501="","",IF(AL501="","New",AL501))</f>
        <v/>
      </c>
      <c r="BI501" s="22">
        <f>IF(AT501="",0,IF(OR(BH501="Hired",BH501="Not now"),0,1))</f>
        <v/>
      </c>
      <c r="BJ501" s="22">
        <f>IF(AT501="","",IF(COUNTIF(AN501:AQ501,"No")&gt;0,"Has a No",IF(COUNTIF(AN501:AQ501,"Yes")=4,"All yes","Still checking")))</f>
        <v/>
      </c>
      <c r="BK501" s="22">
        <f>IF(AT501="","",IF(AND(BH501="New",NOT(ISNUMBER(AM501)),ISNUMBER(BG501)),IF(Pipeline!$M$14-INT(BG501)&gt;Pipeline!$M$15,"Reply due",""),""))</f>
        <v/>
      </c>
      <c r="BL501" s="22">
        <f>IF(AT501="","",IF(AND(ISNUMBER(AM501),ISNUMBER(BG501)),MAX(0,AM501-INT(BG501)),""))</f>
        <v/>
      </c>
      <c r="BM501" s="22">
        <f>IF(BI501=0,0,IF(AND(OR('Shift match'!$B$5="",ISNUMBER(SEARCH('Shift match'!$B$5,AY501))),OR('Shift match'!$B$6="",ISNUMBER(SEARCH('Shift match'!$B$6,BA501)))),1,0))</f>
        <v/>
      </c>
      <c r="BN501" s="22">
        <f>IF(BM501=1,SUM($BM$2:BM501),"")</f>
        <v/>
      </c>
      <c r="BO501" s="22">
        <f>IF(AT501="",0,IF(AX501="",0,IF(COUNTIF($AX$2:AX501,AX501)=1,1,0)))</f>
        <v/>
      </c>
      <c r="BP501" s="22">
        <f>IF(BO501=1,SUM($BO$2:BO501),"")</f>
        <v/>
      </c>
    </row>
  </sheetData>
  <conditionalFormatting sqref="BK2:BK501">
    <cfRule type="expression" priority="1" dxfId="0">
      <formula>BK2&lt;&gt;""</formula>
    </cfRule>
  </conditionalFormatting>
  <dataValidations count="2">
    <dataValidation sqref="AL2:AL501" showDropDown="0" showInputMessage="1" showErrorMessage="1" allowBlank="1" errorTitle="Stage" error="Pick a value from the list. New, Phone screen, Interview, Offer, Hired or Not now." promptTitle="Stage" prompt="New, Phone screen, Interview, Offer, Hired or Not now." type="list" errorStyle="warning">
      <formula1>Lists!$A$2:$A$7</formula1>
    </dataValidation>
    <dataValidation sqref="AN2:AQ501" showDropDown="0" showInputMessage="1" showErrorMessage="1" allowBlank="1" errorTitle="Yes or No" error="Pick a value from the list. Your own must-have: Yes or No." promptTitle="Yes or No" prompt="Your own must-have: Yes or No." type="list" errorStyle="warning">
      <formula1>Lists!$C$2:$C$3</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M32"/>
  <sheetViews>
    <sheetView workbookViewId="0">
      <selection activeCell="A1" sqref="A1"/>
    </sheetView>
  </sheetViews>
  <sheetFormatPr baseColWidth="8" defaultRowHeight="15"/>
  <cols>
    <col width="36" customWidth="1" min="1" max="1"/>
    <col width="12" customWidth="1" min="2" max="2"/>
    <col width="12" customWidth="1" min="3" max="3"/>
    <col width="12" customWidth="1" min="4" max="4"/>
    <col width="10" customWidth="1" min="5" max="5"/>
    <col width="10" customWidth="1" min="6" max="6"/>
    <col width="10" customWidth="1" min="7" max="7"/>
    <col width="8" customWidth="1" min="8" max="8"/>
    <col width="3" customWidth="1" min="9" max="9"/>
    <col width="46" customWidth="1" min="10" max="10"/>
    <col width="12" customWidth="1" min="11" max="11"/>
    <col width="16" customWidth="1" min="12" max="12"/>
    <col width="12" customWidth="1" min="13" max="13"/>
  </cols>
  <sheetData>
    <row r="1">
      <c r="A1" s="26" t="inlineStr">
        <is>
          <t>Pipeline: where every applicant stands</t>
        </is>
      </c>
    </row>
    <row r="2">
      <c r="A2" s="27" t="inlineStr">
        <is>
          <t>Counts come from the Stage you pick on Applicants. Nothing here scores or ranks anyone: it only counts stages, replies and where people heard about you.</t>
        </is>
      </c>
    </row>
    <row r="3">
      <c r="A3" s="28">
        <f>IF(COUNTIF(Applicants!$A$2:$A$501,"EXAMPLE*")&gt;0,"You are looking at EXAMPLE data. Clear A2 to AR9 on Applicants, then paste your own.","")</f>
        <v/>
      </c>
    </row>
    <row r="5" ht="30" customHeight="1">
      <c r="A5" s="3" t="inlineStr">
        <is>
          <t>Stage</t>
        </is>
      </c>
      <c r="B5" s="3" t="inlineStr">
        <is>
          <t>Applicants</t>
        </is>
      </c>
      <c r="J5" s="3" t="inlineStr">
        <is>
          <t>Replies</t>
        </is>
      </c>
      <c r="K5" s="3" t="inlineStr">
        <is>
          <t>Number</t>
        </is>
      </c>
    </row>
    <row r="6">
      <c r="A6" s="29">
        <f>Lists!A2</f>
        <v/>
      </c>
      <c r="B6" s="30">
        <f>COUNTIF(Applicants!$BH$2:$BH$501,A6)</f>
        <v/>
      </c>
      <c r="C6" s="31" t="n"/>
      <c r="D6" s="31" t="n"/>
      <c r="E6" s="31" t="n"/>
      <c r="F6" s="31" t="n"/>
      <c r="G6" s="31" t="n"/>
      <c r="H6" s="31" t="n"/>
      <c r="J6" s="29" t="inlineStr">
        <is>
          <t>Waiting for a first reply</t>
        </is>
      </c>
      <c r="K6" s="32">
        <f>COUNTIF(Applicants!$BK$2:$BK$501,"Reply due")</f>
        <v/>
      </c>
    </row>
    <row r="7">
      <c r="A7" s="29">
        <f>Lists!A3</f>
        <v/>
      </c>
      <c r="B7" s="30">
        <f>COUNTIF(Applicants!$BH$2:$BH$501,A7)</f>
        <v/>
      </c>
      <c r="C7" s="31" t="n"/>
      <c r="D7" s="31" t="n"/>
      <c r="E7" s="31" t="n"/>
      <c r="F7" s="31" t="n"/>
      <c r="G7" s="31" t="n"/>
      <c r="H7" s="31" t="n"/>
      <c r="J7" s="29" t="inlineStr">
        <is>
          <t>Replies logged</t>
        </is>
      </c>
      <c r="K7" s="32">
        <f>COUNT(Applicants!$BL$2:$BL$501)</f>
        <v/>
      </c>
    </row>
    <row r="8">
      <c r="A8" s="29">
        <f>Lists!A4</f>
        <v/>
      </c>
      <c r="B8" s="30">
        <f>COUNTIF(Applicants!$BH$2:$BH$501,A8)</f>
        <v/>
      </c>
      <c r="C8" s="31" t="n"/>
      <c r="D8" s="31" t="n"/>
      <c r="E8" s="31" t="n"/>
      <c r="F8" s="31" t="n"/>
      <c r="G8" s="31" t="n"/>
      <c r="H8" s="31" t="n"/>
      <c r="J8" s="29" t="inlineStr">
        <is>
          <t>Average days to reply</t>
        </is>
      </c>
      <c r="K8" s="32">
        <f>IF(COUNT(Applicants!$BL$2:$BL$501)=0,"",ROUND(SUM(Applicants!$BL$2:$BL$501)/COUNT(Applicants!$BL$2:$BL$501),1))</f>
        <v/>
      </c>
    </row>
    <row r="9">
      <c r="A9" s="29">
        <f>Lists!A5</f>
        <v/>
      </c>
      <c r="B9" s="30">
        <f>COUNTIF(Applicants!$BH$2:$BH$501,A9)</f>
        <v/>
      </c>
      <c r="C9" s="31" t="n"/>
      <c r="D9" s="31" t="n"/>
      <c r="E9" s="31" t="n"/>
      <c r="F9" s="31" t="n"/>
      <c r="G9" s="31" t="n"/>
      <c r="H9" s="31" t="n"/>
      <c r="J9" s="29" t="inlineStr">
        <is>
          <t>Still in the running</t>
        </is>
      </c>
      <c r="K9" s="32">
        <f>SUM(Applicants!$BI$2:$BI$501)</f>
        <v/>
      </c>
    </row>
    <row r="10">
      <c r="A10" s="29">
        <f>Lists!A6</f>
        <v/>
      </c>
      <c r="B10" s="30">
        <f>COUNTIF(Applicants!$BH$2:$BH$501,A10)</f>
        <v/>
      </c>
      <c r="C10" s="31" t="n"/>
      <c r="D10" s="31" t="n"/>
      <c r="E10" s="31" t="n"/>
      <c r="F10" s="31" t="n"/>
      <c r="G10" s="31" t="n"/>
      <c r="H10" s="31" t="n"/>
      <c r="J10" s="29" t="inlineStr">
        <is>
          <t>All four must-haves yes</t>
        </is>
      </c>
      <c r="K10" s="32">
        <f>COUNTIFS(Applicants!$BJ$2:$BJ$501,"All yes",Applicants!$BI$2:$BI$501,1)</f>
        <v/>
      </c>
    </row>
    <row r="11">
      <c r="A11" s="29">
        <f>Lists!A7</f>
        <v/>
      </c>
      <c r="B11" s="30">
        <f>COUNTIF(Applicants!$BH$2:$BH$501,A11)</f>
        <v/>
      </c>
      <c r="C11" s="31" t="n"/>
      <c r="D11" s="31" t="n"/>
      <c r="E11" s="31" t="n"/>
      <c r="F11" s="31" t="n"/>
      <c r="G11" s="31" t="n"/>
      <c r="H11" s="31" t="n"/>
    </row>
    <row r="12">
      <c r="A12" s="10" t="inlineStr">
        <is>
          <t>All applicants</t>
        </is>
      </c>
      <c r="B12" s="32">
        <f>SUM(B6:B11)</f>
        <v/>
      </c>
      <c r="C12" s="31" t="n"/>
      <c r="D12" s="31" t="n"/>
      <c r="E12" s="31" t="n"/>
      <c r="F12" s="31" t="n"/>
      <c r="G12" s="31" t="n"/>
      <c r="H12" s="31" t="n"/>
      <c r="J12" s="33" t="inlineStr">
        <is>
          <t>Settings</t>
        </is>
      </c>
    </row>
    <row r="13">
      <c r="B13" s="31" t="n"/>
      <c r="C13" s="31" t="n"/>
      <c r="D13" s="31" t="n"/>
      <c r="E13" s="31" t="n"/>
      <c r="F13" s="31" t="n"/>
      <c r="G13" s="31" t="n"/>
      <c r="H13" s="31" t="n"/>
      <c r="J13" s="3" t="inlineStr">
        <is>
          <t>Your numbers (change these)</t>
        </is>
      </c>
      <c r="K13" s="3" t="inlineStr">
        <is>
          <t>Your number</t>
        </is>
      </c>
      <c r="L13" s="3" t="inlineStr">
        <is>
          <t>Template default (example)</t>
        </is>
      </c>
      <c r="M13" s="3" t="inlineStr">
        <is>
          <t>In use</t>
        </is>
      </c>
    </row>
    <row r="14" ht="30" customHeight="1">
      <c r="B14" s="31" t="n"/>
      <c r="C14" s="31" t="n"/>
      <c r="D14" s="31" t="n"/>
      <c r="E14" s="31" t="n"/>
      <c r="F14" s="31" t="n"/>
      <c r="G14" s="31" t="n"/>
      <c r="H14" s="31" t="n"/>
      <c r="J14" s="34" t="inlineStr">
        <is>
          <t>Today's date (leave empty to use the computer's date)</t>
        </is>
      </c>
      <c r="K14" s="35" t="n"/>
      <c r="L14" s="36" t="inlineStr">
        <is>
          <t>today</t>
        </is>
      </c>
      <c r="M14" s="37">
        <f>IF(ISNUMBER(K14),K14,TODAY())</f>
        <v/>
      </c>
    </row>
    <row r="15" ht="30" customHeight="1">
      <c r="A15" s="3" t="inlineStr">
        <is>
          <t>Role</t>
        </is>
      </c>
      <c r="B15" s="38">
        <f>Lists!A2</f>
        <v/>
      </c>
      <c r="C15" s="38">
        <f>Lists!A3</f>
        <v/>
      </c>
      <c r="D15" s="38">
        <f>Lists!A4</f>
        <v/>
      </c>
      <c r="E15" s="38">
        <f>Lists!A5</f>
        <v/>
      </c>
      <c r="F15" s="38">
        <f>Lists!A6</f>
        <v/>
      </c>
      <c r="G15" s="38">
        <f>Lists!A7</f>
        <v/>
      </c>
      <c r="H15" s="38" t="inlineStr">
        <is>
          <t>All</t>
        </is>
      </c>
      <c r="J15" s="34" t="inlineStr">
        <is>
          <t>Days with no reply before an applicant is flagged</t>
        </is>
      </c>
      <c r="K15" s="39" t="n"/>
      <c r="L15" s="36" t="n">
        <v>3</v>
      </c>
      <c r="M15" s="32">
        <f>IF(ISNUMBER(K15),K15,L15)</f>
        <v/>
      </c>
    </row>
    <row r="16">
      <c r="A16" s="29">
        <f>Lists!I2</f>
        <v/>
      </c>
      <c r="B16" s="30">
        <f>COUNTIFS(Applicants!$AW$2:$AW$501,$A16,Applicants!$BH$2:$BH$501,B$15)</f>
        <v/>
      </c>
      <c r="C16" s="30">
        <f>COUNTIFS(Applicants!$AW$2:$AW$501,$A16,Applicants!$BH$2:$BH$501,C$15)</f>
        <v/>
      </c>
      <c r="D16" s="30">
        <f>COUNTIFS(Applicants!$AW$2:$AW$501,$A16,Applicants!$BH$2:$BH$501,D$15)</f>
        <v/>
      </c>
      <c r="E16" s="30">
        <f>COUNTIFS(Applicants!$AW$2:$AW$501,$A16,Applicants!$BH$2:$BH$501,E$15)</f>
        <v/>
      </c>
      <c r="F16" s="30">
        <f>COUNTIFS(Applicants!$AW$2:$AW$501,$A16,Applicants!$BH$2:$BH$501,F$15)</f>
        <v/>
      </c>
      <c r="G16" s="30">
        <f>COUNTIFS(Applicants!$AW$2:$AW$501,$A16,Applicants!$BH$2:$BH$501,G$15)</f>
        <v/>
      </c>
      <c r="H16" s="30">
        <f>SUM(B16:G16)</f>
        <v/>
      </c>
    </row>
    <row r="17">
      <c r="A17" s="29">
        <f>Lists!I3</f>
        <v/>
      </c>
      <c r="B17" s="30">
        <f>COUNTIFS(Applicants!$AW$2:$AW$501,$A17,Applicants!$BH$2:$BH$501,B$15)</f>
        <v/>
      </c>
      <c r="C17" s="30">
        <f>COUNTIFS(Applicants!$AW$2:$AW$501,$A17,Applicants!$BH$2:$BH$501,C$15)</f>
        <v/>
      </c>
      <c r="D17" s="30">
        <f>COUNTIFS(Applicants!$AW$2:$AW$501,$A17,Applicants!$BH$2:$BH$501,D$15)</f>
        <v/>
      </c>
      <c r="E17" s="30">
        <f>COUNTIFS(Applicants!$AW$2:$AW$501,$A17,Applicants!$BH$2:$BH$501,E$15)</f>
        <v/>
      </c>
      <c r="F17" s="30">
        <f>COUNTIFS(Applicants!$AW$2:$AW$501,$A17,Applicants!$BH$2:$BH$501,F$15)</f>
        <v/>
      </c>
      <c r="G17" s="30">
        <f>COUNTIFS(Applicants!$AW$2:$AW$501,$A17,Applicants!$BH$2:$BH$501,G$15)</f>
        <v/>
      </c>
      <c r="H17" s="30">
        <f>SUM(B17:G17)</f>
        <v/>
      </c>
    </row>
    <row r="18">
      <c r="A18" s="29">
        <f>Lists!I4</f>
        <v/>
      </c>
      <c r="B18" s="30">
        <f>COUNTIFS(Applicants!$AW$2:$AW$501,$A18,Applicants!$BH$2:$BH$501,B$15)</f>
        <v/>
      </c>
      <c r="C18" s="30">
        <f>COUNTIFS(Applicants!$AW$2:$AW$501,$A18,Applicants!$BH$2:$BH$501,C$15)</f>
        <v/>
      </c>
      <c r="D18" s="30">
        <f>COUNTIFS(Applicants!$AW$2:$AW$501,$A18,Applicants!$BH$2:$BH$501,D$15)</f>
        <v/>
      </c>
      <c r="E18" s="30">
        <f>COUNTIFS(Applicants!$AW$2:$AW$501,$A18,Applicants!$BH$2:$BH$501,E$15)</f>
        <v/>
      </c>
      <c r="F18" s="30">
        <f>COUNTIFS(Applicants!$AW$2:$AW$501,$A18,Applicants!$BH$2:$BH$501,F$15)</f>
        <v/>
      </c>
      <c r="G18" s="30">
        <f>COUNTIFS(Applicants!$AW$2:$AW$501,$A18,Applicants!$BH$2:$BH$501,G$15)</f>
        <v/>
      </c>
      <c r="H18" s="30">
        <f>SUM(B18:G18)</f>
        <v/>
      </c>
    </row>
    <row r="19">
      <c r="A19" s="29">
        <f>Lists!I5</f>
        <v/>
      </c>
      <c r="B19" s="30">
        <f>COUNTIFS(Applicants!$AW$2:$AW$501,$A19,Applicants!$BH$2:$BH$501,B$15)</f>
        <v/>
      </c>
      <c r="C19" s="30">
        <f>COUNTIFS(Applicants!$AW$2:$AW$501,$A19,Applicants!$BH$2:$BH$501,C$15)</f>
        <v/>
      </c>
      <c r="D19" s="30">
        <f>COUNTIFS(Applicants!$AW$2:$AW$501,$A19,Applicants!$BH$2:$BH$501,D$15)</f>
        <v/>
      </c>
      <c r="E19" s="30">
        <f>COUNTIFS(Applicants!$AW$2:$AW$501,$A19,Applicants!$BH$2:$BH$501,E$15)</f>
        <v/>
      </c>
      <c r="F19" s="30">
        <f>COUNTIFS(Applicants!$AW$2:$AW$501,$A19,Applicants!$BH$2:$BH$501,F$15)</f>
        <v/>
      </c>
      <c r="G19" s="30">
        <f>COUNTIFS(Applicants!$AW$2:$AW$501,$A19,Applicants!$BH$2:$BH$501,G$15)</f>
        <v/>
      </c>
      <c r="H19" s="30">
        <f>SUM(B19:G19)</f>
        <v/>
      </c>
    </row>
    <row r="20">
      <c r="A20" s="29">
        <f>Lists!I6</f>
        <v/>
      </c>
      <c r="B20" s="30">
        <f>COUNTIFS(Applicants!$AW$2:$AW$501,$A20,Applicants!$BH$2:$BH$501,B$15)</f>
        <v/>
      </c>
      <c r="C20" s="30">
        <f>COUNTIFS(Applicants!$AW$2:$AW$501,$A20,Applicants!$BH$2:$BH$501,C$15)</f>
        <v/>
      </c>
      <c r="D20" s="30">
        <f>COUNTIFS(Applicants!$AW$2:$AW$501,$A20,Applicants!$BH$2:$BH$501,D$15)</f>
        <v/>
      </c>
      <c r="E20" s="30">
        <f>COUNTIFS(Applicants!$AW$2:$AW$501,$A20,Applicants!$BH$2:$BH$501,E$15)</f>
        <v/>
      </c>
      <c r="F20" s="30">
        <f>COUNTIFS(Applicants!$AW$2:$AW$501,$A20,Applicants!$BH$2:$BH$501,F$15)</f>
        <v/>
      </c>
      <c r="G20" s="30">
        <f>COUNTIFS(Applicants!$AW$2:$AW$501,$A20,Applicants!$BH$2:$BH$501,G$15)</f>
        <v/>
      </c>
      <c r="H20" s="30">
        <f>SUM(B20:G20)</f>
        <v/>
      </c>
    </row>
    <row r="21">
      <c r="B21" s="31" t="n"/>
      <c r="C21" s="31" t="n"/>
      <c r="D21" s="31" t="n"/>
      <c r="E21" s="31" t="n"/>
      <c r="F21" s="31" t="n"/>
      <c r="G21" s="31" t="n"/>
      <c r="H21" s="31" t="n"/>
    </row>
    <row r="22">
      <c r="B22" s="31" t="n"/>
      <c r="C22" s="31" t="n"/>
      <c r="D22" s="31" t="n"/>
      <c r="E22" s="31" t="n"/>
      <c r="F22" s="31" t="n"/>
      <c r="G22" s="31" t="n"/>
      <c r="H22" s="31" t="n"/>
    </row>
    <row r="23">
      <c r="A23" s="3" t="inlineStr">
        <is>
          <t>Where they heard (hidden field source)</t>
        </is>
      </c>
      <c r="B23" s="38" t="inlineStr">
        <is>
          <t>Applicants</t>
        </is>
      </c>
      <c r="C23" s="38" t="inlineStr">
        <is>
          <t>Hired</t>
        </is>
      </c>
      <c r="D23" s="31" t="n"/>
      <c r="E23" s="31" t="n"/>
      <c r="F23" s="31" t="n"/>
      <c r="G23" s="31" t="n"/>
      <c r="H23" s="31" t="n"/>
    </row>
    <row r="24">
      <c r="A24" s="29">
        <f>IFERROR(INDEX(Applicants!$AX$2:$AX$501,MATCH(1,Applicants!$BP$2:$BP$501,0)),"")</f>
        <v/>
      </c>
      <c r="B24" s="30">
        <f>IF(A24="","",COUNTIF(Applicants!$AX$2:$AX$501,A24))</f>
        <v/>
      </c>
      <c r="C24" s="30">
        <f>IF(A24="","",COUNTIFS(Applicants!$AX$2:$AX$501,A24,Applicants!$BH$2:$BH$501,"Hired"))</f>
        <v/>
      </c>
      <c r="D24" s="31" t="n"/>
      <c r="E24" s="31" t="n"/>
      <c r="F24" s="31" t="n"/>
      <c r="G24" s="31" t="n"/>
      <c r="H24" s="31" t="n"/>
    </row>
    <row r="25">
      <c r="A25" s="29">
        <f>IFERROR(INDEX(Applicants!$AX$2:$AX$501,MATCH(2,Applicants!$BP$2:$BP$501,0)),"")</f>
        <v/>
      </c>
      <c r="B25" s="30">
        <f>IF(A25="","",COUNTIF(Applicants!$AX$2:$AX$501,A25))</f>
        <v/>
      </c>
      <c r="C25" s="30">
        <f>IF(A25="","",COUNTIFS(Applicants!$AX$2:$AX$501,A25,Applicants!$BH$2:$BH$501,"Hired"))</f>
        <v/>
      </c>
      <c r="D25" s="31" t="n"/>
      <c r="E25" s="31" t="n"/>
      <c r="F25" s="31" t="n"/>
      <c r="G25" s="31" t="n"/>
      <c r="H25" s="31" t="n"/>
    </row>
    <row r="26">
      <c r="A26" s="29">
        <f>IFERROR(INDEX(Applicants!$AX$2:$AX$501,MATCH(3,Applicants!$BP$2:$BP$501,0)),"")</f>
        <v/>
      </c>
      <c r="B26" s="30">
        <f>IF(A26="","",COUNTIF(Applicants!$AX$2:$AX$501,A26))</f>
        <v/>
      </c>
      <c r="C26" s="30">
        <f>IF(A26="","",COUNTIFS(Applicants!$AX$2:$AX$501,A26,Applicants!$BH$2:$BH$501,"Hired"))</f>
        <v/>
      </c>
      <c r="D26" s="31" t="n"/>
      <c r="E26" s="31" t="n"/>
      <c r="F26" s="31" t="n"/>
      <c r="G26" s="31" t="n"/>
      <c r="H26" s="31" t="n"/>
    </row>
    <row r="27">
      <c r="A27" s="29">
        <f>IFERROR(INDEX(Applicants!$AX$2:$AX$501,MATCH(4,Applicants!$BP$2:$BP$501,0)),"")</f>
        <v/>
      </c>
      <c r="B27" s="30">
        <f>IF(A27="","",COUNTIF(Applicants!$AX$2:$AX$501,A27))</f>
        <v/>
      </c>
      <c r="C27" s="30">
        <f>IF(A27="","",COUNTIFS(Applicants!$AX$2:$AX$501,A27,Applicants!$BH$2:$BH$501,"Hired"))</f>
        <v/>
      </c>
      <c r="D27" s="31" t="n"/>
      <c r="E27" s="31" t="n"/>
      <c r="F27" s="31" t="n"/>
      <c r="G27" s="31" t="n"/>
      <c r="H27" s="31" t="n"/>
    </row>
    <row r="28">
      <c r="A28" s="29">
        <f>IFERROR(INDEX(Applicants!$AX$2:$AX$501,MATCH(5,Applicants!$BP$2:$BP$501,0)),"")</f>
        <v/>
      </c>
      <c r="B28" s="30">
        <f>IF(A28="","",COUNTIF(Applicants!$AX$2:$AX$501,A28))</f>
        <v/>
      </c>
      <c r="C28" s="30">
        <f>IF(A28="","",COUNTIFS(Applicants!$AX$2:$AX$501,A28,Applicants!$BH$2:$BH$501,"Hired"))</f>
        <v/>
      </c>
      <c r="D28" s="31" t="n"/>
      <c r="E28" s="31" t="n"/>
      <c r="F28" s="31" t="n"/>
      <c r="G28" s="31" t="n"/>
      <c r="H28" s="31" t="n"/>
    </row>
    <row r="29">
      <c r="A29" s="29">
        <f>IFERROR(INDEX(Applicants!$AX$2:$AX$501,MATCH(6,Applicants!$BP$2:$BP$501,0)),"")</f>
        <v/>
      </c>
      <c r="B29" s="30">
        <f>IF(A29="","",COUNTIF(Applicants!$AX$2:$AX$501,A29))</f>
        <v/>
      </c>
      <c r="C29" s="30">
        <f>IF(A29="","",COUNTIFS(Applicants!$AX$2:$AX$501,A29,Applicants!$BH$2:$BH$501,"Hired"))</f>
        <v/>
      </c>
      <c r="D29" s="31" t="n"/>
      <c r="E29" s="31" t="n"/>
      <c r="F29" s="31" t="n"/>
      <c r="G29" s="31" t="n"/>
      <c r="H29" s="31" t="n"/>
    </row>
    <row r="30">
      <c r="A30" s="29">
        <f>IFERROR(INDEX(Applicants!$AX$2:$AX$501,MATCH(7,Applicants!$BP$2:$BP$501,0)),"")</f>
        <v/>
      </c>
      <c r="B30" s="30">
        <f>IF(A30="","",COUNTIF(Applicants!$AX$2:$AX$501,A30))</f>
        <v/>
      </c>
      <c r="C30" s="30">
        <f>IF(A30="","",COUNTIFS(Applicants!$AX$2:$AX$501,A30,Applicants!$BH$2:$BH$501,"Hired"))</f>
        <v/>
      </c>
      <c r="D30" s="31" t="n"/>
      <c r="E30" s="31" t="n"/>
      <c r="F30" s="31" t="n"/>
      <c r="G30" s="31" t="n"/>
      <c r="H30" s="31" t="n"/>
    </row>
    <row r="31">
      <c r="A31" s="29">
        <f>IFERROR(INDEX(Applicants!$AX$2:$AX$501,MATCH(8,Applicants!$BP$2:$BP$501,0)),"")</f>
        <v/>
      </c>
      <c r="B31" s="30">
        <f>IF(A31="","",COUNTIF(Applicants!$AX$2:$AX$501,A31))</f>
        <v/>
      </c>
      <c r="C31" s="30">
        <f>IF(A31="","",COUNTIFS(Applicants!$AX$2:$AX$501,A31,Applicants!$BH$2:$BH$501,"Hired"))</f>
        <v/>
      </c>
      <c r="D31" s="31" t="n"/>
      <c r="E31" s="31" t="n"/>
      <c r="F31" s="31" t="n"/>
      <c r="G31" s="31" t="n"/>
      <c r="H31" s="31" t="n"/>
    </row>
    <row r="32">
      <c r="A32" s="14" t="inlineStr">
        <is>
          <t>Add ?source=indeed to the form link to see which job board brings people in. Up to 8 sources show here.</t>
        </is>
      </c>
    </row>
  </sheetData>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0F766E"/>
    <outlinePr summaryBelow="1" summaryRight="1"/>
    <pageSetUpPr/>
  </sheetPr>
  <dimension ref="A1:N48"/>
  <sheetViews>
    <sheetView workbookViewId="0">
      <pane ySplit="8" topLeftCell="A9" activePane="bottomLeft" state="frozen"/>
      <selection pane="bottomLeft" activeCell="A1" sqref="A1"/>
    </sheetView>
  </sheetViews>
  <sheetFormatPr baseColWidth="8" defaultRowHeight="15"/>
  <cols>
    <col width="22" customWidth="1" min="1" max="1"/>
    <col width="24" customWidth="1" min="2" max="2"/>
    <col width="30" customWidth="1" min="3" max="3"/>
    <col width="34" customWidth="1" min="4" max="4"/>
    <col width="18" customWidth="1" min="5" max="5"/>
    <col width="12" customWidth="1" min="6" max="6"/>
    <col width="8" customWidth="1" min="7" max="7"/>
    <col width="13" customWidth="1" min="8" max="8"/>
    <col width="3" customWidth="1" min="9" max="9"/>
    <col width="20" customWidth="1" min="10" max="10"/>
    <col width="11" customWidth="1" min="11" max="11"/>
    <col width="3" customWidth="1" min="12" max="12"/>
    <col width="12" customWidth="1" min="13" max="13"/>
    <col width="11" customWidth="1" min="14" max="14"/>
  </cols>
  <sheetData>
    <row r="1">
      <c r="A1" s="26" t="inlineStr">
        <is>
          <t>Shift match: who can work a shift in an area</t>
        </is>
      </c>
    </row>
    <row r="2">
      <c r="A2" s="27" t="inlineStr">
        <is>
          <t>Pick a shift and an area. The list shows applicants who ticked both and are still in the running (not Hired or Not now). Leave a box empty to ignore it.</t>
        </is>
      </c>
    </row>
    <row r="3">
      <c r="A3" s="28">
        <f>IF(COUNTIF(Applicants!$A$2:$A$501,"EXAMPLE*")&gt;0,"You are looking at EXAMPLE data. Clear A2 to AR9 on Applicants, then paste your own.","")</f>
        <v/>
      </c>
    </row>
    <row r="5">
      <c r="A5" s="40" t="inlineStr">
        <is>
          <t>Shift</t>
        </is>
      </c>
      <c r="B5" s="8" t="n"/>
      <c r="D5" s="40" t="inlineStr">
        <is>
          <t>Applicants who match</t>
        </is>
      </c>
      <c r="F5" s="32">
        <f>MAX(Applicants!$BN$2:$BN$501)</f>
        <v/>
      </c>
    </row>
    <row r="6">
      <c r="A6" s="40" t="inlineStr">
        <is>
          <t>Area</t>
        </is>
      </c>
      <c r="B6" s="8" t="n"/>
    </row>
    <row r="8" ht="28" customHeight="1">
      <c r="A8" s="3" t="inlineStr">
        <is>
          <t>Name</t>
        </is>
      </c>
      <c r="B8" s="3" t="inlineStr">
        <is>
          <t>Phone</t>
        </is>
      </c>
      <c r="C8" s="3" t="inlineStr">
        <is>
          <t>Role</t>
        </is>
      </c>
      <c r="D8" s="3" t="inlineStr">
        <is>
          <t>Shifts</t>
        </is>
      </c>
      <c r="E8" s="3" t="inlineStr">
        <is>
          <t>Areas</t>
        </is>
      </c>
      <c r="F8" s="3" t="inlineStr">
        <is>
          <t>Driver's license</t>
        </is>
      </c>
      <c r="G8" s="3" t="inlineStr">
        <is>
          <t>Car</t>
        </is>
      </c>
      <c r="H8" s="3" t="inlineStr">
        <is>
          <t>Stage</t>
        </is>
      </c>
      <c r="J8" s="3" t="inlineStr">
        <is>
          <t>Shift</t>
        </is>
      </c>
      <c r="K8" s="3" t="inlineStr">
        <is>
          <t>Applicants</t>
        </is>
      </c>
      <c r="M8" s="3" t="inlineStr">
        <is>
          <t>Area</t>
        </is>
      </c>
      <c r="N8" s="3" t="inlineStr">
        <is>
          <t>Applicants</t>
        </is>
      </c>
    </row>
    <row r="9">
      <c r="A9" s="29">
        <f>IFERROR(INDEX(Applicants!$AT$2:$AT$501,MATCH(1,Applicants!$BN$2:$BN$501,0)),"")</f>
        <v/>
      </c>
      <c r="B9" s="29">
        <f>IFERROR(INDEX(Applicants!$AU$2:$AU$501,MATCH(1,Applicants!$BN$2:$BN$501,0)),"")</f>
        <v/>
      </c>
      <c r="C9" s="29">
        <f>IFERROR(INDEX(Applicants!$AW$2:$AW$501,MATCH(1,Applicants!$BN$2:$BN$501,0)),"")</f>
        <v/>
      </c>
      <c r="D9" s="29">
        <f>IFERROR(INDEX(Applicants!$AY$2:$AY$501,MATCH(1,Applicants!$BN$2:$BN$501,0)),"")</f>
        <v/>
      </c>
      <c r="E9" s="29">
        <f>IFERROR(INDEX(Applicants!$BA$2:$BA$501,MATCH(1,Applicants!$BN$2:$BN$501,0)),"")</f>
        <v/>
      </c>
      <c r="F9" s="29">
        <f>IFERROR(INDEX(Applicants!$BB$2:$BB$501,MATCH(1,Applicants!$BN$2:$BN$501,0)),"")</f>
        <v/>
      </c>
      <c r="G9" s="29">
        <f>IFERROR(INDEX(Applicants!$BC$2:$BC$501,MATCH(1,Applicants!$BN$2:$BN$501,0)),"")</f>
        <v/>
      </c>
      <c r="H9" s="29">
        <f>IFERROR(INDEX(Applicants!$BH$2:$BH$501,MATCH(1,Applicants!$BN$2:$BN$501,0)),"")</f>
        <v/>
      </c>
      <c r="J9" s="29">
        <f>IF(Lists!E2="","",Lists!E2)</f>
        <v/>
      </c>
      <c r="K9" s="29">
        <f>IF(J9="","",COUNTIFS(Applicants!$AY$2:$AY$501,"*"&amp;J9&amp;"*",Applicants!$BI$2:$BI$501,1))</f>
        <v/>
      </c>
      <c r="M9" s="29">
        <f>IF(Lists!G2="","",Lists!G2)</f>
        <v/>
      </c>
      <c r="N9" s="29">
        <f>IF(M9="","",COUNTIFS(Applicants!$BA$2:$BA$501,"*"&amp;M9&amp;"*",Applicants!$BI$2:$BI$501,1))</f>
        <v/>
      </c>
    </row>
    <row r="10">
      <c r="A10" s="29">
        <f>IFERROR(INDEX(Applicants!$AT$2:$AT$501,MATCH(2,Applicants!$BN$2:$BN$501,0)),"")</f>
        <v/>
      </c>
      <c r="B10" s="29">
        <f>IFERROR(INDEX(Applicants!$AU$2:$AU$501,MATCH(2,Applicants!$BN$2:$BN$501,0)),"")</f>
        <v/>
      </c>
      <c r="C10" s="29">
        <f>IFERROR(INDEX(Applicants!$AW$2:$AW$501,MATCH(2,Applicants!$BN$2:$BN$501,0)),"")</f>
        <v/>
      </c>
      <c r="D10" s="29">
        <f>IFERROR(INDEX(Applicants!$AY$2:$AY$501,MATCH(2,Applicants!$BN$2:$BN$501,0)),"")</f>
        <v/>
      </c>
      <c r="E10" s="29">
        <f>IFERROR(INDEX(Applicants!$BA$2:$BA$501,MATCH(2,Applicants!$BN$2:$BN$501,0)),"")</f>
        <v/>
      </c>
      <c r="F10" s="29">
        <f>IFERROR(INDEX(Applicants!$BB$2:$BB$501,MATCH(2,Applicants!$BN$2:$BN$501,0)),"")</f>
        <v/>
      </c>
      <c r="G10" s="29">
        <f>IFERROR(INDEX(Applicants!$BC$2:$BC$501,MATCH(2,Applicants!$BN$2:$BN$501,0)),"")</f>
        <v/>
      </c>
      <c r="H10" s="29">
        <f>IFERROR(INDEX(Applicants!$BH$2:$BH$501,MATCH(2,Applicants!$BN$2:$BN$501,0)),"")</f>
        <v/>
      </c>
      <c r="J10" s="29">
        <f>IF(Lists!E3="","",Lists!E3)</f>
        <v/>
      </c>
      <c r="K10" s="29">
        <f>IF(J10="","",COUNTIFS(Applicants!$AY$2:$AY$501,"*"&amp;J10&amp;"*",Applicants!$BI$2:$BI$501,1))</f>
        <v/>
      </c>
      <c r="M10" s="29">
        <f>IF(Lists!G3="","",Lists!G3)</f>
        <v/>
      </c>
      <c r="N10" s="29">
        <f>IF(M10="","",COUNTIFS(Applicants!$BA$2:$BA$501,"*"&amp;M10&amp;"*",Applicants!$BI$2:$BI$501,1))</f>
        <v/>
      </c>
    </row>
    <row r="11">
      <c r="A11" s="29">
        <f>IFERROR(INDEX(Applicants!$AT$2:$AT$501,MATCH(3,Applicants!$BN$2:$BN$501,0)),"")</f>
        <v/>
      </c>
      <c r="B11" s="29">
        <f>IFERROR(INDEX(Applicants!$AU$2:$AU$501,MATCH(3,Applicants!$BN$2:$BN$501,0)),"")</f>
        <v/>
      </c>
      <c r="C11" s="29">
        <f>IFERROR(INDEX(Applicants!$AW$2:$AW$501,MATCH(3,Applicants!$BN$2:$BN$501,0)),"")</f>
        <v/>
      </c>
      <c r="D11" s="29">
        <f>IFERROR(INDEX(Applicants!$AY$2:$AY$501,MATCH(3,Applicants!$BN$2:$BN$501,0)),"")</f>
        <v/>
      </c>
      <c r="E11" s="29">
        <f>IFERROR(INDEX(Applicants!$BA$2:$BA$501,MATCH(3,Applicants!$BN$2:$BN$501,0)),"")</f>
        <v/>
      </c>
      <c r="F11" s="29">
        <f>IFERROR(INDEX(Applicants!$BB$2:$BB$501,MATCH(3,Applicants!$BN$2:$BN$501,0)),"")</f>
        <v/>
      </c>
      <c r="G11" s="29">
        <f>IFERROR(INDEX(Applicants!$BC$2:$BC$501,MATCH(3,Applicants!$BN$2:$BN$501,0)),"")</f>
        <v/>
      </c>
      <c r="H11" s="29">
        <f>IFERROR(INDEX(Applicants!$BH$2:$BH$501,MATCH(3,Applicants!$BN$2:$BN$501,0)),"")</f>
        <v/>
      </c>
      <c r="J11" s="29">
        <f>IF(Lists!E4="","",Lists!E4)</f>
        <v/>
      </c>
      <c r="K11" s="29">
        <f>IF(J11="","",COUNTIFS(Applicants!$AY$2:$AY$501,"*"&amp;J11&amp;"*",Applicants!$BI$2:$BI$501,1))</f>
        <v/>
      </c>
      <c r="M11" s="29">
        <f>IF(Lists!G4="","",Lists!G4)</f>
        <v/>
      </c>
      <c r="N11" s="29">
        <f>IF(M11="","",COUNTIFS(Applicants!$BA$2:$BA$501,"*"&amp;M11&amp;"*",Applicants!$BI$2:$BI$501,1))</f>
        <v/>
      </c>
    </row>
    <row r="12">
      <c r="A12" s="29">
        <f>IFERROR(INDEX(Applicants!$AT$2:$AT$501,MATCH(4,Applicants!$BN$2:$BN$501,0)),"")</f>
        <v/>
      </c>
      <c r="B12" s="29">
        <f>IFERROR(INDEX(Applicants!$AU$2:$AU$501,MATCH(4,Applicants!$BN$2:$BN$501,0)),"")</f>
        <v/>
      </c>
      <c r="C12" s="29">
        <f>IFERROR(INDEX(Applicants!$AW$2:$AW$501,MATCH(4,Applicants!$BN$2:$BN$501,0)),"")</f>
        <v/>
      </c>
      <c r="D12" s="29">
        <f>IFERROR(INDEX(Applicants!$AY$2:$AY$501,MATCH(4,Applicants!$BN$2:$BN$501,0)),"")</f>
        <v/>
      </c>
      <c r="E12" s="29">
        <f>IFERROR(INDEX(Applicants!$BA$2:$BA$501,MATCH(4,Applicants!$BN$2:$BN$501,0)),"")</f>
        <v/>
      </c>
      <c r="F12" s="29">
        <f>IFERROR(INDEX(Applicants!$BB$2:$BB$501,MATCH(4,Applicants!$BN$2:$BN$501,0)),"")</f>
        <v/>
      </c>
      <c r="G12" s="29">
        <f>IFERROR(INDEX(Applicants!$BC$2:$BC$501,MATCH(4,Applicants!$BN$2:$BN$501,0)),"")</f>
        <v/>
      </c>
      <c r="H12" s="29">
        <f>IFERROR(INDEX(Applicants!$BH$2:$BH$501,MATCH(4,Applicants!$BN$2:$BN$501,0)),"")</f>
        <v/>
      </c>
      <c r="J12" s="29">
        <f>IF(Lists!E5="","",Lists!E5)</f>
        <v/>
      </c>
      <c r="K12" s="29">
        <f>IF(J12="","",COUNTIFS(Applicants!$AY$2:$AY$501,"*"&amp;J12&amp;"*",Applicants!$BI$2:$BI$501,1))</f>
        <v/>
      </c>
      <c r="M12" s="29">
        <f>IF(Lists!G5="","",Lists!G5)</f>
        <v/>
      </c>
      <c r="N12" s="29">
        <f>IF(M12="","",COUNTIFS(Applicants!$BA$2:$BA$501,"*"&amp;M12&amp;"*",Applicants!$BI$2:$BI$501,1))</f>
        <v/>
      </c>
    </row>
    <row r="13">
      <c r="A13" s="29">
        <f>IFERROR(INDEX(Applicants!$AT$2:$AT$501,MATCH(5,Applicants!$BN$2:$BN$501,0)),"")</f>
        <v/>
      </c>
      <c r="B13" s="29">
        <f>IFERROR(INDEX(Applicants!$AU$2:$AU$501,MATCH(5,Applicants!$BN$2:$BN$501,0)),"")</f>
        <v/>
      </c>
      <c r="C13" s="29">
        <f>IFERROR(INDEX(Applicants!$AW$2:$AW$501,MATCH(5,Applicants!$BN$2:$BN$501,0)),"")</f>
        <v/>
      </c>
      <c r="D13" s="29">
        <f>IFERROR(INDEX(Applicants!$AY$2:$AY$501,MATCH(5,Applicants!$BN$2:$BN$501,0)),"")</f>
        <v/>
      </c>
      <c r="E13" s="29">
        <f>IFERROR(INDEX(Applicants!$BA$2:$BA$501,MATCH(5,Applicants!$BN$2:$BN$501,0)),"")</f>
        <v/>
      </c>
      <c r="F13" s="29">
        <f>IFERROR(INDEX(Applicants!$BB$2:$BB$501,MATCH(5,Applicants!$BN$2:$BN$501,0)),"")</f>
        <v/>
      </c>
      <c r="G13" s="29">
        <f>IFERROR(INDEX(Applicants!$BC$2:$BC$501,MATCH(5,Applicants!$BN$2:$BN$501,0)),"")</f>
        <v/>
      </c>
      <c r="H13" s="29">
        <f>IFERROR(INDEX(Applicants!$BH$2:$BH$501,MATCH(5,Applicants!$BN$2:$BN$501,0)),"")</f>
        <v/>
      </c>
      <c r="J13" s="29">
        <f>IF(Lists!E6="","",Lists!E6)</f>
        <v/>
      </c>
      <c r="K13" s="29">
        <f>IF(J13="","",COUNTIFS(Applicants!$AY$2:$AY$501,"*"&amp;J13&amp;"*",Applicants!$BI$2:$BI$501,1))</f>
        <v/>
      </c>
      <c r="M13" s="29">
        <f>IF(Lists!G6="","",Lists!G6)</f>
        <v/>
      </c>
      <c r="N13" s="29">
        <f>IF(M13="","",COUNTIFS(Applicants!$BA$2:$BA$501,"*"&amp;M13&amp;"*",Applicants!$BI$2:$BI$501,1))</f>
        <v/>
      </c>
    </row>
    <row r="14">
      <c r="A14" s="29">
        <f>IFERROR(INDEX(Applicants!$AT$2:$AT$501,MATCH(6,Applicants!$BN$2:$BN$501,0)),"")</f>
        <v/>
      </c>
      <c r="B14" s="29">
        <f>IFERROR(INDEX(Applicants!$AU$2:$AU$501,MATCH(6,Applicants!$BN$2:$BN$501,0)),"")</f>
        <v/>
      </c>
      <c r="C14" s="29">
        <f>IFERROR(INDEX(Applicants!$AW$2:$AW$501,MATCH(6,Applicants!$BN$2:$BN$501,0)),"")</f>
        <v/>
      </c>
      <c r="D14" s="29">
        <f>IFERROR(INDEX(Applicants!$AY$2:$AY$501,MATCH(6,Applicants!$BN$2:$BN$501,0)),"")</f>
        <v/>
      </c>
      <c r="E14" s="29">
        <f>IFERROR(INDEX(Applicants!$BA$2:$BA$501,MATCH(6,Applicants!$BN$2:$BN$501,0)),"")</f>
        <v/>
      </c>
      <c r="F14" s="29">
        <f>IFERROR(INDEX(Applicants!$BB$2:$BB$501,MATCH(6,Applicants!$BN$2:$BN$501,0)),"")</f>
        <v/>
      </c>
      <c r="G14" s="29">
        <f>IFERROR(INDEX(Applicants!$BC$2:$BC$501,MATCH(6,Applicants!$BN$2:$BN$501,0)),"")</f>
        <v/>
      </c>
      <c r="H14" s="29">
        <f>IFERROR(INDEX(Applicants!$BH$2:$BH$501,MATCH(6,Applicants!$BN$2:$BN$501,0)),"")</f>
        <v/>
      </c>
      <c r="J14" s="29">
        <f>IF(Lists!E7="","",Lists!E7)</f>
        <v/>
      </c>
      <c r="K14" s="29">
        <f>IF(J14="","",COUNTIFS(Applicants!$AY$2:$AY$501,"*"&amp;J14&amp;"*",Applicants!$BI$2:$BI$501,1))</f>
        <v/>
      </c>
      <c r="M14" s="29">
        <f>IF(Lists!G7="","",Lists!G7)</f>
        <v/>
      </c>
      <c r="N14" s="29">
        <f>IF(M14="","",COUNTIFS(Applicants!$BA$2:$BA$501,"*"&amp;M14&amp;"*",Applicants!$BI$2:$BI$501,1))</f>
        <v/>
      </c>
    </row>
    <row r="15">
      <c r="A15" s="29">
        <f>IFERROR(INDEX(Applicants!$AT$2:$AT$501,MATCH(7,Applicants!$BN$2:$BN$501,0)),"")</f>
        <v/>
      </c>
      <c r="B15" s="29">
        <f>IFERROR(INDEX(Applicants!$AU$2:$AU$501,MATCH(7,Applicants!$BN$2:$BN$501,0)),"")</f>
        <v/>
      </c>
      <c r="C15" s="29">
        <f>IFERROR(INDEX(Applicants!$AW$2:$AW$501,MATCH(7,Applicants!$BN$2:$BN$501,0)),"")</f>
        <v/>
      </c>
      <c r="D15" s="29">
        <f>IFERROR(INDEX(Applicants!$AY$2:$AY$501,MATCH(7,Applicants!$BN$2:$BN$501,0)),"")</f>
        <v/>
      </c>
      <c r="E15" s="29">
        <f>IFERROR(INDEX(Applicants!$BA$2:$BA$501,MATCH(7,Applicants!$BN$2:$BN$501,0)),"")</f>
        <v/>
      </c>
      <c r="F15" s="29">
        <f>IFERROR(INDEX(Applicants!$BB$2:$BB$501,MATCH(7,Applicants!$BN$2:$BN$501,0)),"")</f>
        <v/>
      </c>
      <c r="G15" s="29">
        <f>IFERROR(INDEX(Applicants!$BC$2:$BC$501,MATCH(7,Applicants!$BN$2:$BN$501,0)),"")</f>
        <v/>
      </c>
      <c r="H15" s="29">
        <f>IFERROR(INDEX(Applicants!$BH$2:$BH$501,MATCH(7,Applicants!$BN$2:$BN$501,0)),"")</f>
        <v/>
      </c>
    </row>
    <row r="16">
      <c r="A16" s="29">
        <f>IFERROR(INDEX(Applicants!$AT$2:$AT$501,MATCH(8,Applicants!$BN$2:$BN$501,0)),"")</f>
        <v/>
      </c>
      <c r="B16" s="29">
        <f>IFERROR(INDEX(Applicants!$AU$2:$AU$501,MATCH(8,Applicants!$BN$2:$BN$501,0)),"")</f>
        <v/>
      </c>
      <c r="C16" s="29">
        <f>IFERROR(INDEX(Applicants!$AW$2:$AW$501,MATCH(8,Applicants!$BN$2:$BN$501,0)),"")</f>
        <v/>
      </c>
      <c r="D16" s="29">
        <f>IFERROR(INDEX(Applicants!$AY$2:$AY$501,MATCH(8,Applicants!$BN$2:$BN$501,0)),"")</f>
        <v/>
      </c>
      <c r="E16" s="29">
        <f>IFERROR(INDEX(Applicants!$BA$2:$BA$501,MATCH(8,Applicants!$BN$2:$BN$501,0)),"")</f>
        <v/>
      </c>
      <c r="F16" s="29">
        <f>IFERROR(INDEX(Applicants!$BB$2:$BB$501,MATCH(8,Applicants!$BN$2:$BN$501,0)),"")</f>
        <v/>
      </c>
      <c r="G16" s="29">
        <f>IFERROR(INDEX(Applicants!$BC$2:$BC$501,MATCH(8,Applicants!$BN$2:$BN$501,0)),"")</f>
        <v/>
      </c>
      <c r="H16" s="29">
        <f>IFERROR(INDEX(Applicants!$BH$2:$BH$501,MATCH(8,Applicants!$BN$2:$BN$501,0)),"")</f>
        <v/>
      </c>
      <c r="J16" s="14" t="inlineStr">
        <is>
          <t>Counts include everyone still in the running.</t>
        </is>
      </c>
    </row>
    <row r="17">
      <c r="A17" s="29">
        <f>IFERROR(INDEX(Applicants!$AT$2:$AT$501,MATCH(9,Applicants!$BN$2:$BN$501,0)),"")</f>
        <v/>
      </c>
      <c r="B17" s="29">
        <f>IFERROR(INDEX(Applicants!$AU$2:$AU$501,MATCH(9,Applicants!$BN$2:$BN$501,0)),"")</f>
        <v/>
      </c>
      <c r="C17" s="29">
        <f>IFERROR(INDEX(Applicants!$AW$2:$AW$501,MATCH(9,Applicants!$BN$2:$BN$501,0)),"")</f>
        <v/>
      </c>
      <c r="D17" s="29">
        <f>IFERROR(INDEX(Applicants!$AY$2:$AY$501,MATCH(9,Applicants!$BN$2:$BN$501,0)),"")</f>
        <v/>
      </c>
      <c r="E17" s="29">
        <f>IFERROR(INDEX(Applicants!$BA$2:$BA$501,MATCH(9,Applicants!$BN$2:$BN$501,0)),"")</f>
        <v/>
      </c>
      <c r="F17" s="29">
        <f>IFERROR(INDEX(Applicants!$BB$2:$BB$501,MATCH(9,Applicants!$BN$2:$BN$501,0)),"")</f>
        <v/>
      </c>
      <c r="G17" s="29">
        <f>IFERROR(INDEX(Applicants!$BC$2:$BC$501,MATCH(9,Applicants!$BN$2:$BN$501,0)),"")</f>
        <v/>
      </c>
      <c r="H17" s="29">
        <f>IFERROR(INDEX(Applicants!$BH$2:$BH$501,MATCH(9,Applicants!$BN$2:$BN$501,0)),"")</f>
        <v/>
      </c>
    </row>
    <row r="18">
      <c r="A18" s="29">
        <f>IFERROR(INDEX(Applicants!$AT$2:$AT$501,MATCH(10,Applicants!$BN$2:$BN$501,0)),"")</f>
        <v/>
      </c>
      <c r="B18" s="29">
        <f>IFERROR(INDEX(Applicants!$AU$2:$AU$501,MATCH(10,Applicants!$BN$2:$BN$501,0)),"")</f>
        <v/>
      </c>
      <c r="C18" s="29">
        <f>IFERROR(INDEX(Applicants!$AW$2:$AW$501,MATCH(10,Applicants!$BN$2:$BN$501,0)),"")</f>
        <v/>
      </c>
      <c r="D18" s="29">
        <f>IFERROR(INDEX(Applicants!$AY$2:$AY$501,MATCH(10,Applicants!$BN$2:$BN$501,0)),"")</f>
        <v/>
      </c>
      <c r="E18" s="29">
        <f>IFERROR(INDEX(Applicants!$BA$2:$BA$501,MATCH(10,Applicants!$BN$2:$BN$501,0)),"")</f>
        <v/>
      </c>
      <c r="F18" s="29">
        <f>IFERROR(INDEX(Applicants!$BB$2:$BB$501,MATCH(10,Applicants!$BN$2:$BN$501,0)),"")</f>
        <v/>
      </c>
      <c r="G18" s="29">
        <f>IFERROR(INDEX(Applicants!$BC$2:$BC$501,MATCH(10,Applicants!$BN$2:$BN$501,0)),"")</f>
        <v/>
      </c>
      <c r="H18" s="29">
        <f>IFERROR(INDEX(Applicants!$BH$2:$BH$501,MATCH(10,Applicants!$BN$2:$BN$501,0)),"")</f>
        <v/>
      </c>
    </row>
    <row r="19">
      <c r="A19" s="29">
        <f>IFERROR(INDEX(Applicants!$AT$2:$AT$501,MATCH(11,Applicants!$BN$2:$BN$501,0)),"")</f>
        <v/>
      </c>
      <c r="B19" s="29">
        <f>IFERROR(INDEX(Applicants!$AU$2:$AU$501,MATCH(11,Applicants!$BN$2:$BN$501,0)),"")</f>
        <v/>
      </c>
      <c r="C19" s="29">
        <f>IFERROR(INDEX(Applicants!$AW$2:$AW$501,MATCH(11,Applicants!$BN$2:$BN$501,0)),"")</f>
        <v/>
      </c>
      <c r="D19" s="29">
        <f>IFERROR(INDEX(Applicants!$AY$2:$AY$501,MATCH(11,Applicants!$BN$2:$BN$501,0)),"")</f>
        <v/>
      </c>
      <c r="E19" s="29">
        <f>IFERROR(INDEX(Applicants!$BA$2:$BA$501,MATCH(11,Applicants!$BN$2:$BN$501,0)),"")</f>
        <v/>
      </c>
      <c r="F19" s="29">
        <f>IFERROR(INDEX(Applicants!$BB$2:$BB$501,MATCH(11,Applicants!$BN$2:$BN$501,0)),"")</f>
        <v/>
      </c>
      <c r="G19" s="29">
        <f>IFERROR(INDEX(Applicants!$BC$2:$BC$501,MATCH(11,Applicants!$BN$2:$BN$501,0)),"")</f>
        <v/>
      </c>
      <c r="H19" s="29">
        <f>IFERROR(INDEX(Applicants!$BH$2:$BH$501,MATCH(11,Applicants!$BN$2:$BN$501,0)),"")</f>
        <v/>
      </c>
    </row>
    <row r="20">
      <c r="A20" s="29">
        <f>IFERROR(INDEX(Applicants!$AT$2:$AT$501,MATCH(12,Applicants!$BN$2:$BN$501,0)),"")</f>
        <v/>
      </c>
      <c r="B20" s="29">
        <f>IFERROR(INDEX(Applicants!$AU$2:$AU$501,MATCH(12,Applicants!$BN$2:$BN$501,0)),"")</f>
        <v/>
      </c>
      <c r="C20" s="29">
        <f>IFERROR(INDEX(Applicants!$AW$2:$AW$501,MATCH(12,Applicants!$BN$2:$BN$501,0)),"")</f>
        <v/>
      </c>
      <c r="D20" s="29">
        <f>IFERROR(INDEX(Applicants!$AY$2:$AY$501,MATCH(12,Applicants!$BN$2:$BN$501,0)),"")</f>
        <v/>
      </c>
      <c r="E20" s="29">
        <f>IFERROR(INDEX(Applicants!$BA$2:$BA$501,MATCH(12,Applicants!$BN$2:$BN$501,0)),"")</f>
        <v/>
      </c>
      <c r="F20" s="29">
        <f>IFERROR(INDEX(Applicants!$BB$2:$BB$501,MATCH(12,Applicants!$BN$2:$BN$501,0)),"")</f>
        <v/>
      </c>
      <c r="G20" s="29">
        <f>IFERROR(INDEX(Applicants!$BC$2:$BC$501,MATCH(12,Applicants!$BN$2:$BN$501,0)),"")</f>
        <v/>
      </c>
      <c r="H20" s="29">
        <f>IFERROR(INDEX(Applicants!$BH$2:$BH$501,MATCH(12,Applicants!$BN$2:$BN$501,0)),"")</f>
        <v/>
      </c>
    </row>
    <row r="21">
      <c r="A21" s="29">
        <f>IFERROR(INDEX(Applicants!$AT$2:$AT$501,MATCH(13,Applicants!$BN$2:$BN$501,0)),"")</f>
        <v/>
      </c>
      <c r="B21" s="29">
        <f>IFERROR(INDEX(Applicants!$AU$2:$AU$501,MATCH(13,Applicants!$BN$2:$BN$501,0)),"")</f>
        <v/>
      </c>
      <c r="C21" s="29">
        <f>IFERROR(INDEX(Applicants!$AW$2:$AW$501,MATCH(13,Applicants!$BN$2:$BN$501,0)),"")</f>
        <v/>
      </c>
      <c r="D21" s="29">
        <f>IFERROR(INDEX(Applicants!$AY$2:$AY$501,MATCH(13,Applicants!$BN$2:$BN$501,0)),"")</f>
        <v/>
      </c>
      <c r="E21" s="29">
        <f>IFERROR(INDEX(Applicants!$BA$2:$BA$501,MATCH(13,Applicants!$BN$2:$BN$501,0)),"")</f>
        <v/>
      </c>
      <c r="F21" s="29">
        <f>IFERROR(INDEX(Applicants!$BB$2:$BB$501,MATCH(13,Applicants!$BN$2:$BN$501,0)),"")</f>
        <v/>
      </c>
      <c r="G21" s="29">
        <f>IFERROR(INDEX(Applicants!$BC$2:$BC$501,MATCH(13,Applicants!$BN$2:$BN$501,0)),"")</f>
        <v/>
      </c>
      <c r="H21" s="29">
        <f>IFERROR(INDEX(Applicants!$BH$2:$BH$501,MATCH(13,Applicants!$BN$2:$BN$501,0)),"")</f>
        <v/>
      </c>
    </row>
    <row r="22">
      <c r="A22" s="29">
        <f>IFERROR(INDEX(Applicants!$AT$2:$AT$501,MATCH(14,Applicants!$BN$2:$BN$501,0)),"")</f>
        <v/>
      </c>
      <c r="B22" s="29">
        <f>IFERROR(INDEX(Applicants!$AU$2:$AU$501,MATCH(14,Applicants!$BN$2:$BN$501,0)),"")</f>
        <v/>
      </c>
      <c r="C22" s="29">
        <f>IFERROR(INDEX(Applicants!$AW$2:$AW$501,MATCH(14,Applicants!$BN$2:$BN$501,0)),"")</f>
        <v/>
      </c>
      <c r="D22" s="29">
        <f>IFERROR(INDEX(Applicants!$AY$2:$AY$501,MATCH(14,Applicants!$BN$2:$BN$501,0)),"")</f>
        <v/>
      </c>
      <c r="E22" s="29">
        <f>IFERROR(INDEX(Applicants!$BA$2:$BA$501,MATCH(14,Applicants!$BN$2:$BN$501,0)),"")</f>
        <v/>
      </c>
      <c r="F22" s="29">
        <f>IFERROR(INDEX(Applicants!$BB$2:$BB$501,MATCH(14,Applicants!$BN$2:$BN$501,0)),"")</f>
        <v/>
      </c>
      <c r="G22" s="29">
        <f>IFERROR(INDEX(Applicants!$BC$2:$BC$501,MATCH(14,Applicants!$BN$2:$BN$501,0)),"")</f>
        <v/>
      </c>
      <c r="H22" s="29">
        <f>IFERROR(INDEX(Applicants!$BH$2:$BH$501,MATCH(14,Applicants!$BN$2:$BN$501,0)),"")</f>
        <v/>
      </c>
    </row>
    <row r="23">
      <c r="A23" s="29">
        <f>IFERROR(INDEX(Applicants!$AT$2:$AT$501,MATCH(15,Applicants!$BN$2:$BN$501,0)),"")</f>
        <v/>
      </c>
      <c r="B23" s="29">
        <f>IFERROR(INDEX(Applicants!$AU$2:$AU$501,MATCH(15,Applicants!$BN$2:$BN$501,0)),"")</f>
        <v/>
      </c>
      <c r="C23" s="29">
        <f>IFERROR(INDEX(Applicants!$AW$2:$AW$501,MATCH(15,Applicants!$BN$2:$BN$501,0)),"")</f>
        <v/>
      </c>
      <c r="D23" s="29">
        <f>IFERROR(INDEX(Applicants!$AY$2:$AY$501,MATCH(15,Applicants!$BN$2:$BN$501,0)),"")</f>
        <v/>
      </c>
      <c r="E23" s="29">
        <f>IFERROR(INDEX(Applicants!$BA$2:$BA$501,MATCH(15,Applicants!$BN$2:$BN$501,0)),"")</f>
        <v/>
      </c>
      <c r="F23" s="29">
        <f>IFERROR(INDEX(Applicants!$BB$2:$BB$501,MATCH(15,Applicants!$BN$2:$BN$501,0)),"")</f>
        <v/>
      </c>
      <c r="G23" s="29">
        <f>IFERROR(INDEX(Applicants!$BC$2:$BC$501,MATCH(15,Applicants!$BN$2:$BN$501,0)),"")</f>
        <v/>
      </c>
      <c r="H23" s="29">
        <f>IFERROR(INDEX(Applicants!$BH$2:$BH$501,MATCH(15,Applicants!$BN$2:$BN$501,0)),"")</f>
        <v/>
      </c>
    </row>
    <row r="24">
      <c r="A24" s="29">
        <f>IFERROR(INDEX(Applicants!$AT$2:$AT$501,MATCH(16,Applicants!$BN$2:$BN$501,0)),"")</f>
        <v/>
      </c>
      <c r="B24" s="29">
        <f>IFERROR(INDEX(Applicants!$AU$2:$AU$501,MATCH(16,Applicants!$BN$2:$BN$501,0)),"")</f>
        <v/>
      </c>
      <c r="C24" s="29">
        <f>IFERROR(INDEX(Applicants!$AW$2:$AW$501,MATCH(16,Applicants!$BN$2:$BN$501,0)),"")</f>
        <v/>
      </c>
      <c r="D24" s="29">
        <f>IFERROR(INDEX(Applicants!$AY$2:$AY$501,MATCH(16,Applicants!$BN$2:$BN$501,0)),"")</f>
        <v/>
      </c>
      <c r="E24" s="29">
        <f>IFERROR(INDEX(Applicants!$BA$2:$BA$501,MATCH(16,Applicants!$BN$2:$BN$501,0)),"")</f>
        <v/>
      </c>
      <c r="F24" s="29">
        <f>IFERROR(INDEX(Applicants!$BB$2:$BB$501,MATCH(16,Applicants!$BN$2:$BN$501,0)),"")</f>
        <v/>
      </c>
      <c r="G24" s="29">
        <f>IFERROR(INDEX(Applicants!$BC$2:$BC$501,MATCH(16,Applicants!$BN$2:$BN$501,0)),"")</f>
        <v/>
      </c>
      <c r="H24" s="29">
        <f>IFERROR(INDEX(Applicants!$BH$2:$BH$501,MATCH(16,Applicants!$BN$2:$BN$501,0)),"")</f>
        <v/>
      </c>
    </row>
    <row r="25">
      <c r="A25" s="29">
        <f>IFERROR(INDEX(Applicants!$AT$2:$AT$501,MATCH(17,Applicants!$BN$2:$BN$501,0)),"")</f>
        <v/>
      </c>
      <c r="B25" s="29">
        <f>IFERROR(INDEX(Applicants!$AU$2:$AU$501,MATCH(17,Applicants!$BN$2:$BN$501,0)),"")</f>
        <v/>
      </c>
      <c r="C25" s="29">
        <f>IFERROR(INDEX(Applicants!$AW$2:$AW$501,MATCH(17,Applicants!$BN$2:$BN$501,0)),"")</f>
        <v/>
      </c>
      <c r="D25" s="29">
        <f>IFERROR(INDEX(Applicants!$AY$2:$AY$501,MATCH(17,Applicants!$BN$2:$BN$501,0)),"")</f>
        <v/>
      </c>
      <c r="E25" s="29">
        <f>IFERROR(INDEX(Applicants!$BA$2:$BA$501,MATCH(17,Applicants!$BN$2:$BN$501,0)),"")</f>
        <v/>
      </c>
      <c r="F25" s="29">
        <f>IFERROR(INDEX(Applicants!$BB$2:$BB$501,MATCH(17,Applicants!$BN$2:$BN$501,0)),"")</f>
        <v/>
      </c>
      <c r="G25" s="29">
        <f>IFERROR(INDEX(Applicants!$BC$2:$BC$501,MATCH(17,Applicants!$BN$2:$BN$501,0)),"")</f>
        <v/>
      </c>
      <c r="H25" s="29">
        <f>IFERROR(INDEX(Applicants!$BH$2:$BH$501,MATCH(17,Applicants!$BN$2:$BN$501,0)),"")</f>
        <v/>
      </c>
    </row>
    <row r="26">
      <c r="A26" s="29">
        <f>IFERROR(INDEX(Applicants!$AT$2:$AT$501,MATCH(18,Applicants!$BN$2:$BN$501,0)),"")</f>
        <v/>
      </c>
      <c r="B26" s="29">
        <f>IFERROR(INDEX(Applicants!$AU$2:$AU$501,MATCH(18,Applicants!$BN$2:$BN$501,0)),"")</f>
        <v/>
      </c>
      <c r="C26" s="29">
        <f>IFERROR(INDEX(Applicants!$AW$2:$AW$501,MATCH(18,Applicants!$BN$2:$BN$501,0)),"")</f>
        <v/>
      </c>
      <c r="D26" s="29">
        <f>IFERROR(INDEX(Applicants!$AY$2:$AY$501,MATCH(18,Applicants!$BN$2:$BN$501,0)),"")</f>
        <v/>
      </c>
      <c r="E26" s="29">
        <f>IFERROR(INDEX(Applicants!$BA$2:$BA$501,MATCH(18,Applicants!$BN$2:$BN$501,0)),"")</f>
        <v/>
      </c>
      <c r="F26" s="29">
        <f>IFERROR(INDEX(Applicants!$BB$2:$BB$501,MATCH(18,Applicants!$BN$2:$BN$501,0)),"")</f>
        <v/>
      </c>
      <c r="G26" s="29">
        <f>IFERROR(INDEX(Applicants!$BC$2:$BC$501,MATCH(18,Applicants!$BN$2:$BN$501,0)),"")</f>
        <v/>
      </c>
      <c r="H26" s="29">
        <f>IFERROR(INDEX(Applicants!$BH$2:$BH$501,MATCH(18,Applicants!$BN$2:$BN$501,0)),"")</f>
        <v/>
      </c>
    </row>
    <row r="27">
      <c r="A27" s="29">
        <f>IFERROR(INDEX(Applicants!$AT$2:$AT$501,MATCH(19,Applicants!$BN$2:$BN$501,0)),"")</f>
        <v/>
      </c>
      <c r="B27" s="29">
        <f>IFERROR(INDEX(Applicants!$AU$2:$AU$501,MATCH(19,Applicants!$BN$2:$BN$501,0)),"")</f>
        <v/>
      </c>
      <c r="C27" s="29">
        <f>IFERROR(INDEX(Applicants!$AW$2:$AW$501,MATCH(19,Applicants!$BN$2:$BN$501,0)),"")</f>
        <v/>
      </c>
      <c r="D27" s="29">
        <f>IFERROR(INDEX(Applicants!$AY$2:$AY$501,MATCH(19,Applicants!$BN$2:$BN$501,0)),"")</f>
        <v/>
      </c>
      <c r="E27" s="29">
        <f>IFERROR(INDEX(Applicants!$BA$2:$BA$501,MATCH(19,Applicants!$BN$2:$BN$501,0)),"")</f>
        <v/>
      </c>
      <c r="F27" s="29">
        <f>IFERROR(INDEX(Applicants!$BB$2:$BB$501,MATCH(19,Applicants!$BN$2:$BN$501,0)),"")</f>
        <v/>
      </c>
      <c r="G27" s="29">
        <f>IFERROR(INDEX(Applicants!$BC$2:$BC$501,MATCH(19,Applicants!$BN$2:$BN$501,0)),"")</f>
        <v/>
      </c>
      <c r="H27" s="29">
        <f>IFERROR(INDEX(Applicants!$BH$2:$BH$501,MATCH(19,Applicants!$BN$2:$BN$501,0)),"")</f>
        <v/>
      </c>
    </row>
    <row r="28">
      <c r="A28" s="29">
        <f>IFERROR(INDEX(Applicants!$AT$2:$AT$501,MATCH(20,Applicants!$BN$2:$BN$501,0)),"")</f>
        <v/>
      </c>
      <c r="B28" s="29">
        <f>IFERROR(INDEX(Applicants!$AU$2:$AU$501,MATCH(20,Applicants!$BN$2:$BN$501,0)),"")</f>
        <v/>
      </c>
      <c r="C28" s="29">
        <f>IFERROR(INDEX(Applicants!$AW$2:$AW$501,MATCH(20,Applicants!$BN$2:$BN$501,0)),"")</f>
        <v/>
      </c>
      <c r="D28" s="29">
        <f>IFERROR(INDEX(Applicants!$AY$2:$AY$501,MATCH(20,Applicants!$BN$2:$BN$501,0)),"")</f>
        <v/>
      </c>
      <c r="E28" s="29">
        <f>IFERROR(INDEX(Applicants!$BA$2:$BA$501,MATCH(20,Applicants!$BN$2:$BN$501,0)),"")</f>
        <v/>
      </c>
      <c r="F28" s="29">
        <f>IFERROR(INDEX(Applicants!$BB$2:$BB$501,MATCH(20,Applicants!$BN$2:$BN$501,0)),"")</f>
        <v/>
      </c>
      <c r="G28" s="29">
        <f>IFERROR(INDEX(Applicants!$BC$2:$BC$501,MATCH(20,Applicants!$BN$2:$BN$501,0)),"")</f>
        <v/>
      </c>
      <c r="H28" s="29">
        <f>IFERROR(INDEX(Applicants!$BH$2:$BH$501,MATCH(20,Applicants!$BN$2:$BN$501,0)),"")</f>
        <v/>
      </c>
    </row>
    <row r="29">
      <c r="A29" s="29">
        <f>IFERROR(INDEX(Applicants!$AT$2:$AT$501,MATCH(21,Applicants!$BN$2:$BN$501,0)),"")</f>
        <v/>
      </c>
      <c r="B29" s="29">
        <f>IFERROR(INDEX(Applicants!$AU$2:$AU$501,MATCH(21,Applicants!$BN$2:$BN$501,0)),"")</f>
        <v/>
      </c>
      <c r="C29" s="29">
        <f>IFERROR(INDEX(Applicants!$AW$2:$AW$501,MATCH(21,Applicants!$BN$2:$BN$501,0)),"")</f>
        <v/>
      </c>
      <c r="D29" s="29">
        <f>IFERROR(INDEX(Applicants!$AY$2:$AY$501,MATCH(21,Applicants!$BN$2:$BN$501,0)),"")</f>
        <v/>
      </c>
      <c r="E29" s="29">
        <f>IFERROR(INDEX(Applicants!$BA$2:$BA$501,MATCH(21,Applicants!$BN$2:$BN$501,0)),"")</f>
        <v/>
      </c>
      <c r="F29" s="29">
        <f>IFERROR(INDEX(Applicants!$BB$2:$BB$501,MATCH(21,Applicants!$BN$2:$BN$501,0)),"")</f>
        <v/>
      </c>
      <c r="G29" s="29">
        <f>IFERROR(INDEX(Applicants!$BC$2:$BC$501,MATCH(21,Applicants!$BN$2:$BN$501,0)),"")</f>
        <v/>
      </c>
      <c r="H29" s="29">
        <f>IFERROR(INDEX(Applicants!$BH$2:$BH$501,MATCH(21,Applicants!$BN$2:$BN$501,0)),"")</f>
        <v/>
      </c>
    </row>
    <row r="30">
      <c r="A30" s="29">
        <f>IFERROR(INDEX(Applicants!$AT$2:$AT$501,MATCH(22,Applicants!$BN$2:$BN$501,0)),"")</f>
        <v/>
      </c>
      <c r="B30" s="29">
        <f>IFERROR(INDEX(Applicants!$AU$2:$AU$501,MATCH(22,Applicants!$BN$2:$BN$501,0)),"")</f>
        <v/>
      </c>
      <c r="C30" s="29">
        <f>IFERROR(INDEX(Applicants!$AW$2:$AW$501,MATCH(22,Applicants!$BN$2:$BN$501,0)),"")</f>
        <v/>
      </c>
      <c r="D30" s="29">
        <f>IFERROR(INDEX(Applicants!$AY$2:$AY$501,MATCH(22,Applicants!$BN$2:$BN$501,0)),"")</f>
        <v/>
      </c>
      <c r="E30" s="29">
        <f>IFERROR(INDEX(Applicants!$BA$2:$BA$501,MATCH(22,Applicants!$BN$2:$BN$501,0)),"")</f>
        <v/>
      </c>
      <c r="F30" s="29">
        <f>IFERROR(INDEX(Applicants!$BB$2:$BB$501,MATCH(22,Applicants!$BN$2:$BN$501,0)),"")</f>
        <v/>
      </c>
      <c r="G30" s="29">
        <f>IFERROR(INDEX(Applicants!$BC$2:$BC$501,MATCH(22,Applicants!$BN$2:$BN$501,0)),"")</f>
        <v/>
      </c>
      <c r="H30" s="29">
        <f>IFERROR(INDEX(Applicants!$BH$2:$BH$501,MATCH(22,Applicants!$BN$2:$BN$501,0)),"")</f>
        <v/>
      </c>
    </row>
    <row r="31">
      <c r="A31" s="29">
        <f>IFERROR(INDEX(Applicants!$AT$2:$AT$501,MATCH(23,Applicants!$BN$2:$BN$501,0)),"")</f>
        <v/>
      </c>
      <c r="B31" s="29">
        <f>IFERROR(INDEX(Applicants!$AU$2:$AU$501,MATCH(23,Applicants!$BN$2:$BN$501,0)),"")</f>
        <v/>
      </c>
      <c r="C31" s="29">
        <f>IFERROR(INDEX(Applicants!$AW$2:$AW$501,MATCH(23,Applicants!$BN$2:$BN$501,0)),"")</f>
        <v/>
      </c>
      <c r="D31" s="29">
        <f>IFERROR(INDEX(Applicants!$AY$2:$AY$501,MATCH(23,Applicants!$BN$2:$BN$501,0)),"")</f>
        <v/>
      </c>
      <c r="E31" s="29">
        <f>IFERROR(INDEX(Applicants!$BA$2:$BA$501,MATCH(23,Applicants!$BN$2:$BN$501,0)),"")</f>
        <v/>
      </c>
      <c r="F31" s="29">
        <f>IFERROR(INDEX(Applicants!$BB$2:$BB$501,MATCH(23,Applicants!$BN$2:$BN$501,0)),"")</f>
        <v/>
      </c>
      <c r="G31" s="29">
        <f>IFERROR(INDEX(Applicants!$BC$2:$BC$501,MATCH(23,Applicants!$BN$2:$BN$501,0)),"")</f>
        <v/>
      </c>
      <c r="H31" s="29">
        <f>IFERROR(INDEX(Applicants!$BH$2:$BH$501,MATCH(23,Applicants!$BN$2:$BN$501,0)),"")</f>
        <v/>
      </c>
    </row>
    <row r="32">
      <c r="A32" s="29">
        <f>IFERROR(INDEX(Applicants!$AT$2:$AT$501,MATCH(24,Applicants!$BN$2:$BN$501,0)),"")</f>
        <v/>
      </c>
      <c r="B32" s="29">
        <f>IFERROR(INDEX(Applicants!$AU$2:$AU$501,MATCH(24,Applicants!$BN$2:$BN$501,0)),"")</f>
        <v/>
      </c>
      <c r="C32" s="29">
        <f>IFERROR(INDEX(Applicants!$AW$2:$AW$501,MATCH(24,Applicants!$BN$2:$BN$501,0)),"")</f>
        <v/>
      </c>
      <c r="D32" s="29">
        <f>IFERROR(INDEX(Applicants!$AY$2:$AY$501,MATCH(24,Applicants!$BN$2:$BN$501,0)),"")</f>
        <v/>
      </c>
      <c r="E32" s="29">
        <f>IFERROR(INDEX(Applicants!$BA$2:$BA$501,MATCH(24,Applicants!$BN$2:$BN$501,0)),"")</f>
        <v/>
      </c>
      <c r="F32" s="29">
        <f>IFERROR(INDEX(Applicants!$BB$2:$BB$501,MATCH(24,Applicants!$BN$2:$BN$501,0)),"")</f>
        <v/>
      </c>
      <c r="G32" s="29">
        <f>IFERROR(INDEX(Applicants!$BC$2:$BC$501,MATCH(24,Applicants!$BN$2:$BN$501,0)),"")</f>
        <v/>
      </c>
      <c r="H32" s="29">
        <f>IFERROR(INDEX(Applicants!$BH$2:$BH$501,MATCH(24,Applicants!$BN$2:$BN$501,0)),"")</f>
        <v/>
      </c>
    </row>
    <row r="33">
      <c r="A33" s="29">
        <f>IFERROR(INDEX(Applicants!$AT$2:$AT$501,MATCH(25,Applicants!$BN$2:$BN$501,0)),"")</f>
        <v/>
      </c>
      <c r="B33" s="29">
        <f>IFERROR(INDEX(Applicants!$AU$2:$AU$501,MATCH(25,Applicants!$BN$2:$BN$501,0)),"")</f>
        <v/>
      </c>
      <c r="C33" s="29">
        <f>IFERROR(INDEX(Applicants!$AW$2:$AW$501,MATCH(25,Applicants!$BN$2:$BN$501,0)),"")</f>
        <v/>
      </c>
      <c r="D33" s="29">
        <f>IFERROR(INDEX(Applicants!$AY$2:$AY$501,MATCH(25,Applicants!$BN$2:$BN$501,0)),"")</f>
        <v/>
      </c>
      <c r="E33" s="29">
        <f>IFERROR(INDEX(Applicants!$BA$2:$BA$501,MATCH(25,Applicants!$BN$2:$BN$501,0)),"")</f>
        <v/>
      </c>
      <c r="F33" s="29">
        <f>IFERROR(INDEX(Applicants!$BB$2:$BB$501,MATCH(25,Applicants!$BN$2:$BN$501,0)),"")</f>
        <v/>
      </c>
      <c r="G33" s="29">
        <f>IFERROR(INDEX(Applicants!$BC$2:$BC$501,MATCH(25,Applicants!$BN$2:$BN$501,0)),"")</f>
        <v/>
      </c>
      <c r="H33" s="29">
        <f>IFERROR(INDEX(Applicants!$BH$2:$BH$501,MATCH(25,Applicants!$BN$2:$BN$501,0)),"")</f>
        <v/>
      </c>
    </row>
    <row r="34">
      <c r="A34" s="29">
        <f>IFERROR(INDEX(Applicants!$AT$2:$AT$501,MATCH(26,Applicants!$BN$2:$BN$501,0)),"")</f>
        <v/>
      </c>
      <c r="B34" s="29">
        <f>IFERROR(INDEX(Applicants!$AU$2:$AU$501,MATCH(26,Applicants!$BN$2:$BN$501,0)),"")</f>
        <v/>
      </c>
      <c r="C34" s="29">
        <f>IFERROR(INDEX(Applicants!$AW$2:$AW$501,MATCH(26,Applicants!$BN$2:$BN$501,0)),"")</f>
        <v/>
      </c>
      <c r="D34" s="29">
        <f>IFERROR(INDEX(Applicants!$AY$2:$AY$501,MATCH(26,Applicants!$BN$2:$BN$501,0)),"")</f>
        <v/>
      </c>
      <c r="E34" s="29">
        <f>IFERROR(INDEX(Applicants!$BA$2:$BA$501,MATCH(26,Applicants!$BN$2:$BN$501,0)),"")</f>
        <v/>
      </c>
      <c r="F34" s="29">
        <f>IFERROR(INDEX(Applicants!$BB$2:$BB$501,MATCH(26,Applicants!$BN$2:$BN$501,0)),"")</f>
        <v/>
      </c>
      <c r="G34" s="29">
        <f>IFERROR(INDEX(Applicants!$BC$2:$BC$501,MATCH(26,Applicants!$BN$2:$BN$501,0)),"")</f>
        <v/>
      </c>
      <c r="H34" s="29">
        <f>IFERROR(INDEX(Applicants!$BH$2:$BH$501,MATCH(26,Applicants!$BN$2:$BN$501,0)),"")</f>
        <v/>
      </c>
    </row>
    <row r="35">
      <c r="A35" s="29">
        <f>IFERROR(INDEX(Applicants!$AT$2:$AT$501,MATCH(27,Applicants!$BN$2:$BN$501,0)),"")</f>
        <v/>
      </c>
      <c r="B35" s="29">
        <f>IFERROR(INDEX(Applicants!$AU$2:$AU$501,MATCH(27,Applicants!$BN$2:$BN$501,0)),"")</f>
        <v/>
      </c>
      <c r="C35" s="29">
        <f>IFERROR(INDEX(Applicants!$AW$2:$AW$501,MATCH(27,Applicants!$BN$2:$BN$501,0)),"")</f>
        <v/>
      </c>
      <c r="D35" s="29">
        <f>IFERROR(INDEX(Applicants!$AY$2:$AY$501,MATCH(27,Applicants!$BN$2:$BN$501,0)),"")</f>
        <v/>
      </c>
      <c r="E35" s="29">
        <f>IFERROR(INDEX(Applicants!$BA$2:$BA$501,MATCH(27,Applicants!$BN$2:$BN$501,0)),"")</f>
        <v/>
      </c>
      <c r="F35" s="29">
        <f>IFERROR(INDEX(Applicants!$BB$2:$BB$501,MATCH(27,Applicants!$BN$2:$BN$501,0)),"")</f>
        <v/>
      </c>
      <c r="G35" s="29">
        <f>IFERROR(INDEX(Applicants!$BC$2:$BC$501,MATCH(27,Applicants!$BN$2:$BN$501,0)),"")</f>
        <v/>
      </c>
      <c r="H35" s="29">
        <f>IFERROR(INDEX(Applicants!$BH$2:$BH$501,MATCH(27,Applicants!$BN$2:$BN$501,0)),"")</f>
        <v/>
      </c>
    </row>
    <row r="36">
      <c r="A36" s="29">
        <f>IFERROR(INDEX(Applicants!$AT$2:$AT$501,MATCH(28,Applicants!$BN$2:$BN$501,0)),"")</f>
        <v/>
      </c>
      <c r="B36" s="29">
        <f>IFERROR(INDEX(Applicants!$AU$2:$AU$501,MATCH(28,Applicants!$BN$2:$BN$501,0)),"")</f>
        <v/>
      </c>
      <c r="C36" s="29">
        <f>IFERROR(INDEX(Applicants!$AW$2:$AW$501,MATCH(28,Applicants!$BN$2:$BN$501,0)),"")</f>
        <v/>
      </c>
      <c r="D36" s="29">
        <f>IFERROR(INDEX(Applicants!$AY$2:$AY$501,MATCH(28,Applicants!$BN$2:$BN$501,0)),"")</f>
        <v/>
      </c>
      <c r="E36" s="29">
        <f>IFERROR(INDEX(Applicants!$BA$2:$BA$501,MATCH(28,Applicants!$BN$2:$BN$501,0)),"")</f>
        <v/>
      </c>
      <c r="F36" s="29">
        <f>IFERROR(INDEX(Applicants!$BB$2:$BB$501,MATCH(28,Applicants!$BN$2:$BN$501,0)),"")</f>
        <v/>
      </c>
      <c r="G36" s="29">
        <f>IFERROR(INDEX(Applicants!$BC$2:$BC$501,MATCH(28,Applicants!$BN$2:$BN$501,0)),"")</f>
        <v/>
      </c>
      <c r="H36" s="29">
        <f>IFERROR(INDEX(Applicants!$BH$2:$BH$501,MATCH(28,Applicants!$BN$2:$BN$501,0)),"")</f>
        <v/>
      </c>
    </row>
    <row r="37">
      <c r="A37" s="29">
        <f>IFERROR(INDEX(Applicants!$AT$2:$AT$501,MATCH(29,Applicants!$BN$2:$BN$501,0)),"")</f>
        <v/>
      </c>
      <c r="B37" s="29">
        <f>IFERROR(INDEX(Applicants!$AU$2:$AU$501,MATCH(29,Applicants!$BN$2:$BN$501,0)),"")</f>
        <v/>
      </c>
      <c r="C37" s="29">
        <f>IFERROR(INDEX(Applicants!$AW$2:$AW$501,MATCH(29,Applicants!$BN$2:$BN$501,0)),"")</f>
        <v/>
      </c>
      <c r="D37" s="29">
        <f>IFERROR(INDEX(Applicants!$AY$2:$AY$501,MATCH(29,Applicants!$BN$2:$BN$501,0)),"")</f>
        <v/>
      </c>
      <c r="E37" s="29">
        <f>IFERROR(INDEX(Applicants!$BA$2:$BA$501,MATCH(29,Applicants!$BN$2:$BN$501,0)),"")</f>
        <v/>
      </c>
      <c r="F37" s="29">
        <f>IFERROR(INDEX(Applicants!$BB$2:$BB$501,MATCH(29,Applicants!$BN$2:$BN$501,0)),"")</f>
        <v/>
      </c>
      <c r="G37" s="29">
        <f>IFERROR(INDEX(Applicants!$BC$2:$BC$501,MATCH(29,Applicants!$BN$2:$BN$501,0)),"")</f>
        <v/>
      </c>
      <c r="H37" s="29">
        <f>IFERROR(INDEX(Applicants!$BH$2:$BH$501,MATCH(29,Applicants!$BN$2:$BN$501,0)),"")</f>
        <v/>
      </c>
    </row>
    <row r="38">
      <c r="A38" s="29">
        <f>IFERROR(INDEX(Applicants!$AT$2:$AT$501,MATCH(30,Applicants!$BN$2:$BN$501,0)),"")</f>
        <v/>
      </c>
      <c r="B38" s="29">
        <f>IFERROR(INDEX(Applicants!$AU$2:$AU$501,MATCH(30,Applicants!$BN$2:$BN$501,0)),"")</f>
        <v/>
      </c>
      <c r="C38" s="29">
        <f>IFERROR(INDEX(Applicants!$AW$2:$AW$501,MATCH(30,Applicants!$BN$2:$BN$501,0)),"")</f>
        <v/>
      </c>
      <c r="D38" s="29">
        <f>IFERROR(INDEX(Applicants!$AY$2:$AY$501,MATCH(30,Applicants!$BN$2:$BN$501,0)),"")</f>
        <v/>
      </c>
      <c r="E38" s="29">
        <f>IFERROR(INDEX(Applicants!$BA$2:$BA$501,MATCH(30,Applicants!$BN$2:$BN$501,0)),"")</f>
        <v/>
      </c>
      <c r="F38" s="29">
        <f>IFERROR(INDEX(Applicants!$BB$2:$BB$501,MATCH(30,Applicants!$BN$2:$BN$501,0)),"")</f>
        <v/>
      </c>
      <c r="G38" s="29">
        <f>IFERROR(INDEX(Applicants!$BC$2:$BC$501,MATCH(30,Applicants!$BN$2:$BN$501,0)),"")</f>
        <v/>
      </c>
      <c r="H38" s="29">
        <f>IFERROR(INDEX(Applicants!$BH$2:$BH$501,MATCH(30,Applicants!$BN$2:$BN$501,0)),"")</f>
        <v/>
      </c>
    </row>
    <row r="39">
      <c r="A39" s="29">
        <f>IFERROR(INDEX(Applicants!$AT$2:$AT$501,MATCH(31,Applicants!$BN$2:$BN$501,0)),"")</f>
        <v/>
      </c>
      <c r="B39" s="29">
        <f>IFERROR(INDEX(Applicants!$AU$2:$AU$501,MATCH(31,Applicants!$BN$2:$BN$501,0)),"")</f>
        <v/>
      </c>
      <c r="C39" s="29">
        <f>IFERROR(INDEX(Applicants!$AW$2:$AW$501,MATCH(31,Applicants!$BN$2:$BN$501,0)),"")</f>
        <v/>
      </c>
      <c r="D39" s="29">
        <f>IFERROR(INDEX(Applicants!$AY$2:$AY$501,MATCH(31,Applicants!$BN$2:$BN$501,0)),"")</f>
        <v/>
      </c>
      <c r="E39" s="29">
        <f>IFERROR(INDEX(Applicants!$BA$2:$BA$501,MATCH(31,Applicants!$BN$2:$BN$501,0)),"")</f>
        <v/>
      </c>
      <c r="F39" s="29">
        <f>IFERROR(INDEX(Applicants!$BB$2:$BB$501,MATCH(31,Applicants!$BN$2:$BN$501,0)),"")</f>
        <v/>
      </c>
      <c r="G39" s="29">
        <f>IFERROR(INDEX(Applicants!$BC$2:$BC$501,MATCH(31,Applicants!$BN$2:$BN$501,0)),"")</f>
        <v/>
      </c>
      <c r="H39" s="29">
        <f>IFERROR(INDEX(Applicants!$BH$2:$BH$501,MATCH(31,Applicants!$BN$2:$BN$501,0)),"")</f>
        <v/>
      </c>
    </row>
    <row r="40">
      <c r="A40" s="29">
        <f>IFERROR(INDEX(Applicants!$AT$2:$AT$501,MATCH(32,Applicants!$BN$2:$BN$501,0)),"")</f>
        <v/>
      </c>
      <c r="B40" s="29">
        <f>IFERROR(INDEX(Applicants!$AU$2:$AU$501,MATCH(32,Applicants!$BN$2:$BN$501,0)),"")</f>
        <v/>
      </c>
      <c r="C40" s="29">
        <f>IFERROR(INDEX(Applicants!$AW$2:$AW$501,MATCH(32,Applicants!$BN$2:$BN$501,0)),"")</f>
        <v/>
      </c>
      <c r="D40" s="29">
        <f>IFERROR(INDEX(Applicants!$AY$2:$AY$501,MATCH(32,Applicants!$BN$2:$BN$501,0)),"")</f>
        <v/>
      </c>
      <c r="E40" s="29">
        <f>IFERROR(INDEX(Applicants!$BA$2:$BA$501,MATCH(32,Applicants!$BN$2:$BN$501,0)),"")</f>
        <v/>
      </c>
      <c r="F40" s="29">
        <f>IFERROR(INDEX(Applicants!$BB$2:$BB$501,MATCH(32,Applicants!$BN$2:$BN$501,0)),"")</f>
        <v/>
      </c>
      <c r="G40" s="29">
        <f>IFERROR(INDEX(Applicants!$BC$2:$BC$501,MATCH(32,Applicants!$BN$2:$BN$501,0)),"")</f>
        <v/>
      </c>
      <c r="H40" s="29">
        <f>IFERROR(INDEX(Applicants!$BH$2:$BH$501,MATCH(32,Applicants!$BN$2:$BN$501,0)),"")</f>
        <v/>
      </c>
    </row>
    <row r="41">
      <c r="A41" s="29">
        <f>IFERROR(INDEX(Applicants!$AT$2:$AT$501,MATCH(33,Applicants!$BN$2:$BN$501,0)),"")</f>
        <v/>
      </c>
      <c r="B41" s="29">
        <f>IFERROR(INDEX(Applicants!$AU$2:$AU$501,MATCH(33,Applicants!$BN$2:$BN$501,0)),"")</f>
        <v/>
      </c>
      <c r="C41" s="29">
        <f>IFERROR(INDEX(Applicants!$AW$2:$AW$501,MATCH(33,Applicants!$BN$2:$BN$501,0)),"")</f>
        <v/>
      </c>
      <c r="D41" s="29">
        <f>IFERROR(INDEX(Applicants!$AY$2:$AY$501,MATCH(33,Applicants!$BN$2:$BN$501,0)),"")</f>
        <v/>
      </c>
      <c r="E41" s="29">
        <f>IFERROR(INDEX(Applicants!$BA$2:$BA$501,MATCH(33,Applicants!$BN$2:$BN$501,0)),"")</f>
        <v/>
      </c>
      <c r="F41" s="29">
        <f>IFERROR(INDEX(Applicants!$BB$2:$BB$501,MATCH(33,Applicants!$BN$2:$BN$501,0)),"")</f>
        <v/>
      </c>
      <c r="G41" s="29">
        <f>IFERROR(INDEX(Applicants!$BC$2:$BC$501,MATCH(33,Applicants!$BN$2:$BN$501,0)),"")</f>
        <v/>
      </c>
      <c r="H41" s="29">
        <f>IFERROR(INDEX(Applicants!$BH$2:$BH$501,MATCH(33,Applicants!$BN$2:$BN$501,0)),"")</f>
        <v/>
      </c>
    </row>
    <row r="42">
      <c r="A42" s="29">
        <f>IFERROR(INDEX(Applicants!$AT$2:$AT$501,MATCH(34,Applicants!$BN$2:$BN$501,0)),"")</f>
        <v/>
      </c>
      <c r="B42" s="29">
        <f>IFERROR(INDEX(Applicants!$AU$2:$AU$501,MATCH(34,Applicants!$BN$2:$BN$501,0)),"")</f>
        <v/>
      </c>
      <c r="C42" s="29">
        <f>IFERROR(INDEX(Applicants!$AW$2:$AW$501,MATCH(34,Applicants!$BN$2:$BN$501,0)),"")</f>
        <v/>
      </c>
      <c r="D42" s="29">
        <f>IFERROR(INDEX(Applicants!$AY$2:$AY$501,MATCH(34,Applicants!$BN$2:$BN$501,0)),"")</f>
        <v/>
      </c>
      <c r="E42" s="29">
        <f>IFERROR(INDEX(Applicants!$BA$2:$BA$501,MATCH(34,Applicants!$BN$2:$BN$501,0)),"")</f>
        <v/>
      </c>
      <c r="F42" s="29">
        <f>IFERROR(INDEX(Applicants!$BB$2:$BB$501,MATCH(34,Applicants!$BN$2:$BN$501,0)),"")</f>
        <v/>
      </c>
      <c r="G42" s="29">
        <f>IFERROR(INDEX(Applicants!$BC$2:$BC$501,MATCH(34,Applicants!$BN$2:$BN$501,0)),"")</f>
        <v/>
      </c>
      <c r="H42" s="29">
        <f>IFERROR(INDEX(Applicants!$BH$2:$BH$501,MATCH(34,Applicants!$BN$2:$BN$501,0)),"")</f>
        <v/>
      </c>
    </row>
    <row r="43">
      <c r="A43" s="29">
        <f>IFERROR(INDEX(Applicants!$AT$2:$AT$501,MATCH(35,Applicants!$BN$2:$BN$501,0)),"")</f>
        <v/>
      </c>
      <c r="B43" s="29">
        <f>IFERROR(INDEX(Applicants!$AU$2:$AU$501,MATCH(35,Applicants!$BN$2:$BN$501,0)),"")</f>
        <v/>
      </c>
      <c r="C43" s="29">
        <f>IFERROR(INDEX(Applicants!$AW$2:$AW$501,MATCH(35,Applicants!$BN$2:$BN$501,0)),"")</f>
        <v/>
      </c>
      <c r="D43" s="29">
        <f>IFERROR(INDEX(Applicants!$AY$2:$AY$501,MATCH(35,Applicants!$BN$2:$BN$501,0)),"")</f>
        <v/>
      </c>
      <c r="E43" s="29">
        <f>IFERROR(INDEX(Applicants!$BA$2:$BA$501,MATCH(35,Applicants!$BN$2:$BN$501,0)),"")</f>
        <v/>
      </c>
      <c r="F43" s="29">
        <f>IFERROR(INDEX(Applicants!$BB$2:$BB$501,MATCH(35,Applicants!$BN$2:$BN$501,0)),"")</f>
        <v/>
      </c>
      <c r="G43" s="29">
        <f>IFERROR(INDEX(Applicants!$BC$2:$BC$501,MATCH(35,Applicants!$BN$2:$BN$501,0)),"")</f>
        <v/>
      </c>
      <c r="H43" s="29">
        <f>IFERROR(INDEX(Applicants!$BH$2:$BH$501,MATCH(35,Applicants!$BN$2:$BN$501,0)),"")</f>
        <v/>
      </c>
    </row>
    <row r="44">
      <c r="A44" s="29">
        <f>IFERROR(INDEX(Applicants!$AT$2:$AT$501,MATCH(36,Applicants!$BN$2:$BN$501,0)),"")</f>
        <v/>
      </c>
      <c r="B44" s="29">
        <f>IFERROR(INDEX(Applicants!$AU$2:$AU$501,MATCH(36,Applicants!$BN$2:$BN$501,0)),"")</f>
        <v/>
      </c>
      <c r="C44" s="29">
        <f>IFERROR(INDEX(Applicants!$AW$2:$AW$501,MATCH(36,Applicants!$BN$2:$BN$501,0)),"")</f>
        <v/>
      </c>
      <c r="D44" s="29">
        <f>IFERROR(INDEX(Applicants!$AY$2:$AY$501,MATCH(36,Applicants!$BN$2:$BN$501,0)),"")</f>
        <v/>
      </c>
      <c r="E44" s="29">
        <f>IFERROR(INDEX(Applicants!$BA$2:$BA$501,MATCH(36,Applicants!$BN$2:$BN$501,0)),"")</f>
        <v/>
      </c>
      <c r="F44" s="29">
        <f>IFERROR(INDEX(Applicants!$BB$2:$BB$501,MATCH(36,Applicants!$BN$2:$BN$501,0)),"")</f>
        <v/>
      </c>
      <c r="G44" s="29">
        <f>IFERROR(INDEX(Applicants!$BC$2:$BC$501,MATCH(36,Applicants!$BN$2:$BN$501,0)),"")</f>
        <v/>
      </c>
      <c r="H44" s="29">
        <f>IFERROR(INDEX(Applicants!$BH$2:$BH$501,MATCH(36,Applicants!$BN$2:$BN$501,0)),"")</f>
        <v/>
      </c>
    </row>
    <row r="45">
      <c r="A45" s="29">
        <f>IFERROR(INDEX(Applicants!$AT$2:$AT$501,MATCH(37,Applicants!$BN$2:$BN$501,0)),"")</f>
        <v/>
      </c>
      <c r="B45" s="29">
        <f>IFERROR(INDEX(Applicants!$AU$2:$AU$501,MATCH(37,Applicants!$BN$2:$BN$501,0)),"")</f>
        <v/>
      </c>
      <c r="C45" s="29">
        <f>IFERROR(INDEX(Applicants!$AW$2:$AW$501,MATCH(37,Applicants!$BN$2:$BN$501,0)),"")</f>
        <v/>
      </c>
      <c r="D45" s="29">
        <f>IFERROR(INDEX(Applicants!$AY$2:$AY$501,MATCH(37,Applicants!$BN$2:$BN$501,0)),"")</f>
        <v/>
      </c>
      <c r="E45" s="29">
        <f>IFERROR(INDEX(Applicants!$BA$2:$BA$501,MATCH(37,Applicants!$BN$2:$BN$501,0)),"")</f>
        <v/>
      </c>
      <c r="F45" s="29">
        <f>IFERROR(INDEX(Applicants!$BB$2:$BB$501,MATCH(37,Applicants!$BN$2:$BN$501,0)),"")</f>
        <v/>
      </c>
      <c r="G45" s="29">
        <f>IFERROR(INDEX(Applicants!$BC$2:$BC$501,MATCH(37,Applicants!$BN$2:$BN$501,0)),"")</f>
        <v/>
      </c>
      <c r="H45" s="29">
        <f>IFERROR(INDEX(Applicants!$BH$2:$BH$501,MATCH(37,Applicants!$BN$2:$BN$501,0)),"")</f>
        <v/>
      </c>
    </row>
    <row r="46">
      <c r="A46" s="29">
        <f>IFERROR(INDEX(Applicants!$AT$2:$AT$501,MATCH(38,Applicants!$BN$2:$BN$501,0)),"")</f>
        <v/>
      </c>
      <c r="B46" s="29">
        <f>IFERROR(INDEX(Applicants!$AU$2:$AU$501,MATCH(38,Applicants!$BN$2:$BN$501,0)),"")</f>
        <v/>
      </c>
      <c r="C46" s="29">
        <f>IFERROR(INDEX(Applicants!$AW$2:$AW$501,MATCH(38,Applicants!$BN$2:$BN$501,0)),"")</f>
        <v/>
      </c>
      <c r="D46" s="29">
        <f>IFERROR(INDEX(Applicants!$AY$2:$AY$501,MATCH(38,Applicants!$BN$2:$BN$501,0)),"")</f>
        <v/>
      </c>
      <c r="E46" s="29">
        <f>IFERROR(INDEX(Applicants!$BA$2:$BA$501,MATCH(38,Applicants!$BN$2:$BN$501,0)),"")</f>
        <v/>
      </c>
      <c r="F46" s="29">
        <f>IFERROR(INDEX(Applicants!$BB$2:$BB$501,MATCH(38,Applicants!$BN$2:$BN$501,0)),"")</f>
        <v/>
      </c>
      <c r="G46" s="29">
        <f>IFERROR(INDEX(Applicants!$BC$2:$BC$501,MATCH(38,Applicants!$BN$2:$BN$501,0)),"")</f>
        <v/>
      </c>
      <c r="H46" s="29">
        <f>IFERROR(INDEX(Applicants!$BH$2:$BH$501,MATCH(38,Applicants!$BN$2:$BN$501,0)),"")</f>
        <v/>
      </c>
    </row>
    <row r="47">
      <c r="A47" s="29">
        <f>IFERROR(INDEX(Applicants!$AT$2:$AT$501,MATCH(39,Applicants!$BN$2:$BN$501,0)),"")</f>
        <v/>
      </c>
      <c r="B47" s="29">
        <f>IFERROR(INDEX(Applicants!$AU$2:$AU$501,MATCH(39,Applicants!$BN$2:$BN$501,0)),"")</f>
        <v/>
      </c>
      <c r="C47" s="29">
        <f>IFERROR(INDEX(Applicants!$AW$2:$AW$501,MATCH(39,Applicants!$BN$2:$BN$501,0)),"")</f>
        <v/>
      </c>
      <c r="D47" s="29">
        <f>IFERROR(INDEX(Applicants!$AY$2:$AY$501,MATCH(39,Applicants!$BN$2:$BN$501,0)),"")</f>
        <v/>
      </c>
      <c r="E47" s="29">
        <f>IFERROR(INDEX(Applicants!$BA$2:$BA$501,MATCH(39,Applicants!$BN$2:$BN$501,0)),"")</f>
        <v/>
      </c>
      <c r="F47" s="29">
        <f>IFERROR(INDEX(Applicants!$BB$2:$BB$501,MATCH(39,Applicants!$BN$2:$BN$501,0)),"")</f>
        <v/>
      </c>
      <c r="G47" s="29">
        <f>IFERROR(INDEX(Applicants!$BC$2:$BC$501,MATCH(39,Applicants!$BN$2:$BN$501,0)),"")</f>
        <v/>
      </c>
      <c r="H47" s="29">
        <f>IFERROR(INDEX(Applicants!$BH$2:$BH$501,MATCH(39,Applicants!$BN$2:$BN$501,0)),"")</f>
        <v/>
      </c>
    </row>
    <row r="48">
      <c r="A48" s="29">
        <f>IFERROR(INDEX(Applicants!$AT$2:$AT$501,MATCH(40,Applicants!$BN$2:$BN$501,0)),"")</f>
        <v/>
      </c>
      <c r="B48" s="29">
        <f>IFERROR(INDEX(Applicants!$AU$2:$AU$501,MATCH(40,Applicants!$BN$2:$BN$501,0)),"")</f>
        <v/>
      </c>
      <c r="C48" s="29">
        <f>IFERROR(INDEX(Applicants!$AW$2:$AW$501,MATCH(40,Applicants!$BN$2:$BN$501,0)),"")</f>
        <v/>
      </c>
      <c r="D48" s="29">
        <f>IFERROR(INDEX(Applicants!$AY$2:$AY$501,MATCH(40,Applicants!$BN$2:$BN$501,0)),"")</f>
        <v/>
      </c>
      <c r="E48" s="29">
        <f>IFERROR(INDEX(Applicants!$BA$2:$BA$501,MATCH(40,Applicants!$BN$2:$BN$501,0)),"")</f>
        <v/>
      </c>
      <c r="F48" s="29">
        <f>IFERROR(INDEX(Applicants!$BB$2:$BB$501,MATCH(40,Applicants!$BN$2:$BN$501,0)),"")</f>
        <v/>
      </c>
      <c r="G48" s="29">
        <f>IFERROR(INDEX(Applicants!$BC$2:$BC$501,MATCH(40,Applicants!$BN$2:$BN$501,0)),"")</f>
        <v/>
      </c>
      <c r="H48" s="29">
        <f>IFERROR(INDEX(Applicants!$BH$2:$BH$501,MATCH(40,Applicants!$BN$2:$BN$501,0)),"")</f>
        <v/>
      </c>
    </row>
  </sheetData>
  <dataValidations count="2">
    <dataValidation sqref="B5" showDropDown="0" showInputMessage="1" showErrorMessage="1" allowBlank="1" errorTitle="Shift" error="Pick a value from the list. Pick a shift, or leave empty." promptTitle="Shift" prompt="Pick a shift, or leave empty." type="list" errorStyle="warning">
      <formula1>Lists!$E$2:$E$7</formula1>
    </dataValidation>
    <dataValidation sqref="B6" showDropDown="0" showInputMessage="1" showErrorMessage="1" allowBlank="1" errorTitle="Area" error="Pick a value from the list. Pick an area, or leave empty." promptTitle="Area" prompt="Pick an area, or leave empty." type="list" errorStyle="warning">
      <formula1>Lists!$G$2:$G$7</formula1>
    </dataValidation>
  </dataValidations>
  <pageMargins left="0.75" right="0.75" top="1" bottom="1" header="0.5" footer="0.5"/>
</worksheet>
</file>

<file path=xl/worksheets/sheet5.xml><?xml version="1.0" encoding="utf-8"?>
<worksheet xmlns="http://schemas.openxmlformats.org/spreadsheetml/2006/main">
  <sheetPr>
    <tabColor rgb="008F8499"/>
    <outlinePr summaryBelow="1" summaryRight="1"/>
    <pageSetUpPr/>
  </sheetPr>
  <dimension ref="A1:L17"/>
  <sheetViews>
    <sheetView workbookViewId="0">
      <pane ySplit="1" topLeftCell="A2" activePane="bottomLeft" state="frozen"/>
      <selection pane="bottomLeft" activeCell="A1" sqref="A1"/>
    </sheetView>
  </sheetViews>
  <sheetFormatPr baseColWidth="8" defaultRowHeight="15"/>
  <cols>
    <col width="16" customWidth="1" min="1" max="1"/>
    <col width="3" customWidth="1" min="2" max="2"/>
    <col width="10" customWidth="1" min="3" max="3"/>
    <col width="3" customWidth="1" min="4" max="4"/>
    <col width="24" customWidth="1" min="5" max="5"/>
    <col width="3" customWidth="1" min="6" max="6"/>
    <col width="14" customWidth="1" min="7" max="7"/>
    <col width="3" customWidth="1" min="8" max="8"/>
    <col width="36" customWidth="1" min="9" max="9"/>
    <col width="3" customWidth="1" min="10" max="10"/>
    <col width="32" customWidth="1" min="11" max="11"/>
    <col width="50" customWidth="1" min="12" max="12"/>
  </cols>
  <sheetData>
    <row r="1" ht="32" customHeight="1">
      <c r="A1" s="3" t="inlineStr">
        <is>
          <t>Stage (edit me)</t>
        </is>
      </c>
      <c r="C1" s="3" t="inlineStr">
        <is>
          <t>Yes or No</t>
        </is>
      </c>
      <c r="E1" s="3" t="inlineStr">
        <is>
          <t>Shifts (edit me, up to 6)</t>
        </is>
      </c>
      <c r="G1" s="3" t="inlineStr">
        <is>
          <t>Areas (edit me, up to 6)</t>
        </is>
      </c>
      <c r="I1" s="3" t="inlineStr">
        <is>
          <t>Roles (edit me)</t>
        </is>
      </c>
      <c r="K1" s="3" t="inlineStr">
        <is>
          <t>Column names to look for</t>
        </is>
      </c>
      <c r="L1" s="3" t="inlineStr">
        <is>
          <t>Header in your export (edit if you renamed a question)</t>
        </is>
      </c>
    </row>
    <row r="2">
      <c r="A2" s="24" t="inlineStr">
        <is>
          <t>New</t>
        </is>
      </c>
      <c r="C2" s="24" t="inlineStr">
        <is>
          <t>Yes</t>
        </is>
      </c>
      <c r="E2" s="24" t="inlineStr">
        <is>
          <t>Weekday mornings</t>
        </is>
      </c>
      <c r="G2" s="24" t="inlineStr">
        <is>
          <t>North</t>
        </is>
      </c>
      <c r="I2" s="24" t="inlineStr">
        <is>
          <t>Caregiver or personal care aide</t>
        </is>
      </c>
      <c r="K2" s="41" t="inlineStr">
        <is>
          <t>Name</t>
        </is>
      </c>
      <c r="L2" s="24" t="inlineStr">
        <is>
          <t>Full name</t>
        </is>
      </c>
    </row>
    <row r="3">
      <c r="A3" s="24" t="inlineStr">
        <is>
          <t>Phone screen</t>
        </is>
      </c>
      <c r="C3" s="24" t="inlineStr">
        <is>
          <t>No</t>
        </is>
      </c>
      <c r="E3" s="24" t="inlineStr">
        <is>
          <t>Weekday afternoons</t>
        </is>
      </c>
      <c r="G3" s="24" t="inlineStr">
        <is>
          <t>South</t>
        </is>
      </c>
      <c r="I3" s="24" t="inlineStr">
        <is>
          <t>Home health aide (HHA)</t>
        </is>
      </c>
      <c r="K3" s="41" t="inlineStr">
        <is>
          <t>Phone</t>
        </is>
      </c>
      <c r="L3" s="24" t="inlineStr">
        <is>
          <t>Phone</t>
        </is>
      </c>
    </row>
    <row r="4">
      <c r="A4" s="24" t="inlineStr">
        <is>
          <t>Interview</t>
        </is>
      </c>
      <c r="E4" s="24" t="inlineStr">
        <is>
          <t>Evenings</t>
        </is>
      </c>
      <c r="G4" s="24" t="inlineStr">
        <is>
          <t>East</t>
        </is>
      </c>
      <c r="I4" s="24" t="inlineStr">
        <is>
          <t>Certified nursing assistant (CNA)</t>
        </is>
      </c>
      <c r="K4" s="41" t="inlineStr">
        <is>
          <t>Email</t>
        </is>
      </c>
      <c r="L4" s="24" t="inlineStr">
        <is>
          <t>Email</t>
        </is>
      </c>
    </row>
    <row r="5">
      <c r="A5" s="24" t="inlineStr">
        <is>
          <t>Offer</t>
        </is>
      </c>
      <c r="E5" s="24" t="inlineStr">
        <is>
          <t>Overnights</t>
        </is>
      </c>
      <c r="G5" s="24" t="inlineStr">
        <is>
          <t>West</t>
        </is>
      </c>
      <c r="I5" s="24" t="inlineStr">
        <is>
          <t>Companion</t>
        </is>
      </c>
      <c r="K5" s="41" t="inlineStr">
        <is>
          <t>Role</t>
        </is>
      </c>
      <c r="L5" s="24" t="inlineStr">
        <is>
          <t>Which role are you applying for?</t>
        </is>
      </c>
    </row>
    <row r="6">
      <c r="A6" s="24" t="inlineStr">
        <is>
          <t>Hired</t>
        </is>
      </c>
      <c r="E6" s="24" t="inlineStr">
        <is>
          <t>Weekends</t>
        </is>
      </c>
      <c r="G6" s="24" t="n"/>
      <c r="I6" s="24" t="inlineStr">
        <is>
          <t>Not sure yet</t>
        </is>
      </c>
      <c r="K6" s="41" t="inlineStr">
        <is>
          <t>Where they heard (hidden field)</t>
        </is>
      </c>
      <c r="L6" s="24" t="inlineStr">
        <is>
          <t>source</t>
        </is>
      </c>
    </row>
    <row r="7">
      <c r="A7" s="24" t="inlineStr">
        <is>
          <t>Not now</t>
        </is>
      </c>
      <c r="E7" s="24" t="inlineStr">
        <is>
          <t>Live-in</t>
        </is>
      </c>
      <c r="G7" s="24" t="n"/>
      <c r="K7" s="41" t="inlineStr">
        <is>
          <t>Shifts</t>
        </is>
      </c>
      <c r="L7" s="24" t="inlineStr">
        <is>
          <t>Which shifts can you work?</t>
        </is>
      </c>
    </row>
    <row r="8">
      <c r="K8" s="41" t="inlineStr">
        <is>
          <t>Hours a week</t>
        </is>
      </c>
      <c r="L8" s="24" t="inlineStr">
        <is>
          <t>How many hours a week would you like?</t>
        </is>
      </c>
    </row>
    <row r="9">
      <c r="K9" s="41" t="inlineStr">
        <is>
          <t>Areas</t>
        </is>
      </c>
      <c r="L9" s="24" t="inlineStr">
        <is>
          <t>Which areas can you work in?</t>
        </is>
      </c>
    </row>
    <row r="10">
      <c r="K10" s="41" t="inlineStr">
        <is>
          <t>Driver's license</t>
        </is>
      </c>
      <c r="L10" s="24" t="inlineStr">
        <is>
          <t>Do you have a valid driver's license?</t>
        </is>
      </c>
    </row>
    <row r="11">
      <c r="K11" s="41" t="inlineStr">
        <is>
          <t>Car</t>
        </is>
      </c>
      <c r="L11" s="24" t="inlineStr">
        <is>
          <t>Do you have a reliable car you can use for work?</t>
        </is>
      </c>
    </row>
    <row r="12">
      <c r="K12" s="41" t="inlineStr">
        <is>
          <t>Travel distance</t>
        </is>
      </c>
      <c r="L12" s="24" t="inlineStr">
        <is>
          <t>How far will you travel to a client?</t>
        </is>
      </c>
    </row>
    <row r="13">
      <c r="K13" s="41" t="inlineStr">
        <is>
          <t>Earliest start date</t>
        </is>
      </c>
      <c r="L13" s="24" t="inlineStr">
        <is>
          <t>Earliest start date</t>
        </is>
      </c>
    </row>
    <row r="14">
      <c r="K14" s="41" t="inlineStr">
        <is>
          <t>Languages</t>
        </is>
      </c>
      <c r="L14" s="24" t="inlineStr">
        <is>
          <t>Which languages do you speak?</t>
        </is>
      </c>
    </row>
    <row r="15">
      <c r="K15" s="41" t="inlineStr">
        <is>
          <t>When they applied</t>
        </is>
      </c>
      <c r="L15" s="24" t="inlineStr">
        <is>
          <t>Submitted at</t>
        </is>
      </c>
    </row>
    <row r="17">
      <c r="K17" s="14" t="inlineStr">
        <is>
          <t>The sheet finds columns by these names, so column order does not matter.</t>
        </is>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2026-10-27T08:18:32Z</dcterms:created>
  <dcterms:modified xmlns:dcterms="http://purl.org/dc/terms/" xmlns:xsi="http://www.w3.org/2001/XMLSchema-instance" xsi:type="dcterms:W3CDTF">2026-10-27T08:18:34Z</dcterms:modified>
</cp:coreProperties>
</file>